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ables/table1.xml" ContentType="application/vnd.openxmlformats-officedocument.spreadsheetml.table+xml"/>
  <Override PartName="/xl/tables/table2.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officemgmtentserv-my.sharepoint.com/personal/kyla_guyette_workforce_ok_gov/Documents/Desktop/StratPlan v2/Financial Reports/"/>
    </mc:Choice>
  </mc:AlternateContent>
  <xr:revisionPtr revIDLastSave="0" documentId="8_{DD58EFE6-8FCF-428B-BA60-1D4D2964FE54}" xr6:coauthVersionLast="47" xr6:coauthVersionMax="47" xr10:uidLastSave="{00000000-0000-0000-0000-000000000000}"/>
  <bookViews>
    <workbookView xWindow="-110" yWindow="-110" windowWidth="19420" windowHeight="11500" firstSheet="3" activeTab="4" xr2:uid="{73B748B7-F76A-4EA8-9319-EFD07BE8A87B}"/>
  </bookViews>
  <sheets>
    <sheet name="Outputs" sheetId="2" r:id="rId1"/>
    <sheet name="Summary Data" sheetId="5" r:id="rId2"/>
    <sheet name="Workforce Details by Agency" sheetId="1" r:id="rId3"/>
    <sheet name="Direct Workforce by Agency" sheetId="6" r:id="rId4"/>
    <sheet name="Direct Workforce High to Low" sheetId="7" r:id="rId5"/>
    <sheet name="Key Agency" sheetId="3" r:id="rId6"/>
  </sheets>
  <definedNames>
    <definedName name="_xlnm._FilterDatabase" localSheetId="0" hidden="1">Outputs!$L$40:$R$68</definedName>
    <definedName name="_xlnm._FilterDatabase" localSheetId="1" hidden="1">'Summary Data'!$A$2:$G$50</definedName>
  </definedNames>
  <calcPr calcId="191029"/>
  <pivotCaches>
    <pivotCache cacheId="2"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9" i="7" l="1"/>
  <c r="F98" i="7"/>
  <c r="D98" i="7"/>
  <c r="A97" i="7"/>
  <c r="F96" i="7"/>
  <c r="D96" i="7"/>
  <c r="A95" i="7"/>
  <c r="F94" i="7"/>
  <c r="D94" i="7"/>
  <c r="F93" i="7"/>
  <c r="D93" i="7"/>
  <c r="A92" i="7"/>
  <c r="F91" i="7"/>
  <c r="D91" i="7"/>
  <c r="F90" i="7"/>
  <c r="D90" i="7"/>
  <c r="F89" i="7"/>
  <c r="D89" i="7"/>
  <c r="F88" i="7"/>
  <c r="D88" i="7"/>
  <c r="F87" i="7"/>
  <c r="D87" i="7"/>
  <c r="A86" i="7"/>
  <c r="F85" i="7"/>
  <c r="D85" i="7"/>
  <c r="F84" i="7"/>
  <c r="D84" i="7"/>
  <c r="F83" i="7"/>
  <c r="D83" i="7"/>
  <c r="A82" i="7"/>
  <c r="F81" i="7"/>
  <c r="D81" i="7"/>
  <c r="F80" i="7"/>
  <c r="D80" i="7"/>
  <c r="F79" i="7"/>
  <c r="D79" i="7"/>
  <c r="A78" i="7"/>
  <c r="F77" i="7"/>
  <c r="D77" i="7"/>
  <c r="F76" i="7"/>
  <c r="D76" i="7"/>
  <c r="F75" i="7"/>
  <c r="D75" i="7"/>
  <c r="F74" i="7"/>
  <c r="D74" i="7"/>
  <c r="F73" i="7"/>
  <c r="D73" i="7"/>
  <c r="F72" i="7"/>
  <c r="D72" i="7"/>
  <c r="A71" i="7"/>
  <c r="F70" i="7"/>
  <c r="D70" i="7"/>
  <c r="F69" i="7"/>
  <c r="D69" i="7"/>
  <c r="F68" i="7"/>
  <c r="D68" i="7"/>
  <c r="F67" i="7"/>
  <c r="D67" i="7"/>
  <c r="F66" i="7"/>
  <c r="D66" i="7"/>
  <c r="F65" i="7"/>
  <c r="D65" i="7"/>
  <c r="F64" i="7"/>
  <c r="D64" i="7"/>
  <c r="F63" i="7"/>
  <c r="D63" i="7"/>
  <c r="F62" i="7"/>
  <c r="D62" i="7"/>
  <c r="A61" i="7"/>
  <c r="F60" i="7"/>
  <c r="D60" i="7"/>
  <c r="F59" i="7"/>
  <c r="D59" i="7"/>
  <c r="F58" i="7"/>
  <c r="D58" i="7"/>
  <c r="A57" i="7"/>
  <c r="F56" i="7"/>
  <c r="D56" i="7"/>
  <c r="F55" i="7"/>
  <c r="D55" i="7"/>
  <c r="F54" i="7"/>
  <c r="D54" i="7"/>
  <c r="F53" i="7"/>
  <c r="D53" i="7"/>
  <c r="A52" i="7"/>
  <c r="F51" i="7"/>
  <c r="D51" i="7"/>
  <c r="F50" i="7"/>
  <c r="D50" i="7"/>
  <c r="F49" i="7"/>
  <c r="D49" i="7"/>
  <c r="F48" i="7"/>
  <c r="D48" i="7"/>
  <c r="F47" i="7"/>
  <c r="D47" i="7"/>
  <c r="F46" i="7"/>
  <c r="D46" i="7"/>
  <c r="F45" i="7"/>
  <c r="D45" i="7"/>
  <c r="F44" i="7"/>
  <c r="D44" i="7"/>
  <c r="F43" i="7"/>
  <c r="D43" i="7"/>
  <c r="F42" i="7"/>
  <c r="D42" i="7"/>
  <c r="F41" i="7"/>
  <c r="D41" i="7"/>
  <c r="A40" i="7"/>
  <c r="F39" i="7"/>
  <c r="D39" i="7"/>
  <c r="F38" i="7"/>
  <c r="D38" i="7"/>
  <c r="F37" i="7"/>
  <c r="D37" i="7"/>
  <c r="A36" i="7"/>
  <c r="F35" i="7"/>
  <c r="D35" i="7"/>
  <c r="F34" i="7"/>
  <c r="D34" i="7"/>
  <c r="F33" i="7"/>
  <c r="D33" i="7"/>
  <c r="F32" i="7"/>
  <c r="D32" i="7"/>
  <c r="F31" i="7"/>
  <c r="D31" i="7"/>
  <c r="F30" i="7"/>
  <c r="D30" i="7"/>
  <c r="F29" i="7"/>
  <c r="D29" i="7"/>
  <c r="A28" i="7"/>
  <c r="F27" i="7"/>
  <c r="D27" i="7"/>
  <c r="F26" i="7"/>
  <c r="D26" i="7"/>
  <c r="F25" i="7"/>
  <c r="D25" i="7"/>
  <c r="F24" i="7"/>
  <c r="D24" i="7"/>
  <c r="F23" i="7"/>
  <c r="D23" i="7"/>
  <c r="F22" i="7"/>
  <c r="D22" i="7"/>
  <c r="A17" i="7"/>
  <c r="F16" i="7"/>
  <c r="D16" i="7"/>
  <c r="F15" i="7"/>
  <c r="D15" i="7"/>
  <c r="F14" i="7"/>
  <c r="D14" i="7"/>
  <c r="F13" i="7"/>
  <c r="D13" i="7"/>
  <c r="F12" i="7"/>
  <c r="D12" i="7"/>
  <c r="F11" i="7"/>
  <c r="D11" i="7"/>
  <c r="A21" i="7"/>
  <c r="F20" i="7"/>
  <c r="D20" i="7"/>
  <c r="F19" i="7"/>
  <c r="D19" i="7"/>
  <c r="F18" i="7"/>
  <c r="D18" i="7"/>
  <c r="A10" i="7"/>
  <c r="F9" i="7"/>
  <c r="D9" i="7"/>
  <c r="F8" i="7"/>
  <c r="D8" i="7"/>
  <c r="F7" i="7"/>
  <c r="D7" i="7"/>
  <c r="F6" i="7"/>
  <c r="D6" i="7"/>
  <c r="F5" i="7"/>
  <c r="D5" i="7"/>
  <c r="F4" i="7"/>
  <c r="D4" i="7"/>
  <c r="F3" i="7"/>
  <c r="D3" i="7"/>
  <c r="F2" i="7"/>
  <c r="D2" i="7"/>
  <c r="H52" i="5"/>
  <c r="H61" i="5"/>
  <c r="A100" i="6"/>
  <c r="A93" i="6"/>
  <c r="A89" i="6"/>
  <c r="A81" i="6"/>
  <c r="A74" i="6"/>
  <c r="A70" i="6"/>
  <c r="A67" i="6"/>
  <c r="A63" i="6"/>
  <c r="A61" i="6"/>
  <c r="A49" i="6"/>
  <c r="A39" i="6"/>
  <c r="A35" i="6"/>
  <c r="A29" i="6"/>
  <c r="A25" i="6"/>
  <c r="A18" i="6"/>
  <c r="A13" i="6"/>
  <c r="A4" i="6"/>
  <c r="F86" i="6"/>
  <c r="D86" i="6"/>
  <c r="F85" i="6"/>
  <c r="D85" i="6"/>
  <c r="F87" i="6"/>
  <c r="D87" i="6"/>
  <c r="F33" i="6"/>
  <c r="D33" i="6"/>
  <c r="F31" i="6"/>
  <c r="D31" i="6"/>
  <c r="F30" i="6"/>
  <c r="D30" i="6"/>
  <c r="F34" i="6"/>
  <c r="D34" i="6"/>
  <c r="F32" i="6"/>
  <c r="D32" i="6"/>
  <c r="F72" i="6"/>
  <c r="D72" i="6"/>
  <c r="F92" i="6"/>
  <c r="D92" i="6"/>
  <c r="F90" i="6"/>
  <c r="D90" i="6"/>
  <c r="F77" i="6"/>
  <c r="D77" i="6"/>
  <c r="F76" i="6"/>
  <c r="D76" i="6"/>
  <c r="F75" i="6"/>
  <c r="D75" i="6"/>
  <c r="F73" i="6"/>
  <c r="D73" i="6"/>
  <c r="F91" i="6"/>
  <c r="D91" i="6"/>
  <c r="F71" i="6"/>
  <c r="D71" i="6"/>
  <c r="F57" i="6"/>
  <c r="D57" i="6"/>
  <c r="F58" i="6"/>
  <c r="D58" i="6"/>
  <c r="F45" i="6"/>
  <c r="D45" i="6"/>
  <c r="F52" i="6"/>
  <c r="D52" i="6"/>
  <c r="F69" i="6"/>
  <c r="D69" i="6"/>
  <c r="F68" i="6"/>
  <c r="D68" i="6"/>
  <c r="F62" i="6"/>
  <c r="D62" i="6"/>
  <c r="F56" i="6"/>
  <c r="D56" i="6"/>
  <c r="F43" i="6"/>
  <c r="D43" i="6"/>
  <c r="F44" i="6"/>
  <c r="D44" i="6"/>
  <c r="F94" i="6"/>
  <c r="D94" i="6"/>
  <c r="F97" i="6"/>
  <c r="D97" i="6"/>
  <c r="F51" i="6"/>
  <c r="D51" i="6"/>
  <c r="F50" i="6"/>
  <c r="D50" i="6"/>
  <c r="F80" i="6"/>
  <c r="D80" i="6"/>
  <c r="F78" i="6"/>
  <c r="D78" i="6"/>
  <c r="F54" i="6"/>
  <c r="D54" i="6"/>
  <c r="F38" i="6"/>
  <c r="D38" i="6"/>
  <c r="F65" i="6"/>
  <c r="D65" i="6"/>
  <c r="F66" i="6"/>
  <c r="D66" i="6"/>
  <c r="F36" i="6"/>
  <c r="D36" i="6"/>
  <c r="F53" i="6"/>
  <c r="D53" i="6"/>
  <c r="F55" i="6"/>
  <c r="D55" i="6"/>
  <c r="F59" i="6"/>
  <c r="D59" i="6"/>
  <c r="F60" i="6"/>
  <c r="D60" i="6"/>
  <c r="F96" i="6"/>
  <c r="D96" i="6"/>
  <c r="F40" i="6"/>
  <c r="D40" i="6"/>
  <c r="F42" i="6"/>
  <c r="D42" i="6"/>
  <c r="F41" i="6"/>
  <c r="D41" i="6"/>
  <c r="F47" i="6"/>
  <c r="D47" i="6"/>
  <c r="F46" i="6"/>
  <c r="D46" i="6"/>
  <c r="F48" i="6"/>
  <c r="D48" i="6"/>
  <c r="F88" i="6"/>
  <c r="D88" i="6"/>
  <c r="F79" i="6"/>
  <c r="D79" i="6"/>
  <c r="F98" i="6"/>
  <c r="D98" i="6"/>
  <c r="F99" i="6"/>
  <c r="D99" i="6"/>
  <c r="F37" i="6"/>
  <c r="D37" i="6"/>
  <c r="F28" i="6"/>
  <c r="D28" i="6"/>
  <c r="F26" i="6"/>
  <c r="D26" i="6"/>
  <c r="F22" i="6"/>
  <c r="D22" i="6"/>
  <c r="F27" i="6"/>
  <c r="D27" i="6"/>
  <c r="F23" i="6"/>
  <c r="D23" i="6"/>
  <c r="F95" i="6"/>
  <c r="D95" i="6"/>
  <c r="F21" i="6"/>
  <c r="D21" i="6"/>
  <c r="F84" i="6"/>
  <c r="D84" i="6"/>
  <c r="F15" i="6"/>
  <c r="D15" i="6"/>
  <c r="F14" i="6"/>
  <c r="D14" i="6"/>
  <c r="F17" i="6"/>
  <c r="D17" i="6"/>
  <c r="F19" i="6"/>
  <c r="D19" i="6"/>
  <c r="F24" i="6"/>
  <c r="D24" i="6"/>
  <c r="F20" i="6"/>
  <c r="D20" i="6"/>
  <c r="F64" i="6"/>
  <c r="D64" i="6"/>
  <c r="F16" i="6"/>
  <c r="D16" i="6"/>
  <c r="F8" i="6"/>
  <c r="D8" i="6"/>
  <c r="F9" i="6"/>
  <c r="D9" i="6"/>
  <c r="F7" i="6"/>
  <c r="D7" i="6"/>
  <c r="F10" i="6"/>
  <c r="D10" i="6"/>
  <c r="F6" i="6"/>
  <c r="D6" i="6"/>
  <c r="F12" i="6"/>
  <c r="D12" i="6"/>
  <c r="F83" i="6"/>
  <c r="D83" i="6"/>
  <c r="F82" i="6"/>
  <c r="D82" i="6"/>
  <c r="F3" i="6"/>
  <c r="D3" i="6"/>
  <c r="F11" i="6"/>
  <c r="D11" i="6"/>
  <c r="F5" i="6"/>
  <c r="D5" i="6"/>
  <c r="G53" i="5" l="1"/>
  <c r="C223" i="1"/>
  <c r="D36" i="1"/>
  <c r="F36" i="1"/>
  <c r="D44" i="1"/>
  <c r="D45" i="1"/>
  <c r="D177" i="1"/>
  <c r="D3" i="1"/>
  <c r="D4" i="1"/>
  <c r="D178" i="1"/>
  <c r="D179" i="1"/>
  <c r="D5" i="1"/>
  <c r="D6" i="1"/>
  <c r="D7" i="1"/>
  <c r="D2" i="1"/>
  <c r="D194" i="1"/>
  <c r="D195" i="1"/>
  <c r="D8" i="1"/>
  <c r="D9" i="1"/>
  <c r="D201" i="1"/>
  <c r="D10" i="1"/>
  <c r="D11" i="1"/>
  <c r="D12" i="1"/>
  <c r="D13" i="1"/>
  <c r="D25" i="1"/>
  <c r="D14" i="1"/>
  <c r="D26" i="1"/>
  <c r="D15" i="1"/>
  <c r="D202" i="1"/>
  <c r="D203" i="1"/>
  <c r="D27" i="1"/>
  <c r="D34" i="1"/>
  <c r="D38" i="1"/>
  <c r="D172" i="1"/>
  <c r="D39" i="1"/>
  <c r="D155" i="1"/>
  <c r="D46" i="1"/>
  <c r="D47" i="1"/>
  <c r="D72" i="1"/>
  <c r="D28" i="1"/>
  <c r="D73" i="1"/>
  <c r="D204" i="1"/>
  <c r="D29" i="1"/>
  <c r="D30" i="1"/>
  <c r="D40" i="1"/>
  <c r="D48" i="1"/>
  <c r="D49" i="1"/>
  <c r="D22" i="1"/>
  <c r="D31" i="1"/>
  <c r="D205" i="1"/>
  <c r="D60" i="1"/>
  <c r="D206" i="1"/>
  <c r="D61" i="1"/>
  <c r="D32" i="1"/>
  <c r="D33" i="1"/>
  <c r="D62" i="1"/>
  <c r="D50" i="1"/>
  <c r="D35" i="1"/>
  <c r="D41" i="1"/>
  <c r="D42" i="1"/>
  <c r="D43" i="1"/>
  <c r="D51" i="1"/>
  <c r="D52" i="1"/>
  <c r="D53" i="1"/>
  <c r="D54" i="1"/>
  <c r="D55" i="1"/>
  <c r="D56" i="1"/>
  <c r="D57" i="1"/>
  <c r="D58" i="1"/>
  <c r="D37" i="1"/>
  <c r="D59" i="1"/>
  <c r="D196" i="1"/>
  <c r="D74" i="1"/>
  <c r="D63" i="1"/>
  <c r="D215" i="1"/>
  <c r="D64" i="1"/>
  <c r="D75" i="1"/>
  <c r="D76" i="1"/>
  <c r="D77" i="1"/>
  <c r="D78" i="1"/>
  <c r="D65" i="1"/>
  <c r="D79" i="1"/>
  <c r="D80" i="1"/>
  <c r="D86" i="1"/>
  <c r="D216" i="1"/>
  <c r="D217" i="1"/>
  <c r="D188" i="1"/>
  <c r="D197" i="1"/>
  <c r="D89" i="1"/>
  <c r="D101" i="1"/>
  <c r="D23" i="1"/>
  <c r="D90" i="1"/>
  <c r="D91" i="1"/>
  <c r="D92" i="1"/>
  <c r="D93" i="1"/>
  <c r="D98" i="1"/>
  <c r="D94" i="1"/>
  <c r="D218" i="1"/>
  <c r="D102" i="1"/>
  <c r="D142" i="1"/>
  <c r="D24" i="1"/>
  <c r="D143" i="1"/>
  <c r="D103" i="1"/>
  <c r="D104" i="1"/>
  <c r="D105" i="1"/>
  <c r="D106" i="1"/>
  <c r="D107" i="1"/>
  <c r="D108" i="1"/>
  <c r="D109" i="1"/>
  <c r="D144" i="1"/>
  <c r="D145" i="1"/>
  <c r="D110" i="1"/>
  <c r="D111" i="1"/>
  <c r="D112" i="1"/>
  <c r="D113" i="1"/>
  <c r="D114" i="1"/>
  <c r="D115" i="1"/>
  <c r="D16" i="1"/>
  <c r="D154" i="1"/>
  <c r="D156" i="1"/>
  <c r="D157" i="1"/>
  <c r="D158" i="1"/>
  <c r="D87" i="1"/>
  <c r="D116" i="1"/>
  <c r="D166" i="1"/>
  <c r="D167" i="1"/>
  <c r="D168" i="1"/>
  <c r="D169" i="1"/>
  <c r="D170" i="1"/>
  <c r="D171" i="1"/>
  <c r="D163" i="1"/>
  <c r="D164" i="1"/>
  <c r="D99" i="1"/>
  <c r="D173" i="1"/>
  <c r="D174" i="1"/>
  <c r="D100" i="1"/>
  <c r="D117" i="1"/>
  <c r="D118" i="1"/>
  <c r="D88" i="1"/>
  <c r="D119" i="1"/>
  <c r="D120" i="1"/>
  <c r="D121" i="1"/>
  <c r="D122" i="1"/>
  <c r="D123" i="1"/>
  <c r="D124" i="1"/>
  <c r="D125" i="1"/>
  <c r="D126" i="1"/>
  <c r="D127" i="1"/>
  <c r="D128" i="1"/>
  <c r="D129" i="1"/>
  <c r="D146" i="1"/>
  <c r="D189" i="1"/>
  <c r="D17" i="1"/>
  <c r="D190" i="1"/>
  <c r="D147" i="1"/>
  <c r="D130" i="1"/>
  <c r="D131" i="1"/>
  <c r="D132" i="1"/>
  <c r="D133" i="1"/>
  <c r="D134" i="1"/>
  <c r="D135" i="1"/>
  <c r="D136" i="1"/>
  <c r="D137" i="1"/>
  <c r="D69" i="1"/>
  <c r="D148" i="1"/>
  <c r="D18" i="1"/>
  <c r="D219" i="1"/>
  <c r="D165" i="1"/>
  <c r="D220" i="1"/>
  <c r="D95" i="1"/>
  <c r="D138" i="1"/>
  <c r="D139" i="1"/>
  <c r="D96" i="1"/>
  <c r="D149" i="1"/>
  <c r="D140" i="1"/>
  <c r="D153" i="1"/>
  <c r="D159" i="1"/>
  <c r="D70" i="1"/>
  <c r="D162" i="1"/>
  <c r="D175" i="1"/>
  <c r="D176" i="1"/>
  <c r="D180" i="1"/>
  <c r="D181" i="1"/>
  <c r="D182" i="1"/>
  <c r="D183" i="1"/>
  <c r="D184" i="1"/>
  <c r="D141" i="1"/>
  <c r="D66" i="1"/>
  <c r="D150" i="1"/>
  <c r="D160" i="1"/>
  <c r="D161" i="1"/>
  <c r="D97" i="1"/>
  <c r="D151" i="1"/>
  <c r="D71" i="1"/>
  <c r="D152" i="1"/>
  <c r="D185" i="1"/>
  <c r="D210" i="1"/>
  <c r="D186" i="1"/>
  <c r="D191" i="1"/>
  <c r="D192" i="1"/>
  <c r="D193" i="1"/>
  <c r="D211" i="1"/>
  <c r="D212" i="1"/>
  <c r="D207" i="1"/>
  <c r="D208" i="1"/>
  <c r="D213" i="1"/>
  <c r="D214" i="1"/>
  <c r="D187" i="1"/>
  <c r="D209" i="1"/>
  <c r="D19" i="1"/>
  <c r="D20" i="1"/>
  <c r="D21" i="1"/>
  <c r="D81" i="1"/>
  <c r="D82" i="1"/>
  <c r="D67" i="1"/>
  <c r="D68" i="1"/>
  <c r="D83" i="1"/>
  <c r="D84" i="1"/>
  <c r="D85" i="1"/>
  <c r="D198" i="1"/>
  <c r="D199" i="1"/>
  <c r="D200" i="1"/>
  <c r="F45" i="1"/>
  <c r="F177" i="1"/>
  <c r="F3" i="1"/>
  <c r="F4" i="1"/>
  <c r="F178" i="1"/>
  <c r="F179" i="1"/>
  <c r="F5" i="1"/>
  <c r="F6" i="1"/>
  <c r="F7" i="1"/>
  <c r="F2" i="1"/>
  <c r="F194" i="1"/>
  <c r="F195" i="1"/>
  <c r="F8" i="1"/>
  <c r="F9" i="1"/>
  <c r="F201" i="1"/>
  <c r="F10" i="1"/>
  <c r="F11" i="1"/>
  <c r="F12" i="1"/>
  <c r="F13" i="1"/>
  <c r="F25" i="1"/>
  <c r="F14" i="1"/>
  <c r="F26" i="1"/>
  <c r="F15" i="1"/>
  <c r="F202" i="1"/>
  <c r="F203" i="1"/>
  <c r="F27" i="1"/>
  <c r="F34" i="1"/>
  <c r="F38" i="1"/>
  <c r="F172" i="1"/>
  <c r="F39" i="1"/>
  <c r="F155" i="1"/>
  <c r="F46" i="1"/>
  <c r="F47" i="1"/>
  <c r="F72" i="1"/>
  <c r="F28" i="1"/>
  <c r="F73" i="1"/>
  <c r="F204" i="1"/>
  <c r="F29" i="1"/>
  <c r="F30" i="1"/>
  <c r="F40" i="1"/>
  <c r="F48" i="1"/>
  <c r="F49" i="1"/>
  <c r="F22" i="1"/>
  <c r="F31" i="1"/>
  <c r="F205" i="1"/>
  <c r="F60" i="1"/>
  <c r="F206" i="1"/>
  <c r="F61" i="1"/>
  <c r="F32" i="1"/>
  <c r="F33" i="1"/>
  <c r="F62" i="1"/>
  <c r="F50" i="1"/>
  <c r="F35" i="1"/>
  <c r="F41" i="1"/>
  <c r="F42" i="1"/>
  <c r="F43" i="1"/>
  <c r="F51" i="1"/>
  <c r="F52" i="1"/>
  <c r="F53" i="1"/>
  <c r="F54" i="1"/>
  <c r="F55" i="1"/>
  <c r="F56" i="1"/>
  <c r="F57" i="1"/>
  <c r="F58" i="1"/>
  <c r="F37" i="1"/>
  <c r="F59" i="1"/>
  <c r="F196" i="1"/>
  <c r="F74" i="1"/>
  <c r="F63" i="1"/>
  <c r="F215" i="1"/>
  <c r="F64" i="1"/>
  <c r="F75" i="1"/>
  <c r="F76" i="1"/>
  <c r="F77" i="1"/>
  <c r="F78" i="1"/>
  <c r="F65" i="1"/>
  <c r="F79" i="1"/>
  <c r="F80" i="1"/>
  <c r="F86" i="1"/>
  <c r="F216" i="1"/>
  <c r="F217" i="1"/>
  <c r="F188" i="1"/>
  <c r="F197" i="1"/>
  <c r="F89" i="1"/>
  <c r="F101" i="1"/>
  <c r="F23" i="1"/>
  <c r="F90" i="1"/>
  <c r="F91" i="1"/>
  <c r="F92" i="1"/>
  <c r="F93" i="1"/>
  <c r="F98" i="1"/>
  <c r="F94" i="1"/>
  <c r="F218" i="1"/>
  <c r="F102" i="1"/>
  <c r="F142" i="1"/>
  <c r="F24" i="1"/>
  <c r="F143" i="1"/>
  <c r="F103" i="1"/>
  <c r="F104" i="1"/>
  <c r="F105" i="1"/>
  <c r="F106" i="1"/>
  <c r="F107" i="1"/>
  <c r="F108" i="1"/>
  <c r="F109" i="1"/>
  <c r="F144" i="1"/>
  <c r="F145" i="1"/>
  <c r="F110" i="1"/>
  <c r="F111" i="1"/>
  <c r="F112" i="1"/>
  <c r="F113" i="1"/>
  <c r="F114" i="1"/>
  <c r="F115" i="1"/>
  <c r="F16" i="1"/>
  <c r="F154" i="1"/>
  <c r="F156" i="1"/>
  <c r="F157" i="1"/>
  <c r="F158" i="1"/>
  <c r="F87" i="1"/>
  <c r="F116" i="1"/>
  <c r="F166" i="1"/>
  <c r="F167" i="1"/>
  <c r="F168" i="1"/>
  <c r="F169" i="1"/>
  <c r="F170" i="1"/>
  <c r="F171" i="1"/>
  <c r="F163" i="1"/>
  <c r="F164" i="1"/>
  <c r="F99" i="1"/>
  <c r="F173" i="1"/>
  <c r="F174" i="1"/>
  <c r="F100" i="1"/>
  <c r="F117" i="1"/>
  <c r="F118" i="1"/>
  <c r="F88" i="1"/>
  <c r="F119" i="1"/>
  <c r="F120" i="1"/>
  <c r="F121" i="1"/>
  <c r="F122" i="1"/>
  <c r="F123" i="1"/>
  <c r="F124" i="1"/>
  <c r="F125" i="1"/>
  <c r="F126" i="1"/>
  <c r="F127" i="1"/>
  <c r="F128" i="1"/>
  <c r="F129" i="1"/>
  <c r="F146" i="1"/>
  <c r="F189" i="1"/>
  <c r="F17" i="1"/>
  <c r="F190" i="1"/>
  <c r="F147" i="1"/>
  <c r="F130" i="1"/>
  <c r="F131" i="1"/>
  <c r="F132" i="1"/>
  <c r="F133" i="1"/>
  <c r="F134" i="1"/>
  <c r="F135" i="1"/>
  <c r="F136" i="1"/>
  <c r="F137" i="1"/>
  <c r="F69" i="1"/>
  <c r="F148" i="1"/>
  <c r="F18" i="1"/>
  <c r="F219" i="1"/>
  <c r="F165" i="1"/>
  <c r="F220" i="1"/>
  <c r="F95" i="1"/>
  <c r="F138" i="1"/>
  <c r="F139" i="1"/>
  <c r="F96" i="1"/>
  <c r="F149" i="1"/>
  <c r="F140" i="1"/>
  <c r="F153" i="1"/>
  <c r="F159" i="1"/>
  <c r="F70" i="1"/>
  <c r="F162" i="1"/>
  <c r="F175" i="1"/>
  <c r="F176" i="1"/>
  <c r="F180" i="1"/>
  <c r="F181" i="1"/>
  <c r="F182" i="1"/>
  <c r="F183" i="1"/>
  <c r="F184" i="1"/>
  <c r="F141" i="1"/>
  <c r="F66" i="1"/>
  <c r="F150" i="1"/>
  <c r="F160" i="1"/>
  <c r="F161" i="1"/>
  <c r="F97" i="1"/>
  <c r="F151" i="1"/>
  <c r="F71" i="1"/>
  <c r="F152" i="1"/>
  <c r="F185" i="1"/>
  <c r="F210" i="1"/>
  <c r="F186" i="1"/>
  <c r="F191" i="1"/>
  <c r="F192" i="1"/>
  <c r="F193" i="1"/>
  <c r="F211" i="1"/>
  <c r="F212" i="1"/>
  <c r="F207" i="1"/>
  <c r="F208" i="1"/>
  <c r="F213" i="1"/>
  <c r="F214" i="1"/>
  <c r="F187" i="1"/>
  <c r="F209" i="1"/>
  <c r="F19" i="1"/>
  <c r="F20" i="1"/>
  <c r="F21" i="1"/>
  <c r="F81" i="1"/>
  <c r="F82" i="1"/>
  <c r="F67" i="1"/>
  <c r="F68" i="1"/>
  <c r="F83" i="1"/>
  <c r="F84" i="1"/>
  <c r="F85" i="1"/>
  <c r="F198" i="1"/>
  <c r="F199" i="1"/>
  <c r="F200" i="1"/>
  <c r="F44" i="1"/>
</calcChain>
</file>

<file path=xl/sharedStrings.xml><?xml version="1.0" encoding="utf-8"?>
<sst xmlns="http://schemas.openxmlformats.org/spreadsheetml/2006/main" count="3449" uniqueCount="388">
  <si>
    <t>Board of Private Vocational Schools</t>
  </si>
  <si>
    <t>Workforce Development</t>
  </si>
  <si>
    <t>CareerTech</t>
  </si>
  <si>
    <t>Educational Attainment</t>
  </si>
  <si>
    <t>CareerTech offers an array of career and technology coursework options Through their coursework, students acquire the skills and abilities needed to successfully enter the workforce and/or postsecondary education To accomplish this strategic priority, funding is provided to CareerTechâ€™s delivery arms which include: Technology Education, Marketing Education, Health, Trade and Industrial Education, and STEM specialized workforce education programs to meet the needs of industry the state</t>
  </si>
  <si>
    <t>CareerTech offers an array of career and technology coursework options. Through their coursework, students acquire the skills and abilities needed to successfully enter the workforce and/or postsecondary education. To accomplish this strategic priority, funding is provided to CareerTechâ€™s delivery arms which include: â€¢ 394 Preschool-12 school districts with CareerTech offerings such as Agricultural Education, Family &amp; Consumer Sciences, Business Information Technology Education, Marketing Education, Health, Trade &amp; Industrial Education and STEM. â€¢ 29 technology center districts with 59 campuses that offer secondary and postsecondary programs and customized training and specialized workforce education programs to meet the needs of industry. â€¢ 14 skills center sites that offer specialized occupational training to adult and juvenile offenders within correctional facilities throughout the state. â€¢ 31 Adult Education &amp; Family Literacy providers who provide basic skill instruction for economically disadvantages adults at 116 sites.</t>
  </si>
  <si>
    <t>CareerTech offers an array of career and technology coursework options. Through their coursework, students acquire the skills and abilities needed to successfully enter the workforce and/or postsecondary education. To accomplish this strategic priority, funding is provided to CareerTechâ€™s delivery arms which include: â€¢ â€¢ â€¢ â€¢ 394 Preschool-12 school districts with CareerTech offerings such as Agricultural Education, Family &amp; Consumer Sciences, Business Information Technology Education, Marketing Education, Health, Trade &amp; Industrial Education and STEM. 29 technology center districts with 59 campuses that offer secondary and postsecondary programs and customized training and specialized workforce education programs to meet the needs of industry. 14 skills center sites that offer specialized occupational training to adult and juvenile offenders within correctional facilities throughout the state. 31 Adult Education &amp; Family Literacy providers who provide basic skill instruction for economically disadvantages adults at 116 sites.</t>
  </si>
  <si>
    <t>Provide Oklahomans with the skills and abilities needed to enter workforce in fields of Nursing and Truck Driving</t>
  </si>
  <si>
    <t>Business/Educational Partnerships</t>
  </si>
  <si>
    <t>Collaboration with key business and educational partnerships to expand economic development and improve educational experiences for students, including diverse perspectives and backgrounds Includes funding for work-based learning activities, educator externships and the Oklahoma APE* Accelerator (OkAPE*) which assists companies in contracting with local, state, federal and tribal governments</t>
  </si>
  <si>
    <t>Career Awareness</t>
  </si>
  <si>
    <t>Ensures Oklahomans have the knowledge and skills to make informed career choices and are better equipped to enter the workforce The support provided by the Counseling and Career Development team and the O#CareerGuide provide the foundation for career awareness and planning</t>
  </si>
  <si>
    <t>Collaboration with key business and educational partnerships to expand economic development and improve educational experiences for students, including diverse perspectives and backgrounds. Includes funding for work-based learning activities, educator externships and the Oklahoma Procurement Technical Assistance Center (OkPTAC) which assists companies in contracting with local, state, federal and tribal governments.</t>
  </si>
  <si>
    <t>Ensures Oklahomans have the knowledge and skills to make informed career choices and are better equipped to enter the workforce. The support provided by the Counseling and Career Development team and the OKCareerGuide provide the foundation for career awareness and planning.</t>
  </si>
  <si>
    <t>CLEET</t>
  </si>
  <si>
    <t>Training Services</t>
  </si>
  <si>
    <t>Department of Commerce</t>
  </si>
  <si>
    <t>Aerospace Commerce Economic Services, Automotive Initiative, and Business Development Services</t>
  </si>
  <si>
    <t>Through fiscal year 2023, the Aerospace Commerce Economic Services (ACES) program has engaged well over 1,000 companies through leads at 10 domestic and international industry trade shows. The delegations to these trade shows include 34 Oklahoma companies, 16 agencies/organizations, five higher education institutions, and 21 EDOs. In addition to trade shows the team connects industry professionals through B2B events, career fairs, local aerospace events, and social media. The ACES team has won 14 aerospace-related relocation or expansion projects including a total of 2,538 jobs with $702,733,218 capital investment. 85% of wins this year were expansions and 71% were metro with the remaining 29% as rural. Supporting ACES legislation to increase Oklahoma companies to get Department of Defense contracts, ACES has contracted with SAPAC to provide aerospace and defense contracting consulting services for Oklahoma small/medium sized businesses in the aviation, aerospace and defense industries. Contract lapsed in 2022 and was not renewed until June 2023. Total contracts awarded in the state: $3,214,583,939 (from 5/20-11/23). Held ACES Aerospace Career Fair (OKC) 16 aerospace companies participated and over 800 job seekers attended. Hosted two Industry Days the Oklahoma Aerospace &amp; Defense Industry Day with the USAF Strategic Alternate Sourcing Program Office (SASPO) at Tinker Air Force Base â€“ more than 75 people from 41 companies participated and the first ever Boeing Oklahoma Industry Day which hosted more than 60 people from 35 companies With an increase in companies considering Oklahoma as a location for both automotive manufacturing (OEM), supply parts manufacturing, and alternative transportation fuels Commerce works to support 93 identified automotive or automotive related companies in Oklahoma. There is also 56 open automotive projects including expansion and attraction projects; the state also reported 52 automotive and automotive related wins since 2020.</t>
  </si>
  <si>
    <t>ARPA Workforce Cordination</t>
  </si>
  <si>
    <t>Assist with workforce coordination efforts across state agencies.</t>
  </si>
  <si>
    <t>The purpose of this program is to: with the tools and resources they need to be successful. Also support retention programs such as Go Oklahoma and STEP (trade and exporting programs for existing businesses). Oklahoma economy.</t>
  </si>
  <si>
    <t>Main Street</t>
  </si>
  <si>
    <t>The Main Street program provides specific services and training to participating towns or neighborhoods as they begin the process of revitalizing their districts. It also offers education to non-Main Street communities on the benefits of historic preservation and community commercial development. The Main Street Incentive Program uses P3 as its funding mechanism.</t>
  </si>
  <si>
    <t>The Main Street program provides specific services and training to participating towns or neighborhoods as they begin the process of revitalizing their districts. It also offers education to non-Main Street communities on the benefits of historic preservation and community commercial development.</t>
  </si>
  <si>
    <t>Department of Corrections</t>
  </si>
  <si>
    <t>Community Corrections</t>
  </si>
  <si>
    <t>Community corrections centers provide a steady and gradual re-entry process for inmates reintegrating back into the community.</t>
  </si>
  <si>
    <t>Offender Programs</t>
  </si>
  <si>
    <t>Offender programs offer inmates an opportunity to obtain treatment for substance abuse and develop skills for employment. Educational programs offer inmates an opportunity to return to society as better-educated citizens possessing the necessary knowledge and skills to become productive individuals. Lifelong learning programs include literacy, adult basic education, GED tests/certification, and vocational trades.</t>
  </si>
  <si>
    <t>Offender programs offer inmates an opportunity to obtain treatment for substance abuse and develop skills for employment Educational programs offer inmates an opportunity to return to society as better-educated citizens possessing the necessary knowledge and skills to become productive individuals Lifelong learning programs include literacy, adult basic education, GED tests/certification, and vocational trades</t>
  </si>
  <si>
    <t>Department of Education</t>
  </si>
  <si>
    <t>Curriculum and Instruction</t>
  </si>
  <si>
    <t>Ag in the Classroom The goal of this program is to increase agricultural literacy among students and educators. Materials are developed in collaboration with the Oklahoma Department of Agriculture, Food and Forestry. The program is also supported through the Oklahoma State University Cooperative Extension Service Youth Development Program and private donations. Early Childhood Initiative (70 O.S. Â§ 10-105.4) Deploys state funds and private matching funds to provide early childhood services to at-risk children, targeting low-income families to empower them with the education and tools they need to break the cycle of poverty. Standards Implementation (70 O.S. Â§ 11-103.6, 20 U.S.C. Â§ 6311(b)(1)) Funds are used for implementation of curricular standards. Advance Placement Teacher Training and Test Fee Assistance (70 O.S. Â§ 1210.703) Allows high school students to undertake college level academic courses and provides students the opportunity to show they have mastered the advanced material by taking end-of-course exams. Advancement Via Individual Determination (AVID) provides educators with training to help teachers better prepare all students for more rigorous AP/pre-AP curriculum.</t>
  </si>
  <si>
    <t>Ag in the Classroom The goal of this program is to increase agricultural literacy among students and educators. Materials are developed in collaboration with the Oklahoma Department of Agriculture, Food and Forestry. The program is also supported through the Oklahoma State University Cooperative Extension Service Youth Development Program and private donations. Early Childhood Initiative (70 O.S. 10-105.4) Deploys state funds and private matching funds to provide early childhood services to at-risk children, targeting low-income families to empower them with the education and tools they need to break the cycle of poverty. Standards Implementation (70 O.S. 11-103.6, 20 USC Â§ 6311(b)(1)) Funds are used for implementation of curricular standards. Advance Placement Teacher Training and Test Fee Assistance (70 O.S. 1210.703) Allows high school students to undertake college level academic courses and provides students the opportunity to show they have mastered the advanced material by taking end-of-course exams. Advancement Via Individual Determination (AVID) provides educators with training to help teachers better prepare all students for more rigorous AP/pre-AP curriculum. Curriculum and Instruction (continued) Reading Sufficiency (RSA) (70 O.S. 1210.508D) This program helps ensure that all Oklahoma students are reading on grade level at the end of 3rd grade, which is a critical juncture when students go from learning to read to reading to learn. RSA supports Oklahoma children in kindergarten through 3rd grade. Funds are given to districts on a per student basis for those students K-3 who are reading below grade level. Oklahoma Arts Institute Comprised of the Oklahoma Summer Arts Institute, a fine arts school for high school students who are selected to attend through statewide competitive auditions, and the Oklahoma Fall Arts Institute, a series of weekend workshops for elementary and secondary teachers. Imagine Math and Imagine Learning This program provides statewide virtual supplemental support for students in grades 5-8 for math and PK-3 for English Language Arts.</t>
  </si>
  <si>
    <t>Educator Effectiveness</t>
  </si>
  <si>
    <t>Teach for America Teach for America is the national corps of outstanding recent college graduates and professionals of all academic majors and career interests who commit two years to teach in urban and rural public schools and become leaders in the effort to expand educational opportunity TFA is funded through state and private matching funds Teacher Induction Program (70 O S Â§ 6-195) This program requires that each first-year teacher, including first-year emergency-certified teachers, have a mentor Funds are used for providing professional development, support, and coaching to the mentors Teacher and Leader Effectiveness Programs (70 O S Â§ 6-101 16) Funds used to improve the effectiveness of teachers and leaders in the public school system, including continued development and implementation of the individualized program of professional development (PL Focus) required by HB 2957, 2016 Funds are also used to continue training programs for principals (Moving UP), administrators (Lead to Succeed), and emergency-certified teachers</t>
  </si>
  <si>
    <t>Teach for America Teach for America is the national corps of outstanding recent college graduates and professionals of all academic majors and career interests who commit two years to teach in urban and rural public schools and become leaders in the effort to expand educational opportunity. TFA is funded through state and private matching funds. Teacher Induction Program (70 O.S. Â§ 6-195) This program requires that each first-year teacher, including first-year emergency-certified teachers, have a mentor. Funds are used for providing professional development, support, and coaching to the mentors. Teacher and Leader Effectiveness Programs (70 O.S. Â§ 6-101.16) Funds used to improve the effectiveness of teachers and leaders in the public school system, including continued development and implementation of the individualized program of professional development (PL Focus) required by HB 2957, 2016. Funds are also used to continue training programs for principals (Moving UP), administrators (Lead to Succeed), and emergency-certified teachers.</t>
  </si>
  <si>
    <t>Teach for America Teach for America is the national corps of outstanding recent college graduates and professionals of all academic majors and career interests who commit two years to teach in urban and rural public schools and become leaders in the effort to expand educational opportunity. TFA is funded through state and private matching funds. Teacher Induction Program (70 O.S. 6-195) This program requires that each first-year teacher, including first-year emergency-certified teachers, have a mentor. Funds are used for providing professional development, support, and coaching to the mentors. Teacher and Leader Effectiveness Programs (70 O.S. 6-101.16) Funds used to improve the effectiveness of teachers and leaders in the public school system, including continued development and implementation of the individualized program of professional development (PL Focus) required by HB 2957, 2016. Funds are also used to continue training programs for principals (Moving UP), administrators (Lead to Succeed), and emergency-certified teachers.</t>
  </si>
  <si>
    <t>Teacher Certification</t>
  </si>
  <si>
    <t>National Board Teacher Bonus (70 O.S. Â§ 6-204.2) Teachers who attained National Board Certification or applied for certification renewal prior to June 30, 2013, and who are eligible to receive the bonus, will receive $5,000 annually over a 10-year period. Teachers who attained National Board Certification after June 30, 2013, will receive salary increments as set forth in the minimum salary schedule. Psychologists, Speech Pathologists, and Audiologists Bonus (70 O.S. Â§ 6-206) Contingent upon funds available, national certified school psychologists, speech language pathologists, and audiologists receive an annual bonus in the amount of $5,000 or a pro-rated amount, based on the proportionate equivalency to full-time employment. Funds also pay for program administration, credentialing and certification.</t>
  </si>
  <si>
    <t>National Board Teacher Bonus (70 O S Â§ 6-204 2) Teachers who attained National Board Certification or applied for certification renewal prior to June 30, 2013, and who are eligible to receive the bonus, will receive $5,000 annually over a 10-year period Teachers who attained National Board Certification after June 30, 2013, will receive salary increments as set forth in the minimum salary schedule Psychologists, Speech Pathologists, and Audiologists Bonus (70 O S Â§ 6-206) Contingent upon funds available, national certified school psychologists, speech language pathologists, and audiologists receive an annual bonus in the amount of $5,000 or a pro-rated amount, based on the proportionate equivalency to full-time employment Funds also pay for program administration, credentialing and certification</t>
  </si>
  <si>
    <t>National Board Teacher Bonus (70 O.S. 6-204.2) Teachers who attained National Board Certification or submitted an application for certification renewal prior to June 30, 2013, and who are eligible to receive the bonus will receive $5,000 annually over a 10-year period. Teachers who attained National Board Certification after June 30, 2013, will receive salary increments as set forth in the minimum salary schedule. Psychologists, Speech Pathologists, and Audiologists Bonus (70 O.S. 6-206) Contingent upon funds available, national certified school psychologists, speech language pathologists, and audiologists receive an annual bonus in the amount of $5,000 or a pro-rated amount, based on the proportionate equivalency to full-time employment. Funds also pay for program administration, credentialing and certification.</t>
  </si>
  <si>
    <t>Department of Libraries</t>
  </si>
  <si>
    <t>Literacy Resources</t>
  </si>
  <si>
    <t>Supports library and community-based literacy programs and volunteer tutors by providing training, funding, resources, and technical assistance for local programs Major initiatives include health literacy, citizenship and immigration, and the Temporary Assistance for Needy Families (TANF) literacy program My First Library is an early literacy initiative that celebrates literacy, promotes family reading, and provides early literacy training and information to parents and childcare providers Each month, the Literacy Program distributes more than 1,400 books to preschool children who are at risk for low literacy Read Across Oklahoma is an annual event that celebrates reading and encourages family reading as a means to build early literacy skills The TANF initiative is a workforce development collaboration between the Literacy Program and the Oklahoma Department of Human Services (O#DHS) Library and community-based literacy programs provide basic literacy instruction to TANF clients Clients remain in the program until they are employed or reach a sixth-grade proficiency level and are referred to other O#DHS education partners</t>
  </si>
  <si>
    <t>Supports library and community-based literacy programs and volunteer tutors by providing training, funding, resources, and technical assistance for local programs. Major initiatives include health literacy, citizenship and immigration, and the Temporary Assistance for Needy Families (TANF) literacy program. My First Library is an early literacy initiative that celebrates literacy, promotes family reading, and provides early literacy training and information to parents and childcare providers. Each month, the Literacy Program distributes more than 1,400 books to preschool children who are at risk for low literacy. Read Across Oklahoma is an annual event that celebrates reading and encourages family reading as a means to build early literacy skills. The TANF initiative is a workforce development collaboration between the Literacy Program and the Oklahoma Department of Human Services (OKDHS). Library and community-based literacy programs provide basic literacy instruction to TANF clients. Clients remain in the program until they are employed or reach a sixth-grade proficiency level and are referred to other OKDHS education partners.</t>
  </si>
  <si>
    <t>Department of Mines</t>
  </si>
  <si>
    <t>Oklahoma Miner Training Instituteâ€‹</t>
  </si>
  <si>
    <t>The Oklahoma Miner Training Institute is operated under the direction of the Oklahoma Mining Commission The institute, located at Eastern Oklahoma State College in %ilburton, provides training in all aspects of mine safety and health Regularly scheduled classes are provided at the school or at mine sites throughout the state to minimize the inconvenience to both miners and operators All training provided by the institute is free of charge to the mining companies who hold permits in Oklahoma</t>
  </si>
  <si>
    <t>The Oklahoma Miner Training Institute is operated under the direction of the Oklahoma Mining Commission. The institute, located at Eastern Oklahoma State College in Wilburton, provides training in all aspects of mine safety and health. Regularly scheduled classes are provided at the school or at mine sites throughout the state to minimize the inconvenience to both miners and operators. All training provided by the institute is free of charge to the mining companies who hold permits in Oklahoma.</t>
  </si>
  <si>
    <t>Department of Rehabilitation Services</t>
  </si>
  <si>
    <t>Vocational Rehabilitation and Services for the Blind and Visually Impaired (VR and SBVI)</t>
  </si>
  <si>
    <t>This program assists persons with disabilities with entering or remaining in the workforce, which reduces or eliminates their dependence on disability benefits and other social assistance programs (Medicaid, etc ) Eligible individuals are those who have a physical or mental impairment that results in a substantial impediment to employment, who can benefit from VR services for employment and who require VR services This program is a state-federal partnership funded at roughly 21 3% state participation and 78 7% federal participation The rehabilitation teaching program, older blind services program, ABLE Tech program and the Library for the Blind assist blind individuals with developing or improving daily living skills to become more independent in their homes and communities The Library for the Blind provides public schools with Braille and large-print textbooks and other educational materials for students who are blind or have low vision The Business Enterprise Program (BEP) administers the vending facility program authorized by the Randolph-Sheppard Act, which provides employment opportunities for qualified persons who are blind On Feb 15, 2023, DRS opened Priority Group 1 and on June 17, 2024, Priority Group 2 was opened The waiting list is reviewed monthly for Priority Group 3 During FW 2024, DRS released 3,192 individuals off the waiting list As of December 2024, 34 individuals remain on the waiting list for services in Priority Group 3, compared to 1,200 individuals on the waiting list in Priority Groups 2 and 3 as of December 2023</t>
  </si>
  <si>
    <t>This program assists persons with disabilities with entering or remaining in the workforce, which reduces or eliminates their dependence on disability benefits and other social assistance programs (Medicaid, etc.). Eligible individuals are those who have a physical or mental impairment that results in a substantial impediment to employment, who can benefit from VR services for employment, and who require VR services. This program is a state-federal partnership funded at roughly 21.3% state participation and 78.7% federal participation. The rehabilitation teaching program, older blind services program, ABLE Tech program and the Library for the Blind assist blind individuals with developing or improving daily living skills to become more independent in their homes and communities. The Library for the Blind provides public schools with Braille and large-print textbooks and other educational materials for students who are blind or have low vision. The Business Enterprise Program (BEP) administers the vending facility program authorized by the Randolph-Sheppard Act, which provides employment opportunities for qualified persons who are blind. On Feb. 15, 2023, DRS opened Priority Group 1. The waiting list is reviewed monthly for Priority Groups 2 and 3. During FY 2023, DRS released 2,055 individuals off the waiting list. As of December 2023, 1,200 individuals remain on the waiting list for services, compared to 180 individuals on the waiting list as of December 2022.</t>
  </si>
  <si>
    <t>This program assists persons with disabilities with entering or remaining in the workforce, which reduces or eliminates their dependence on disability benefits and other social assistance programs (Medicaid, etc.). Eligible individuals are those who have a physical or mental impairment that results in a substantial impediment to employment, who can benefit from VR services for employment, and who require VR services. This program is a state-federal partnership funded at roughly 21.3% state participation and 78.7% federal participation. The rehabilitation teaching program, older blind services program, ABLE Tech program and the Library for the Blind assist blind individuals with developing or improving daily living skills to become more independent in their homes and communities. The Library for the Blind provides public schools with Braille and large print textbooks and other educational materials for students who are blind or have low vision. The Business Enterprise Program (BEP) administers the vending facility program authorized by the Randolph-Sheppard Act, which provides employment opportunities for qualified persons who are blind. The waiting list is reviewed monthly. During FY 2022, DRS released 4,001 individuals off the waiting list. As of December 2022, 180 individuals remain on the waiting list for services, compared to 172 individuals on the waiting list as of December 2021.</t>
  </si>
  <si>
    <t>Department of Veterans Affairs</t>
  </si>
  <si>
    <t>Veterans Services</t>
  </si>
  <si>
    <t>Veterans Services assists Oklahoma’s veteran community in finding sustainable employment across Oklahoma, assists Oklahoma’s military-connected students in gaining affordable access to high-quality, postsecondary education and training programs, promotes equitable access to federal and state veteran services for 30,540 women veterans, and strives to assist current and former veterans and their families with behavioral health needs through a collaboration with the Oklahoma Department of Mental Health and Substance Abuse Services.</t>
  </si>
  <si>
    <t>State Approving Authority</t>
  </si>
  <si>
    <t>The State Approving Authority approves education and training establishments for veterans training in the State of Oklahoma and approves veterans for on-the-job training and apprenticeship programs SAA administers the seven federal GI Bills and is 100% federally funded ODVA assumed operations of the functions of the SAA effective July 1, 2019 For the FW 2024 federal year, SAA completed 5,212 approval actions related to programs of study, new facilities, change of ownership, etc SAA supported 2,579 technical assistance inquiries and processed 170 institutional applications, along with 18 combined risk-based survey and supervisory visits assigned by the USDVA The program performed 222 inspection, technical, outreach and other visits, helping coordinate and connect Oklahoma institutions to the GI Bill</t>
  </si>
  <si>
    <t>Veterans Services assists Oklahomaâ€™s veteran community in finding sustainable employment across Oklahoma, assists Oklahomaâ€™s militaryconnected students in gaining affordable access to high-quality, postsecondary education and training programs, promotes equitable access to federal and state veteran services for 30,540 women veterans, and strives to assist current and former veterans and their families with behavioral health needs through a collaboration with the Oklahoma Department of Mental Health and Substance Abuse Services.</t>
  </si>
  <si>
    <t>Veterans Services assists Oklahomaâ€™s veteran community in finding sustainable employment across Oklahoma, assists Oklahomaâ€™s military- connected students in gaining affordable access to high-quality, postsecondary education and training programs, promotes equitable access to federal and state veteran services for 30,540 women veterans, and strives to assist current and former veterans and their families with behavioral health needs through a collaboration with the Oklahoma Department of Mental Health and Substance Abuse Services</t>
  </si>
  <si>
    <t>The State Approving Authority approves education and training establishments for veterans training in the State of Oklahoma and approves veterans for on-the-job training and apprenticeship programs. SAA administers the seven federal GI Bills and is 100% federally funded. ODVA assumed operations of the functions of the SAA effective July 1, 2019. For the FY 2022 federal year, SAA completed 5,759 approval actions related to programs of study, new facilities, change of ownership, etc. SAA supported 3,700 technical assistance inquiries and processed 203 institutional applications, along with 23 audits assigned by the USDVA. The program performed 175 outreach and liaison actions, helping coordinate and connect Oklahoma institutions to the GI Bill.</t>
  </si>
  <si>
    <t>Educational Quality and Accountability</t>
  </si>
  <si>
    <t>Education @uality and Accountability</t>
  </si>
  <si>
    <t>The Office of Educational @uality and Accountability, its personnel, budget and expenditure of funds are solely under the direction of the Commission for Educational @uality and Accountability (CE@A) The CE@A has the following duties: Legislature advanced, proficient or basic, pursuant to the Oklahoma School Testing Program Act and as provided for in 70 O S " 1210 541</t>
  </si>
  <si>
    <t>Health Care Workforce Training Commission</t>
  </si>
  <si>
    <t>OU and OSU Family Medicine Resident Cost Sharing Program</t>
  </si>
  <si>
    <t>This program provides cost sharing for primary care internship and residency training programs HC%TC provides a portion of the resident salaries so that additional residency positions may be developed and funded</t>
  </si>
  <si>
    <t>This program provides cost sharing for primary care internship and residency training programs. HCWTC provides a portion of the salaries of residents so that additional residency positions may be developed and funded.</t>
  </si>
  <si>
    <t>Physician and Physician Assistant Medical Loan Repayment Program</t>
  </si>
  <si>
    <t>This program provides scholarships to medical students enrolled in an accredited medical or osteopathic college and primary care physician assistants enrolled in an accredited physician assistant program in exchange for a service obligation to a rural and underserved Oklahoma community.</t>
  </si>
  <si>
    <t>This program provides scholarships to medical students enrolled in an accredited medical or osteopathic college and primary care physician assistants enrolled in an accredited physician assistant program in exchange for a service obligation to a rural and underserved Oklahoma community</t>
  </si>
  <si>
    <t>Nurse Student Assistance Program</t>
  </si>
  <si>
    <t>This program provides scholarships to nursing students enrolled in an accredited nursing education program in exchange for a service obligation in a facility in Oklahoma that is not a physicianâ€™s office; private duty practice; research, federal, or majority physician-owned facility; industrial, school, or summer camp. â€¢ Supported salary increases to the Family Medicine Residency Programs eligible for agency support as well as additional funds toward instructional and/or administrative costs in both FY 2023 and FY 2024. â€¢ Granted the Physician Loan Repayment to 55 physicians in obligated rural practice in FY 2023 with 24 approved to begin practice in FY 2024 and FY 2025. â€¢ Increased three additional training positions at the OUHSC and OU-Tulsa Family Medicine Residency Program Campuses in both FY 2023 and FY 2024. â€¢ Granted scholarships to 107 recipients through the Nursing Program with 25% of those enrolled in an MSN degree program or higher for FY 2023. â€¢ Increase the percent of nursing program participants seeking a Masters or higher degree in nursing or provider services to 25% by FY 2024. â€¢ Increase the percent of Nursing program graduates committed to rural or state-operated hospitals to 80% by FY 2024. â€¢ Increase physician placement in rural Oklahoma through agency incentive programs, from 45 physician participants in FY 2022 to 65 in FY 2024. â€¢ Administer and monitor 28 Statewide Recovery Fund/ARPA projects for completion, goal achievement, and federal compliance.</t>
  </si>
  <si>
    <t>This program provides scholarships to nursing students enrolled in an accredited nursing education program in exchange for a service obligation in a facility in Oklahoma that is not a physicianâ€™s office; private duty practice; research, federal, or majority physician-owned facility; industrial, school, or summer camp. â€¢ Expanded the nursing scholarship program to include Doctor of Nursing Practice (DNP) and Ph.D. level training. 16% of the participants were seeking a master or doctoral level degree. â€¢ Increase admission of Oklahoma medical students and residents to Oklahoma residency programs, leading to increased retention in Oklahoma practice after graduation. â€¢ Granted the Physician Loan Repayment to 45 physicians in obligated rural practice in FY 2022 with 16 approved to begin practice in FY 2023. â€¢ â€¢ Supported salary increases to the Family Medicine Residency Programs eligible for agency support as well as additional funds toward instructional and/or administrative costs. Increase faculty and clinical supervisors at career technology centers and colleges, leading to an increased capacity for training nurses at all levels. â€¢ Expand funding streams to support programs, both public and private, including current support and increasing support from TSET, the state Legislature and private sponsors. â€¢ Expanded the scope of operations to include the administration of 27 American Rescue Plan Act (ARPA) Health Care Education awards and a new agency name.</t>
  </si>
  <si>
    <t>Mental Health and Substance Abuse Services</t>
  </si>
  <si>
    <t>Community Based Treatment and Recovery Services</t>
  </si>
  <si>
    <t>Programs of Assertive Community Treatment (PACT) PACT is an effective, evidence-based service delivery model providing intensive, outreach-oriented mental health services for people with the most severe mental illnesses. Using a 24/7 team approach, PACT delivers comprehensive community treatment, rehabilitation and support services to consumers in their homes, at work, and in community settings. Building community supports such as PACT and other intensive levels of care allows an individual, who otherwise may be subjected to multiple hospital visits, or jail, the ability to address the demands of their illness while remaining in the community. The program is intended to assist clients with basic needs, increase compliance with medication regimens, address any co-occurring substance abuse, and help clients train for and find employment to improve their ability to live independently. Currently, there are 11 PACT teams statewide. With PACT assistance, participants see a reduction in inpatient care days (as much as a 71% decrease) and the number of days an individual spends in jail (as much as a 93.5% decrease). Children and Transition Age Youth Services Youth with mental illness have an increased risk of experiencing psychiatric symptoms in transition age years due to the stressors that arise from the transition from home, school, friends, and jobs. First-break psychosis episodes are often seen at this age, and specialized programs to address the specific needs are necessary in order for youth to develop into thriving adults. These evidence-based programs are critical in ensuring a healthy transition into independence and a healthy life.</t>
  </si>
  <si>
    <t>Community-Based Treatment and Recovery Services</t>
  </si>
  <si>
    <t>Certified Community Behavioral Health Center CCBHC is a comprehensive treatment model reimbursed based on deliverables and expected outcomes, which is vastly different when compared to the current Community Mental Health Center model based on traditional fee-for-service scenarios Data analysis confirms that when comparing the CCBHC and CMHC models, Oklahoma has a net savings of over $2 million annually These savings are achieved primarily through a reduction in crisis intervention and psychiatric inpatient hospitalization claims The enhanced capacity of the CCBHC allows the treatment provider network to better meet the needs of Oklahomans on an outpatient basis, realizing a significant decrease in use of higher, more costly levels of care Individual Placement and Supports IPS is the standard evidence-based supported employment and education model The IPS model maintains the belief that the best way to support self-sufficiency for individuals experiencing mental health and addiction disorders is to reinforce rapid entry into the competitive labor market integrated with supportive services as soon as the person is ready Since its adoption in Oklahoma, IPS has expanded to 29 other counties across the state of Oklahoma</t>
  </si>
  <si>
    <t>Certified Community Behavioral Health Center CCBHC is a comprehensive treatment model reimbursed based on deliverables and expected outcomes, which is vastly different when compared to the current Community Mental Health Center model based on traditional fee-for-service scenarios. Data analysis confirms that when comparing the CCBHC and CMHC models, Oklahoma has a net savings of over $2 million annually. These savings are achieved primarily through a reduction in crisis intervention and psychiatric inpatient hospitalization claims. The enhanced capacity of the CCBHC allows the treatment provider network to better meet the needs of Oklahomans on an outpatient basis, realizing a significant decrease in use of higher, more costly levels of care. Individual Placement and Supports IPS is the standard evidence-based supported employment and education model. The IPS model maintains the belief that the best way to support self-sufficiency for individuals experiencing mental health and addiction disorders is to reinforce rapid entry into the competitive labor market integrated with supportive services as soon as the person is ready. Since its adoption in Oklahoma, IPS has expanded to 29 other counties across the state of Oklahoma.</t>
  </si>
  <si>
    <t>OCAST</t>
  </si>
  <si>
    <t>Health Research and Health Fellowship Program</t>
  </si>
  <si>
    <t>The Health Research program (74 O.S., §§5060.14 -18) competitively awards basic research funding for one-to three-year projects related to biotechnology. Eligible applicants are Oklahoma entrepreneurs, commercial enterprises, nonprofit organizations and research institutions. This funding enables researchers to gain experience and produce data needed to obtain larger grants from other sources, including federal agencies and public and private funding organizations, while also generating patents which, in the long-term, can lead to commercialization. Researchers also benefit from OCAST’s annual Health Research Conference which focuses on supporting the development of new commercial products and services resulting from health research.Health Fellowship is intended to help increase the number and quality of postdoctoral researchers in Oklahoma and was createdatthe direction of the Oklahoma Health Research Advisory Committee in response to the increasing demand for postdoctoral assistance. This need was identified by Oklahoma research institutions and the bioscience industry who urged the advisory committee to aid them in resolving the shortage of these early-stage investigators in the state.</t>
  </si>
  <si>
    <t>Oklahoma Inventors Assistance</t>
  </si>
  <si>
    <t>Through a partnership with Oklahoma State University’s New Product Development Center, OCAST offers the Inventor's AssistanceService (IAS) (74 O.S. §5064.4) which provides guidance and resources to Oklahoma's inventors to help them get their ideas to market. IAS provides services in the area of preliminary patent searches, market analyses, manufacturing referrals, engineering analyses, prototypingand drawing/model design. The NPDC also links the innovative ideas and capabilities of Oklahoma's small-and medium-sized manufacturers with the knowledge and technical expertise of the land grant university’s faculty, staff and students. This collaboration gives rise to the development and commercialization of economically competitive, new products and improves manufacturing practices, strengthening the state’s economy; creating new, higher-quality and higher-wage jobs; improving existing jobs and encouraging capital investment in innovation.</t>
  </si>
  <si>
    <t>Oklahoma Plant Science Research</t>
  </si>
  <si>
    <t>The Plant Science Research program (74 O.S. §5060.53) competitively awards funds for basic research related to plant science for one-to two-year periods based on scientific merit, commitment of resources and the potential for eventual market success. Eligible applicants are Oklahoma entrepreneurs, commercial enterprises, research institutions and nonprofit research organizations.</t>
  </si>
  <si>
    <t>Undergraduate and Graduate Student Intern Partnerships</t>
  </si>
  <si>
    <t>The Intern program helps retain Oklahomaâ€™s best and brightest students by connecting undergraduate and graduate students involved in STEM disciplines with Oklahoma companies to complete innovative projects that benefit the career path of the student and, at the same time, addresses real innovation needs of the company. OCAST provides funding matched dollar-for-dollar by the industry partner to pay a STEM student to assist with the pursuit of an innovative solution to the companyâ€™s technology needs. 98% of clients said they hired or retained their OCAST interns, helping them to find permanent careers in Oklahoma during or after completion of their internship. The OCAST intern program:</t>
  </si>
  <si>
    <t>STEM Intern Pipeline Program</t>
  </si>
  <si>
    <t>The Intern program helps retain Oklahomaâ€™s best and brightest students by connecting undergraduate and graduate students involved in STEM disciplines with Oklahoma companies to complete innovative projects that benefit the career path of the student and, at the same time, addresses real innovation needs of the company OCAST provides funding matched dollar-for-dollar by the industry partner to pay a STEM student to assist with the pursuit of an innovative solution to the companyâ€™s technology needs. 98% of clients said they hired or retained their OCAST interns, helping them to find permanent careers in Oklahoma during or after completion of their internship The OCAST intern program:</t>
  </si>
  <si>
    <t>Oklahoma Oklahoma Inventors Assistance Service (IAS)</t>
  </si>
  <si>
    <t>Through a partnership with Oklahoma State University’s New Product Development Center, OCAST offers the Inventor's AssistanceService (IAS) (74 O.S. §5064.4) which provides guidance and resources to Oklahoma's inventors to help them get their ideas to market. IAS provides services in the areas of preliminary patent searches, market analyses, manufacturing referrals, engineering analyses, prototyping and drawing/model design. The NPDC also links the innovative ideas and capabilities of Oklahoma's small and medium manufacturers with the knowledge and technical expertise of the land grant university’s faculty, staff and students. This collaboration gives rise to the development and commercialization of economically competitive, new products and improves manufacturing practices, strengthening the state’s economy; creating new, higher-quality and higher-wage jobs; improving existing jobs and encouraging capital investment in innovation.</t>
  </si>
  <si>
    <t>Fab Lab Tulsa - ARPA</t>
  </si>
  <si>
    <t>The workforce program at Fab Lab Tulsa teaches design thinking and digital fabrication skills for adults seeking to reskill and upskill to meet the rapidly changing environment of industrial digitalization.</t>
  </si>
  <si>
    <t>OKC Innovation District</t>
  </si>
  <si>
    <t>Lawton Innovation Park</t>
  </si>
  <si>
    <t>Provides support for the Fires Innovation Science and Technology Accelerator (FISTA), STEM Education in disadvantages districts and their attached accelerator</t>
  </si>
  <si>
    <t>Manufacturing Skills Academy</t>
  </si>
  <si>
    <t>Oklahoma Aviation Academy</t>
  </si>
  <si>
    <t>ProgramTU Cyber Innovation Institute</t>
  </si>
  <si>
    <t>The Oklahoma Cyber Innovations Institute, located at the University of Tulsa, will partner with the local school districts and business community to provide a cyber focused workforce pipeline.</t>
  </si>
  <si>
    <t>36 Degrees North</t>
  </si>
  <si>
    <t>Aids the Tulsa region’s recovery from COVID-19 and helps address significant small businesses, workforce, and economic issues that arose from the pandemic</t>
  </si>
  <si>
    <t>The Verge</t>
  </si>
  <si>
    <t>OCAST Rural Technical Assistance -ARPA Program</t>
  </si>
  <si>
    <t>Supports individuals and organizations in the entrepreneurship ecosystem for the growth of Oklahoma businesses located in rural communities.</t>
  </si>
  <si>
    <t>General Operations/Outreach</t>
  </si>
  <si>
    <t>This program provides training and education, information, referrals, technical assistance, and advocacy on issues affecting people with disabilities. ODC develops and disseminates informational materials and provides awareness and advocacy to those who request agency services. ODC provides CLEET-certified training to law enforcement agencies regarding interactions with the over 635 thousand Oklahomans who have an auditory, visual, cognitive, or ambulatory disability. Police officers are trained to distinguish behaviors that pose a real risk from behaviors that do not, and to recognize when an individual, such as someone who is having a seizure or exhibiting signs of psychotic crisis, needs medical attention. Training also helps law enforcement recognize behaviors that result from a disability so that these behaviors are not criminalized when no crime has been committed. ODC promotes public transportation accessibility and availability and assists clients with processing complaints about accessibility of public transit, such as refusal of service. ODC also performs disability access assessments to examine concerns including parking, wheelchair accessibility, entrances, internal doors, sanitary accommodations, fixtures, information, and means of escape.</t>
  </si>
  <si>
    <t>Office of Juvenile Affairs</t>
  </si>
  <si>
    <t>Institutional and Residential Services</t>
  </si>
  <si>
    <t>The Central Oklahoma Juvenile Center in Tecumseh provides residential care and treatment for young people who have been adjudicated as youthful offenders or delinquents %ithin COJC, OJA operates the Oklahoma Wouth Academy Charter School (OWACS), which provides an individualized education, encompassing academic, social, emotional and employment skills, to highly challenged youth in a nontraditional setting OWACS teachers and staff encourage self-worth and determination in a supportive atmosphere to assist young people in realizing their true potential</t>
  </si>
  <si>
    <t>Residential Services</t>
  </si>
  <si>
    <t>Oklahoma Aeronautics Commission</t>
  </si>
  <si>
    <t>Aerospace and Aviation Education</t>
  </si>
  <si>
    <t>The Commission administers a statewide aerospace and aviation education grant program for Oklahoma schools and private entities which conduct programs related to aerospace and aviation. The agency provides program funds of approximately $400,000 annually to programs statewide aimed at exposing more young Oklahomans to STEM and careers in the aerospace and aviation industry to address the skills gap and connect students to programs that will help build Oklahomaâ€™s aerospace and aviation workforce.</t>
  </si>
  <si>
    <t>Oklahoma Arts Council</t>
  </si>
  <si>
    <t>Arts Education in Schools</t>
  </si>
  <si>
    <t>Arts Learning in Communities</t>
  </si>
  <si>
    <t>Oklahoma Department of Aerospace and Aeronautics</t>
  </si>
  <si>
    <t>The Department administers a statewide Aerospace and Aviation Education grant program for Oklahoma schools and private entities which conduct programs related to aviation and aerospace The agency provides program funds of approximately $450,000 annually to programs statewide aimed at exposing more Oklahoma young people to STEM (science, technology, engineering and math) and careers in the aviation and aerospace industry to address the skills gap and connect students to programs that will help build Oklahomaâ€™s aerospace and aviation workforce</t>
  </si>
  <si>
    <t>The Department administers a statewide aerospace and aviation education grant program for Oklahoma schools and private entities which conduct programs related to aerospace and aviation. The agency provides program funds of approximately $500,000 annually to programs statewide aimed at exposing more young Oklahomans to STEM and careers in the aerospace and aviation industry, to address the skills gap, and connect students to programs that will help build Oklahomaâ€™s aerospace and aviation workforce.</t>
  </si>
  <si>
    <t>Oklahoma Human Services</t>
  </si>
  <si>
    <t>Adult and Family Services</t>
  </si>
  <si>
    <t>Developmental Disabilities Services</t>
  </si>
  <si>
    <t>Household Assistance Food Program (ARPA/SRF)</t>
  </si>
  <si>
    <t>Develop a food program which focuses on food distribution, education, workforce development and health assessments.</t>
  </si>
  <si>
    <t>Oklahoma Military Department</t>
  </si>
  <si>
    <t>Youth Programs</t>
  </si>
  <si>
    <t>Thunderbird Challenge The National Guard Youth Challenge Program is an 18-month program consisting of a 22-week in-resident phase followed by a 12-month postgraduate mentorship phase that leads, trains, and mentors 16- to 18-year-old at-risk students and high school dropouts so they may become productive citizens in Oklahoma's and America's future. The Thunderbird Challenge Program provides the only at-risk, in-resident program in the State of Oklahoma and directly impacts the statewide goal of educated citizens and exemplary schools â€“ specifically the statewide program of high school completion. STARBASE The U.S. DoD STARBASE program focuses on elementary students (primarily fifth graders) to raise the interest and improve the knowledge and skills of at-risk youth in science, technology, engineering, and mathematics (STEM), which will provide for a highly educated and skilled American workforce that can meet the advanced technological requirements of the U.S. DoD. STARBASE exposes these students to technological environments through 25 hours of hands-on instruction and activities, as well as interactions with positive civilian and military role models found on active and National Guard military installations. Oklahomaâ€™s program also offers STARBASE 2.0, which provides additional STEM activities and mentorship for youth making the transition from elementary to middle school. This program provides a direct benefit to the Oklahoma State Department of Education by providing either alternative or additional education programs with no impact or cost to that agency's appropriations. The STARBASE program contributes to the Statewide Program of Advanced Offerings (C0003) with training to fifth graders in STEM.</t>
  </si>
  <si>
    <t>Thunderbird Challenge The National Guard Wouth Challenge Program is an 18-month program consisting of a 22-week in-resident phase followed by a 12-month postgraduate mentorship phase that leads, trains and mentors 16 to 18-year-old at-risk students and high school dropouts so they may become productive citizens The Thunderbird Challenge Program provides the only at-risk, in-resident program in the State of Oklahoma and directly impacts the statewide goal of educated citizens and exemplary schools, specifically the statewide program of high school completion STARBASE The U S Department of Defense STARBASE program focuses on elementary students, primarily fifth graders, to raise interest and improve the knowledge and skills of at-risk youth in science, technology, engineering and mathematics (STEM), which will provide for a highly educated and skilled American workforce that can meet the advanced technological requirements of the U S DoD STARBASE exposes these students to technological environments through 25 hours of hands-on instruction and activities, as well as interactions with positive civilian and military role models found on active and National Guard military installations STARBASE 2 0 provides additional STEM activities and mentorship for youth making the transition from elementary to middle school</t>
  </si>
  <si>
    <t>Thunderbird Challenge The National Guard Youth Challenge Program is an 18-month program consisting of a 22-week in-resident phase followed by a 12month postgraduate mentorship phase that leads, trains, and mentors 16- to 18-year-old at-risk students and high school dropouts so they may become productive citizens. The Thunderbird Challenge Program provides the only at-risk, in-resident program in the State of Oklahoma and directly impacts the statewide goal of educated citizens and exemplary schools â€“ specifically the statewide program of high school completion. STARBASE The U.S. Department of Defense STARBASE program focuses on elementary students, primarily fifth graders, to raise interest and improve the knowledge and skills of at-risk youth in science, technology, engineering, and mathematics (STEM), which will provide for a highly educated and skilled American workforce that can meet the advanced technological requirements of the U.S. DoD. STARBASE exposes these students to technological environments through 25 hours of hands-on instruction and activities, as well as interactions with positive civilian and military role models found on active and National Guard military installations. STARBASE 2.0 provides additional STEM activities and mentorship for youth making the transition from elementary to middle school.</t>
  </si>
  <si>
    <t>Oklahoma School of Science and Math</t>
  </si>
  <si>
    <t>Statewide Enhancement in the Fields of Mathematics and Science</t>
  </si>
  <si>
    <t>OSSM operates a residential high school for Oklahoma high school juniors and seniors to pursue an advanced and challenging education in science and mathematics OSSM promotes the advancement and improvement of science and mathematics throughout the state by providing workshops, summer programs, and student competitions for nonresidential students and in-service programs for Oklahoma teachers Additionally, OSSM offers both educational ideas and physical resources to local schools Currently, 122 Oklahoma high school juniors and seniors who are academically talented in science and mathematics are enrolled at OSSMâ€™s residential campus. In addition, hundreds of teachers from throughout the state participate in OSSMâ€™s in-service or outreach programs each summer where they receive training and exposure to teaching science and mathematics in an informative and challenging manner Various competitions and camps administered by OSSM throughout the year provide opportunities to middle school and high school students from around the state</t>
  </si>
  <si>
    <t>OSSM operates a residential high school for Oklahoma high school juniors and seniors to pursue an advanced and challenging education in science and mathematics. OSSM promotes the advancement and improvement of science and mathematics throughout the state by providing workshops, summer programs, and student competitions for nonresidential students and in-service programs for Oklahoma teachers. Additionally, OSSM offers both educational ideas and physical resources to local schools. Currently, 120 Oklahoma high school juniors and seniors who are academically talented in science and mathematics are enrolled at OSSMâ€™s residential campus. In addition, hundreds of teachers from throughout the state participate in OSSMâ€™s in-service or outreach programs each summer where they receive training and exposure to teaching science and mathematics in an informative and challenging manner. Various competitions and camps administered by OSSM throughout the year provide opportunities to middle school and high school students from around the state.</t>
  </si>
  <si>
    <t>Regional Centers</t>
  </si>
  <si>
    <t>OSSM operates six Regional Centers throughout the state, which provide qualified high school students with opportunities to take advanced science and mathematics courses. Regional Centers offer teacher, counselor, and outreach programs to surrounding schools. In addition, OSSM initiated a Virtual Regional Center where advanced math and science instruction is delivered directly to schools via interactive video conference. Virtual instruction is combined with personal visits from an OSSM instructor. Currently, 106 high school juniors and seniors are enrolled in the six Regional Centers and the Virtual Regional Center. OSSM anticipates utilizing additional resources in the upcoming year to expand the outreach and number of students served via the Virtual Regional Center. It is the goal of OSSM to provide the opportunity to obtain an advanced and challenging educational opportunity in science and mathematics to every high school junior and senior in the state. â€¢ $4.7 million total scholarships were earned by the graduating class of 2022. â€¢ 100% of OSSM graduates attended colleges and universities, with more than 50% of students remaining in Oklahoma. â€¢ The Class of 2022 graduated nine National Merit Semi-Finalists, four Commended Scholars, two National Hispanic Recognition Scholars, two National Indigenous Recognition Scholars, and three QuestBridge National College Match recipients. â€¢ Student accomplishments included a Physics Olympiad gold medal semifinalist, first place at the International Science and Engineering Fair, and an MIT Research Science Institute participant. â€¢ Increase awareness of the Virtual Program to expand all educational opportunities afforded by OSSM to Oklahoma students, including the Regional Centers and Virtual Regional Center. â€¢ Expand Regional Centers to include more locations in the state where students are currently not afforded the opportunity to attend due to lack of proximity.</t>
  </si>
  <si>
    <t>OSSM operates a residential high school for Oklahoma high school juniors and seniors to pursue an advanced and challenging education in science and mathematics. OSSM promotes the advancement and improvement of science and mathematics throughout the state by providing workshops, summer programs, and student competitions for nonresidential students and in-service programs for Oklahoma teachers. Additionally, OSSM offers both educational ideas and physical resources to local schools.Currently, 97 Oklahoma high school juniors and seniors who are academically talented in science and mathematics are enrolled at OSSM’s residential campus. In addition, hundreds of teachers from throughout the state participate in OSSM’s in-service or outreach programs each summer where they receive training and exposure to teaching science and mathematics in an informative and challenging manner.Various competitions and camps administered by OSSM throughout the year provide opportunities to middle school and high school students from around the state.</t>
  </si>
  <si>
    <t>OSU Medical Authority</t>
  </si>
  <si>
    <t>Deanâ€™s Graduate Medical Education Pass-through Funds</t>
  </si>
  <si>
    <t>OSUMA provides these pass-through funds to the OSU Center for Health Sciences monthly to support the operations of the physician training programs</t>
  </si>
  <si>
    <t>Dean's Graduate Medical Education Pass-through Funds</t>
  </si>
  <si>
    <t>OSUMC provides these pass-through funds to the OSU Center for Health Sciences monthly to support the operations of the physiciantraining programs.</t>
  </si>
  <si>
    <t>Residency Program Support</t>
  </si>
  <si>
    <t>The OSU Medical Center (OSUMC) serves as the core teaching hospital for students at the OSU College of Osteopathic Medicine and residents under the institutional sponsorship of the OSU Center for Health Sciences. In addition to its teaching commitment, OSUMC is a major provider of indigent care, serving a disproportionate share of uninsured and Medicaid patients compared to citywide and statewide averages. Approximately 37% of patients accessing services in the medical centerâ€™s emergency room have no insurance and no ability to pay for the services provided. Overall, only 15% of the patients utilizing the OSUMC carry commercial insurance coverage. OSUMC is the training ground for tomorrowâ€™s osteopathic physicians. Medical students complete clinical rotations at the hospital, including the third-year core rotations and specialty elective rotations in the third and fourth years. Over 200 medical residents utilize the patient care activities at OSUMC to complete their required training in 20 different residency and fellowship programs. The federal government caps the number of resident employees reimbursable from the Center for Medicare and Medicaid Services. To meet Oklahomaâ€™s physician workforce needs and to comply with the accreditation requirements set forth by the Accrediting Council on Graduate Medical Education, OSUMC trains significantly more residents than are reimbursed federally. Currently, OSUMC employs 190 residents while the federally reimbursable maximum is 104, a difference of 86 residency slots. Consequently, revenues generated from clinical activities must be diverted to fund the 86 residency slots that exceed the federal maximum. The dual obligations of medical education training and indigent care places a substantial financial strain on OSUMC. As a result, subsidies from OSUMA are required to enable OSUMC to fulfill its educational mission and meet its duty to care for Oklahomaâ€™s most vulnerable populations. Additionally, OSUMA provides state matching funds to draw federal dollars through the Medicaid Indirect Medical Education funding program.</t>
  </si>
  <si>
    <t>The OSU Medical Center (OSUMC) serves as the core teaching hospital for students at the OSU College of Osteopathic Medicine and residents under the institutional sponsorship of the OSU Center for Health Sciences In addition to its teaching commitment, OSUMC is a major provider of indigent care, serving a disproportionate share of uninsured and Medicaid patients compared to citywide and statewide averages. Approximately 37% of patients accessing services in the medical centerâ€™s emergency room have no insurance and no ability to pay for the services provided Overall, only 15% of the patients utilizing the OSUMC carry commercial insurance coverage OSUMC is the training ground for tomorrowâ€™s osteopathic physicians. Medical students complete clinical rotations at the hospital, including the third-year core rotations and specialty elective rotations in the third and fourth years Over 200 medical residents utilize the patient care activities at OSUMC to complete their required training in 20 different residency and fellowship programs The federal government caps the number of resident employees reimbursable from the Center for Medicare and Medicaid Services To meet Oklahomaâ€™s physician workforce needs and to comply with the accreditation requirements set forth by the Accrediting Council on Graduate Medical Education, OSUMC trains significantly more residents than are reimbursed federally Currently, OSUMC employs 190 residents while the federally reimbursable maximum is 104, a difference of 86 residency slots Consequently, revenues generated from clinical activities must be diverted to fund the 86 residency slots that exceed the federal maximum The dual obligations of medical education training and indigent care places a substantial financial strain on OSUMC As a result, subsidies from OSUMA are required to enable OSUMC to fulfill its educational mission and meet its duty to care for Oklahomaâ€™s most vulnerable populations Additionally, OSUMA provides state matching funds to draw federal dollars through the Medicaid Indirect Medical Education funding program</t>
  </si>
  <si>
    <t>State Regents for Higher Education</t>
  </si>
  <si>
    <t>Higher Education Centers</t>
  </si>
  <si>
    <t>Special Programs</t>
  </si>
  <si>
    <t>Grant Administration and Economic Development Economic and workforce initiatives are designed to bridge the skills gap between Oklahomaâ€™s current workforce and projected workforce needs. According to the Georgetown Center on Education and the Workforce, by 2020, 67% of jobs in Oklahoma will require a college degree or some additional postsecondary education and training; and 37% will require an associate degree, bachelorâ€™s degree or higher. Oklahoma higher education links our academic programs directly to employment needs in the stateâ€™s wealth-generating ecosystems. Degree and certificate production in critical STEM disciplines has increased 54% over the last nine years. Experimental Program to Stimulate Competitive Research EPSCoR, originally developed by the National Science Foundation, is designed to expand research opportunities in states that have traditionally received less funding from federal support for university research. Oklahoma EPSCoR is a partnership among colleges and universities, industry and research institutions. Oklahoma Teacher Connection The Oklahoma Teacher Connectionâ€™s mission is to recruit, retain and place teachers throughout Oklahomaâ€™s K-12 schools. Microcredentials â€“ Workforce Development Initiative to develop microcredentials and badging opportunities for highly specific, industry-recognized competencies to enhance studentsâ€™ educational opportunities and meet workforce demands. This initiative is a comprehensive collaboration of business and industry with our colleges and universities to align microcredentials and badges with pathways to certificates and degrees under a uniform platform.</t>
  </si>
  <si>
    <t>Grant Administration and Economic Development Economic and workforce initiatives are designed to bridge the skills gap between Oklahomaâ€™s current workforce and projected workforce needs According to the Georgetown Center on Education and the %orkforce, 67% of jobs in Oklahoma will require a college degree or some additional postsecondary education and training; and 37% will require an associate degree, bachelorâ€™s degree or higher. Oklahoma higher education links our academic programs directly to employment needs in the stateâ€™s wealth-generating ecosystems Degree and certificate production in critical STEM disciplines has increased 54% over the last nine years Experimental Program to Stimulate Competitive Research EPSCoR, originally developed by the National Science Foundation, is designed to expand research opportunities in states that have traditionally received less funding from federal support for university research Oklahoma EPSCoR is a partnership among colleges and universities, industry and research institutions Oklahoma Teacher Connection The Oklahoma Teacher Connectionâ€™s mission is to recruit, retain and place teachers throughout Oklahomaâ€™s K-12 schools Microcredentials â€“ %orkforce Development Initiative to develop microcredentials and badging opportunities for highly specific, industry-recognized competencies to enhance studentsâ€™ educational opportunities and meet workforce demands This initiative is a comprehensive collaboration of business and industry with our colleges and universities to align microcredentials and badges with pathways to certificates and degrees under a uniform platform</t>
  </si>
  <si>
    <t>Grant Administration and Economic Development Economic and workforce initiatives are designed to bridge the skills gap between Oklahomaâ€™s current workforce and projected workforce needs. According to the Georgetown Center on Education and the Workforce, by 2020, 67% of jobs in Oklahoma will require a college degree or some additional postsecondary education and training; and 37% will require an associate degree, bachelorâ€™s degree or higher. Oklahoma higher education links our academic programs directly to employment needs in the stateâ€™s wealth-generating ecosystems. Degree and certificate production in critical STEM disciplines has increased 54% over the last nine years. Experimental Program to Stimulate Competitive Research (EPSCoR) EPSCoR, originally developed by the National Science Foundation, is designed to expand research opportunities in states that have traditionally received less funding from federal support for university research. Oklahoma EPSCoR is a partnership among colleges and universities, industry and research institutions. Oklahoma Teacher Connection The Oklahoma Teacher Connectionâ€™s mission is to recruit, retain and place teachers throughout Oklahomaâ€™s K-12 schools. Microcredentials â€“ Workforce Development Initiative to develop microcredentials and badging opportunities for highly specific, industry-recognized competencies to enhance studentsâ€™ educational opportunities and meet workforce demands. This initiative is a comprehensive collaboration with business and industry with our colleges and universities to align microcredentials and badges with pathways to certificates and degrees under a uniform platform.</t>
  </si>
  <si>
    <t>University Hospitals Authority</t>
  </si>
  <si>
    <t>Higher Education and Research</t>
  </si>
  <si>
    <t>UHA provides funding to OU for a variety of programs as directed by the Legislature. Those programs include:OU Aerospace and Defense Program: UHA will pass through $10 million in funding in FY 2023 for OU’s Aerospace and Defense program. This program is intended to adapt and utilize radar technology for alternative purposes. The project will be in partnership with Tinker Air Force Base.OU Polytechnic School: UHA will pass through $10 million in funding in FY 2023 for OU to establish a polytechnic school in northeast Oklahoma. This polytechnic institute will provide bachelor’s completion and graduate degree programs focused on innovation and advanced technology. Innovative programs at the institute may include, but may not be limited to, telehealth, autonomous technology, electric vehicles, cybersecurity, advanced manufacturing and software engineering. The institute’s main purpose is to meet the changing academic and workforce needs of the Tulsa region and the state.OU National Weather Center Program: UHA will pass through $20 million in funding in FY 2023 for OU’s project to expand the National Weather Center (NWC) on Norman’s University Research Campus. The expansion will involve the creation of an additional 75,600 square feet on four levels. To be located on the north side of the existing NWC structure, the addition will include new laboratories, work areas, office space, and research support space to meet the growing needs for the Lead On, University strategic plan. The expansion will accommodate growth in the School of Meteorology, as well as in sponsored research related to weather, climate, radar, and theNational Oceanic and Atmospheric Association (NOAA) Cooperative Institute.</t>
  </si>
  <si>
    <t>UHA provides funding to the University of Oklahoma for a variety of programs as directed by the Legislature Those programs include: OU Engineering/Biosciences: UHA will pass-through $10 million in funding in FY 2025 for OUâ€™s Engineering/Biosciences program. This program is intended to expand physical space for engineering and biosciences research and education at the University OU Strategic Plan for Research and STEM Expansions: UHA will pass-through $40 million in funding in FW 2025 for OU to expand research outcomes at public Association of American Universities (AAU)-quality benchmarks through partnerships such as National Oceanic and Atmospheric Administration (NOAA)/National %eather Center (N%C) and Department of Defense (DOD) In addition, funding will be used to expand workforce-ready initiatives with an emphasis on STEM This includes the support of the Polytechnic Institute in Tulsa Innovative programs at the institute may include, but may not be limited to, telehealth, autonomous technology, electric vehicles, cybersecurity, advanced manufacturing and software engineering Additional initiatives supported by these funds include expanding the support in research and development, with emphasis on radar, aerospace/defense, engineering and health OU Legacy Capital Fund Repayment: UHA will pass-through $8 million in funding in FW 2025 for OU to use in repayment to the Oklahoma Legacy Capital Fund The Legacy Capital Fund was established by the legislature to fund capital and infrastructure projects The fund is managed by the Oklahoma Capital Improvement Authority</t>
  </si>
  <si>
    <t>UHA provides funding to OU for a variety of programs as directed by the Legislature. Those programs include: OU Aerospace and Defense Program: UHA will pass-through $10 million in funding in FY 2023 for OUâ€™s Aerospace and Defense program. This program is intended to adapt and utilize radar technology for alternative purposes. The project will be in partnership with Tinker Air Force Base. OU Polytechnic School: UHA will pass-through $10 million in funding in FY 2023 for OU to establish a polytechnic school in northeast Oklahoma. This polytechnic institute will provide bachelorâ€™s completion and graduate degree programs focused on innovation and advanced technology. Innovative programs at the institute may include, but may not be limited to, telehealth, autonomous technology, electric vehicles, cybersecurity, advanced manufacturing and software engineering. The instituteâ€™s main purpose is to meet the changing academic and workforce needs of the Tulsa region and the state. OU National Weather Center Program: UHA will pass-through $20 million in funding in FY 2023 for OUâ€™s project to expand the National Weather Center (NWC) on Normanâ€™s University Research Campus. The expansion will involve the creation of an additional 75,600 square feet on four levels. To be located on the north side of the existing NWC structure, the addition will include new laboratories, work areas, office space, and research support space to meet the growing needs for the Lead On, University strategic plan. The expansion will accommodate growth in the School of Meteorology, as well as in sponsored research related to weather, climate, radar, and the National Oceanic and Atmospheric Association (NOAA) Cooperative Institute.</t>
  </si>
  <si>
    <t>OUHSC/OU/OUH Services</t>
  </si>
  <si>
    <t>UHA provides funding to OU and OUHSC for a variety of programs as directed by the Legislature. Those programs include:Dean’s GME: This program supports the OUHSC College of Medicine residency program. OUHSC is the largest provider of graduate medical education (GME) in the State of Oklahoma. OUHSC historically trained more than 750 residents at any given time and provides specialty rotations for medical students in other non-OUHSC programs. This program is vital to training the physician workforce for the entire state.Dean’s GME is the largest program funded within the OUHSC services category at more than $40.6 million in FY 2023.OUHSC Research Programs: OUHSC provides a variety of research opportunities that are partially funded by UHA. These programs total more than $4 million in FY 2023 and encompass a range of medical topics that not only support the teaching and research mission of UHA but may also lead to medical discoveries that will improve care for future generations. In addition, smaller programs such asthe Oklahoma Primary Health Care Extension Service are covered through these funds.Stephenson Cancer Center Programs: SCC is the state’s only National Cancer Institute-Designated Cancer Center. A critical element of maintaining this designation is the research conducted by SCC. Funding for SCC from UHA will total $5 million in FY 2023. This funding is expected to support research that is essential to the SCC mission.OUHSC Nursing Program: In FY 2023, UHA will provide $1.8 million to the OUHSC College of Nursing to support the continued expansion of the nursing programs. OUHSC has the largest nursing program in the State of Oklahoma and is vital to the efforts underway to expand the nursing workforce across the state</t>
  </si>
  <si>
    <t>UHA provides funding to OU and OUHSC for a variety of programs as directed by the Legislature. Those programs include: Deanâ€™s GME: This program supports the OUHSC College of Medicine residency program. OUHSC is the largest provider of graduate medical education (GME) in the State of Oklahoma. OUHSC historically trained more than 750 residents at any given time and provides specialty rotations for medical students in other non-OUHSC programs. This program is vital to training the physician workforce for the entire state. Deanâ€™s GME is the largest program funded within the OUHSC services category at more than $40.6 million in FY 2023. OUHSC Research Programs: OUHSC provides a variety of research opportunities that are partially funded by UHA. These programs total more than $4 million in FY 2023 and encompass a range of medical topics that not only support the teaching and research mission of UHA but may also lead to medical discoveries that will improve care for future generations. In addition, smaller programs such as the Oklahoma Primary Health Care Extension Service are covered through these funds. Stephenson Cancer Center Programs: SCC is the stateâ€™s only National Cancer Institute-Designated Cancer Center. A critical element of maintaining this designation is the research conducted by SCC. Funding for SCC from UHA will total $5 million in FY 2023. This funding is expected to support research essential to the SCC mission. OUHSC Nursing Program: In FY 2023, UHA will provide $1.8 million to the OUHSC College of Nursing to support the continued expansion of the nursing programs. OUHSC has the largest nursing program in the State of Oklahoma and is vital to the efforts underway to expand the nursing workforce across the state.</t>
  </si>
  <si>
    <t>UHA provides funding to the University of Oklahoma and OU Health Sciences Center for a variety of programs as directed by the Legislature Those programs include: Deanâ€™s Graduate Medical Education: This program supports the OUHSC College of Medicine residency program OUHSC is the largest provider of graduate medical education (GME) in the State of Oklahoma OUHSC trains more than 800 residents at any given time and provides specialty rotations for medical students in other non-OUHSC programs This program is vital to training the physician workforce for the entire state. Deanâ€™s GME is the largest program funded within the OUHSC services category at more than $35.4 million in FW 2025 FW 2025 saw the expansion of the psychiatric residency program with $2 1 million in additional funding for that program OUHSC Research Programs: OU Health Sciences Center provides a variety of research opportunities that are partially funded by UHA These programs total more than $8 9 million in FW 2025 and encompass a range of medical topics that not only support the teaching and research mission of UHA but may also lead to medical discoveries that will improve care for future generations In addition, smaller programs such as the Oklahoma Primary Health Care Extension Service are covered through these funds OUHSC Nursing Program: In FW 2025, UHA will provide $1 9 million to the OUHSC College of Nursing to support the continued expansion of the nursing programs OUHSC has the largest nursing program in the State of Oklahoma with over 1,000 students enrolled and is vital to the efforts underway to expand the nursing workforce across the state</t>
  </si>
  <si>
    <t>Agency</t>
  </si>
  <si>
    <t>Agency Name</t>
  </si>
  <si>
    <t>Program Name</t>
  </si>
  <si>
    <t>Value</t>
  </si>
  <si>
    <t>Key</t>
  </si>
  <si>
    <t>Budget Year</t>
  </si>
  <si>
    <t>Fiscal Year</t>
  </si>
  <si>
    <t>Yes</t>
  </si>
  <si>
    <t>Professional Development</t>
  </si>
  <si>
    <t>General Education, Training &amp; Development</t>
  </si>
  <si>
    <t>FY25</t>
  </si>
  <si>
    <t>FY24</t>
  </si>
  <si>
    <t>FY23</t>
  </si>
  <si>
    <t>Police</t>
  </si>
  <si>
    <t>General Workforce Development</t>
  </si>
  <si>
    <t>Provides job search, career planning, and employer services. Eligible participants may receive education and skills training andother supportive services to help job seekers find employment in demand occupations.</t>
  </si>
  <si>
    <t>Teachers</t>
  </si>
  <si>
    <t>Mining</t>
  </si>
  <si>
    <t>Veterans</t>
  </si>
  <si>
    <t>Mental Health Assistance</t>
  </si>
  <si>
    <t>Early Education</t>
  </si>
  <si>
    <t>Include</t>
  </si>
  <si>
    <t>Accountability and Assessment</t>
  </si>
  <si>
    <t>Funds utilized for the administration of a statewide student assessment system for grades three through high school (70 O.S. 1210.508, 20 USC Â§ 6311(b)(2)), and the Oklahoma School Report Card.</t>
  </si>
  <si>
    <t>General Education</t>
  </si>
  <si>
    <t>General Education. Training, &amp; Development</t>
  </si>
  <si>
    <t>Funds utilized for the administration of a statewide student assessment system for grades three through high school (70 O.S. Â§ 1210.508, 20 USC Â§ 6311(b)(2)), and the Oklahoma School Report Card.</t>
  </si>
  <si>
    <t>Health &amp; Wellbeing</t>
  </si>
  <si>
    <t>General Population</t>
  </si>
  <si>
    <t>Business Development</t>
  </si>
  <si>
    <t>Advanced Education</t>
  </si>
  <si>
    <t>CLEET Training Center</t>
  </si>
  <si>
    <t>The training facility hosts law enforcement training to basic academy and continuing education students The facility provides classrooms, dormitories, a firearms range, and a driving track The facility is also used to enter and maintain all peace officer, private security, and bail enforcer training records for the State of Oklahoma</t>
  </si>
  <si>
    <t>Inmate &amp; Juvenile Assisstance</t>
  </si>
  <si>
    <t>American Rescue Plan</t>
  </si>
  <si>
    <t>Address education disparities through academic, social, and emotional services to the
youth of Oklahoma.</t>
  </si>
  <si>
    <t>Oklahoma School for the Blind</t>
  </si>
  <si>
    <t>The Oklahoma School for the Blind (OSB) is a residential program designed to meet the educational, social, and emotional needs of youth who are blind or have a visual impairment. OSB provides a summer program and outreach and evaluation services to students with visual disabilities in public school systems throughout the state. OSB also serves as a resource center to assist parents of children with visual disabilities, school districts and other agencies serving children with visual disabilities.</t>
  </si>
  <si>
    <t>Disability Assistance</t>
  </si>
  <si>
    <t>Community Services</t>
  </si>
  <si>
    <t>Community Services fosters economic development by helping communities understand and implement infrastructure projects and complete comprehensive planning in order to maximize their resources.</t>
  </si>
  <si>
    <t>Institutions of Higher Education</t>
  </si>
  <si>
    <t>The state system is comprised of 25 colleges and universities (including two research universities, 10 regional universities, one public liberal arts university and 12 community colleges), 11 constituent agencies and one university center. The state system is coordinated by the Oklahoma State Regents for Higher Education, and each institution is governed by a board of regents.</t>
  </si>
  <si>
    <t>Community Services fosters economic development by helping communities understand and implement infrastructure projects and complete comprehensive planning to maximize their resources.</t>
  </si>
  <si>
    <t>Ag in the Classroom The goal of this program is to increase agricultural literacy among students and educators Materials are developed in collaboration with the Oklahoma Department of Agriculture, Food and Forestry The program is also supported through the Oklahoma State University Cooperative Extension Service Wouth Development Program and private donations Early Childhood Initiative (70 O S Â§ 10-105 4) Deploys state funds and private matching funds to provide early childhood services to at-risk children, targeting low-income families to empower them with the education and tools they need to break the cycle of poverty Standards Implementation (70 O S Â§ 11-103 6, 20 U S C Â§ 6311(b)(1)) Funds are used for implementation of curricular standards Advance Placement Teacher Training and Test Fee Assistance (70 O S Â§ 1210 703) Allows high school students to undertake college level academic courses and provides students the opportunity to show they have mastered the advanced material by taking end-of-course exams Advancement Via Individual Determination (AVID) provides educators with training to help teachers better prepare all students for more rigorous AP/pre-AP curriculum</t>
  </si>
  <si>
    <t>Department of Agriculture</t>
  </si>
  <si>
    <t>The state system is comprised of 25 colleges and universities â€“ including two research universities, 10 regional universities, one public liberal arts university and 12 community colleges â€“ and 11 constituent agencies and one university center. The state system is coordinated by the Oklahoma State Regents for Higher Education, and each institution is governed by a board of regents.</t>
  </si>
  <si>
    <t>The state system is comprised of 25 colleges and universities (including two research universities, 10 regional universities, one public liberal arts university and 12 community colleges), 11 constituent agencies and one university center The state system is coordinated by the Oklahoma State Regents for Higher Education, and each institution is governed by a board of regents</t>
  </si>
  <si>
    <t>Federal Programs</t>
  </si>
  <si>
    <t>OSDE receives formula and competitive grants from the U.S. Department of Education, U.S. Department of Agriculture, U.S. Department of Health and Human Services, U.S. Department of Justice, and Department of the Navy. Federal formula and discretionary grants from the U.S. Department of Education provide funding for educational programs and services to local educational agencies in the following areas:</t>
  </si>
  <si>
    <t>OSDE receives formula and competitive grants from the U S Department of Education, U S Department of Agriculture, U S Department of Health and Human Services, U S Department of Justice, and Department of the Navy Federal formula and discretionary grants from the U S Department of Education provide funding for educational programs and services to local educational agencies in the following areas:</t>
  </si>
  <si>
    <t>Instructional Materials</t>
  </si>
  <si>
    <t>Funds allocated to school districts for textbooks and instructional expenses on an average daily attendance basis.</t>
  </si>
  <si>
    <t>School Support</t>
  </si>
  <si>
    <t>Provides support, assistance and/or resources needed for school districts to build capacity and sustain change that positively impacts students and their achievement.</t>
  </si>
  <si>
    <t>Student Support</t>
  </si>
  <si>
    <t>Provides support to educators and families through academic guidance, alternative education strategies, college and career readiness connections, social-emotional learning resources, and family engagement.</t>
  </si>
  <si>
    <t>The Oklahoma School for the Blind (OSB) is a residential program designed to meet the educational, social and emotional needs of youth who are blind or have a visual impairment OSB provides a summer program and outreach and evaluation services to students with visual disabilities in public school systems throughout the state OSB also serves as a resource center to assist parents of children with visual disabilities, school districts and other agencies serving children with visual disabilities</t>
  </si>
  <si>
    <t>Oklahoma School for the Deaf</t>
  </si>
  <si>
    <t>The Oklahoma School for the Deaf (OSD) provides academic, vocational, social/emotional, and cultural opportunities and training for students who are deaf or hard of hearing so they may become productive citizens. OSD provides a summer program, preschool programs, outreach and evaluation services, training and equipment programs, and American Sign Language (ASL) classes. OSD serves as a resource center to assist parents of children who are deaf or hard of hearing , school districts and other agencies serving deaf children. In FY 2023, OSD provided ASL classes in communities and online to almost 453,000 persons, including 428,000 out of state/country.</t>
  </si>
  <si>
    <t>The Oklahoma School for the Deaf (OSD) provides academic, vocational, social/emotional, and cultural opportunities and training for students who are deaf or hard of hearing so they may become productive citizens. OSD provides a summer program, preschool programs, outreach and evaluation services, training and equipment programs, and American Sign Language (ASL) classes. OSD serves as a resource center to assist parents of children who are deaf or hard of hearing , school districts and other agencies serving deaf children. In FY 2022, OSD provided ASL classes in communities and online to over 114,000 persons.</t>
  </si>
  <si>
    <t>The Oklahoma School for the Deaf (OSD) provides academic, vocational, social/emotional and cultural opportunities and training for students who are deaf or hard of hearing so they may become productive citizens OSD provides a summer program, preschool programs, outreach and evaluation services, training and equipment programs and American Sign Language (ASL) classes OSD serves as a resource center to assist parents of children who are deaf or hard of hearing, school districts and other agencies serving deaf children In FW 2024, OSD provided ASL classes in communities and online to approximately 266,000 persons, including 254,000 out of state/country</t>
  </si>
  <si>
    <t>STEM</t>
  </si>
  <si>
    <t>Mental Health Workfore Pilot Program</t>
  </si>
  <si>
    <t>Expand the mental health workforce in Oklahoma</t>
  </si>
  <si>
    <t>Aids the Tulsa region’s recovery from COVID-19 and helps address significan businesses, workforce, and economic issues that arose from the pandemic.</t>
  </si>
  <si>
    <t>The workforce program at Fab Lab Tulsa teaches design thinking and digital fabrication skills for adults seeking to reskill and upskill to meet the rapidly changing environment of industrial digitalization. Project completed in 2024.</t>
  </si>
  <si>
    <t>Industry Innovation Program</t>
  </si>
  <si>
    <t>Inventors Assistiance</t>
  </si>
  <si>
    <t>Through a partnership with Oklahoma State University's New Product Development Center,
Oklahoma's inventors are provided guidance and resources such as preliminary patent
searches, market analyses, manufacturing referrals, engineering analyses, prototyping and</t>
  </si>
  <si>
    <t>Provides support for the Fires Innovation Science and Technology Accelerator (FISTA}, STEM Education in disadvantaged districts and their attached accelerator.</t>
  </si>
  <si>
    <t>Provides training of workers for the manufacturing industry in Oklahoma.</t>
  </si>
  <si>
    <t>OCAST Rural Assistance</t>
  </si>
  <si>
    <t>Supports individuals and organizations in the entrepreneurship growth of Oklahoma businesses located in rural communities.</t>
  </si>
  <si>
    <t>Office of Science and Innovation (Formerly Technology Information Services)</t>
  </si>
  <si>
    <t>OK Accelerator Program</t>
  </si>
  <si>
    <t>A private-public partnership providing accelerator programming and support to the Oklahoma City area in partnership with Gener8tor, rural Oklahoma in partnership with Oklahoma Farm Bureau through the Oklahoma Grassroots Rural &amp; Ag Business Accelerator, and Tulsa in a partnership with Build in Tulsa Techstars</t>
  </si>
  <si>
    <t>Commission on Children and Youth</t>
  </si>
  <si>
    <t>Office of Disability Concerns</t>
  </si>
  <si>
    <t>This program provides training and education, information, referrals, technical assistance and advocacy on issues affecting people with disabilities ODC develops and disseminates informational materials and provides awareness and advocacy to those who request agency services ODC provides CLEET-certified training to law enforcement agencies regarding interactions with the more than 630,000 Oklahomans who have an auditory, visual, cognitive or ambulatory disability Police officers are trained to distinguish behaviors that pose a real risk from behaviors that do not, and to recognize when an individual, such as someone who is having a seizure or exhibiting signs of psychotic crisis, needs medical attention Training also helps law enforcement recognize behaviors that result from a disability so that these behaviors are not criminalized when no crime has been committed ODC promotes public transportation accessibility and availability and assists clients with processing complaints about accessibility of public transit, such as refusal of service ODC also performs disability access assessments to examine concerns including parking, wheelchair accessibility, entrances, internal doors, sanitary accommodations, fixtures, information and means of escape</t>
  </si>
  <si>
    <t>Community-Based Wouth Services</t>
  </si>
  <si>
    <t>Community-Based Wouth Services (CBWS) administers contracts with 37 not-for-profit youth service agencies located throughout the state to provide prevention and intervention services to young people and their families Services must be designed to meet the individual needs within each community Local youth service agencies provide treatment services to youth at risk of delinquency or who are involved in the juvenile justice system Wouth service agencies focus on making communities safer by improving long-term outcomes Services include:</t>
  </si>
  <si>
    <t>Community-Based Youth Services</t>
  </si>
  <si>
    <t>Community-Based Youth Services (CBYS) administers contracts with 37 not-for-profit youth service agencies located throughout the state to provide prevention and intervention services to young people and their families. Services must be designed to meet the individual needs within each community. Local youth service agencies provide treatment services to youth at risk of delinquency or who are involved in the juvenile justice system. Youth service agencies focus on making communities safer by improving long-term outcomes. Services include:</t>
  </si>
  <si>
    <t>Education Quality and Accountability</t>
  </si>
  <si>
    <t>The Office of Educational Quality and Accountability, its personnel, budget and expenditure of funds are solely under the direction of the Commission for Educational Quality and Accountability (CEQA). The CEQA has the following duties: â€¢ Oversee implementation of the provisions of HB 1017 of the first extraordinary session of the 42nd Oklahoma Legislature. â€¢ Implement the provisions of the Oklahoma Teacher Preparation Act as provided for in law. â€¢ Recommend methods for achieving an aligned, seamless preschool through postsecondary education system to the Governor and Legislature. â€¢ Set performance levels and corresponding cut scores, which determine the score necessary for a student to achieve a designation of advanced, proficient, or basic, pursuant to the Oklahoma School Testing Program Act and as provided for in 70 O.S. Â§ 1210.541. â€¢ Approve and accredit teacher education programs. â€¢ Assess candidates for licensure and certification.</t>
  </si>
  <si>
    <t>OK Tech Commercilization Center</t>
  </si>
  <si>
    <t>Now known as the Oklahoma Commercialization Network, this is a private-public partnership with i2E, Inc., along with The Verge OKC, Gradient and REI Oklahoma to provide support to assist with the start-up and growth of technology-based firms in Oklahoma.</t>
  </si>
  <si>
    <t>Arts</t>
  </si>
  <si>
    <t>Community Arts Programs</t>
  </si>
  <si>
    <t>Provides funding to establish programs, buy equipment, and design a training area to assist in the reskilling or upskilling of Oklahomans to participate in the
pharmaceuticals biologics industry.</t>
  </si>
  <si>
    <t>Oklahoma School Performance Review Program OEQA is responsible for the Oklahoma School Performance Review program. The purpose of school district performance reviews is to develop recommendations to contain costs, improve management strategies and deliver better education to children. During each review, staff and/or consultants conduct on-site evaluations, review district operations, study district data, interview stakeholders, hold public meetings and administer surveys. The OEQA and/or consultants produce a report evaluating management, personnel, and communications; instructional delivery; business operations; facility use and management; and support services, including child nutrition, technology, and transportation. Education Leadership Oklahoma OEQA oversees the Education Leadership Oklahoma program that awards annual scholarships, provides guidance and support for teachers undergoing the National Board Certification process, and offers professional learning for candidates and National Board-certified teachers. OEQA recruits teachers across the state by promoting the benefits of the National Board Certification process and its impact on improving student learning. â€¢ Provided professional development for over 100 National Board and renewal candidates, resulting in the certification of 13 new National Board Certified Teachers and 31 renewal candidates. â€¢ Facilitated site accreditation visits to six Oklahoma universities and reviewed over 110 educator preparation programs. â€¢ Restored data access with the State Department of Education after not having access to data for years. â€¢ Assessed the needs of the organization to complete and carry out transformation plan and worked with HR on restructuring and benchmarking of new roles. â€¢ Signed statement of work for website redevelopment starting in January.</t>
  </si>
  <si>
    <t>Oklahoma Applied Research Supports (OARS) Program</t>
  </si>
  <si>
    <t>SBRA</t>
  </si>
  <si>
    <t>Through a partnership with the University of Oklahoma’s Oklahoma Catalyst Programs, innovators are provided technical assistance in their pursuit of federal R&amp;D funding. SBRA services are tailored to the individual needs of participating small for-profit companies and provides guidance from the beginning of proposal preparation through commercialization.</t>
  </si>
  <si>
    <t>Oklahoma Indrustrial Extension</t>
  </si>
  <si>
    <t>A public-private partnership with the Oklahoma Manufacturing Alliance (OMA) assisting Oklahoma's small and medium-sized manufacturers in gaining the ability to compete successfully in the national and international economy at progressively higher levels of value-added processes. IES helps manufacturers modernize to remain competitive and grow, while creating new and retaining existing manufacturing jobs in Oklahoma.</t>
  </si>
  <si>
    <t>A private-public partnership with i2E, Inc., to provide support to assist with the start-up and growth of technology-based firms in Oklahoma.</t>
  </si>
  <si>
    <t>Technology Business Finance</t>
  </si>
  <si>
    <t>A private-public partnership with i2E, Inc., promoting promising innovation and support efforts for commercialization by providing pre-seed stage financing to start-up companies, well-established firms and manufacturers.</t>
  </si>
  <si>
    <t>Seed Capital</t>
  </si>
  <si>
    <t>A private-public partnership with i2E, Inc., to provide seed capital investment in early-stage companies that are engaged in the commercialization of promising new technologies. Program funds will be put out for an RFP in 2023.</t>
  </si>
  <si>
    <t>Oklahoma Accelerator Program</t>
  </si>
  <si>
    <t>A private-public partnership providing accelerator programming and support to the Oklahoma City area in partnership with Gener8tor, rural Oklahoma in partnership with Oklahoma Farm Bureau and AgLaunch, and Tulsa in a partnership with Techstars. Programs will launch in 2023.</t>
  </si>
  <si>
    <t>State Small Business Credit</t>
  </si>
  <si>
    <t>U.S. Treasury State Small Business Credit Initiative (SSBCI) funding to create the Oklahoma Venture Capital Investment program (OVCI). This program will provide venture capital to Oklahoma businesses through contracts with Oklahoma venture</t>
  </si>
  <si>
    <t>State Small Business Loan</t>
  </si>
  <si>
    <t>U.S. Treasury State Small Business Credit Initiative (SSBCI) funding to create the Oklahoma Business Lending Partnership Program. This program will offer low interest loans to Oklahoma businesses through contracts with Oklahoma CDFI’s and</t>
  </si>
  <si>
    <t>State Small Business Credit Technical Assistance</t>
  </si>
  <si>
    <t>U.S. Treasury State Small Business Credit Initiative (SSBCI) funding to create support program for businesses looking to participate in Oklahoma’s SSBCI Programs.</t>
  </si>
  <si>
    <t>OARS competitively funds one-to-three-year projects supporting innovative technologies with strong commercial potential. This funding is designed to increase investment in the development of new technologies that will ultimately generate wealth for the state of Oklahoma and help grow and diversify the state’s economy.</t>
  </si>
  <si>
    <t>Transforms the pipeline for the aviation workforce by establishing a central location at an airport to address education disparities by providing academic and other
services for students focused on aviation.</t>
  </si>
  <si>
    <t>A public-private partnership with the Oklahoma Manufacturing Alliance {OMA) assisting Oklahoma's small and medium-sized manufacturers in gaining the ability to compete successfully in the national and international economy at progressively higher levels of value-added processes. IES helps manufacturers modernize to remain competitive and grow, while creating new and retaining existing manufacturing jobs in Oklahoma.</t>
  </si>
  <si>
    <t>Program Services</t>
  </si>
  <si>
    <t>Turns concepts into technologies and helps build companies around those technologies OCAST achieves this goal by supporting cutting- edge science and technology, utilizing processes recognized nationally and internationally for excellence, objectivity and economic impact Targeted industries include: Programs and services are designed to enable Oklahoma innovators, entrepreneurs, high-tech businesses and manufacturers to accomplish research and development while supporting the transfer, commercialization and application of technology Its statewide programs are intended to increase market share and encourage growth into new markets OCAST invests in areas with the greatest potential for commercialization and highest return on investment</t>
  </si>
  <si>
    <t>Supports an all-inclusive entrepreneurship center in the downtown Oklahoma City
area with a business incubator for tech-enabled companies, third part accelerator for startups and community workspaces for aspiring business owners.</t>
  </si>
  <si>
    <t>Educational Disparities</t>
  </si>
  <si>
    <t>Promote healthy childhood environments and address educational disparities.</t>
  </si>
  <si>
    <t>TU Cyber Innovation</t>
  </si>
  <si>
    <t>Promote public safety by providing youth with a supportive, structured setting that helps them address their needs and develop the attitudes and skills needed to make responsible choices, avoid negative behaviors and become productive,</t>
  </si>
  <si>
    <t>Student Assistance Programs</t>
  </si>
  <si>
    <t>Statewide Charter School Board</t>
  </si>
  <si>
    <t>Charter School Authorization</t>
  </si>
  <si>
    <t>Establishes procedures for the consideration of charter school and virtual charter school applications, providing subsequent oversight, providing training to varied stakeholders, and providing elected officials with data and information regarding Oklahoma charter schools and virtual charters</t>
  </si>
  <si>
    <t>Horizon: Digitally enhanced campus</t>
  </si>
  <si>
    <t>Juvenile Competency</t>
  </si>
  <si>
    <t>OCCW establishes procedures for ensuring the training and qualifications of individuals approved to conduct juvenile competency evaluations ordered by district courts in Oklahoma In FW 2024, 35 judges were provided 69 forensic juvenile competency evaluations</t>
  </si>
  <si>
    <t>OCCY establishes procedures for ensuring the training and qualifications of individuals approved to conduct juvenile competency evaluations ordered by district courts in Oklahoma. In FY 2023, 35 judges issued orders for 67 juvenile competency evaluations. Sixty-two of those evaluations were completed, four court cases were dismissed prior to the completion of competency evaluations, and one is still pending completion.</t>
  </si>
  <si>
    <t>Mentoring Program for Children of Incarcerated Parents</t>
  </si>
  <si>
    <t>OCCW provides staff support to the Oklahoma Children of Incarcerated Parents Advisory Committee, which recommends measures to promote the safety and well-being of children whose parents are incarcerated The committee works collaboratively with agencies and service providers to better meet the needs and to improve the quality of life for these children OCCW is charged with issuing contracts each year for the Oklahoma Mentoring Children of Incarcerated Parents Program</t>
  </si>
  <si>
    <t>Row Labels</t>
  </si>
  <si>
    <t>Grand Total</t>
  </si>
  <si>
    <t>Column Labels</t>
  </si>
  <si>
    <t>General Health &amp; Wellbeing</t>
  </si>
  <si>
    <t>*Workforce Ecosytem</t>
  </si>
  <si>
    <t>$MMs</t>
  </si>
  <si>
    <t>Sum of $MMs</t>
  </si>
  <si>
    <t>*Workforce Investment</t>
  </si>
  <si>
    <t>*General Health &amp; Wellbeing Investment</t>
  </si>
  <si>
    <t>*General Education Investment</t>
  </si>
  <si>
    <t>*Business Development Investment</t>
  </si>
  <si>
    <t>Aerospace &amp; Aviation</t>
  </si>
  <si>
    <t>Cyber Security</t>
  </si>
  <si>
    <t>Physicians &amp; Nursing</t>
  </si>
  <si>
    <t xml:space="preserve">*Workforce Development Targets </t>
  </si>
  <si>
    <t>*Workforce Ecosystem</t>
  </si>
  <si>
    <t>*Top Agencies</t>
  </si>
  <si>
    <t>Program Description</t>
  </si>
  <si>
    <t>Top Agency</t>
  </si>
  <si>
    <t>Investment Type</t>
  </si>
  <si>
    <t>Detail Cat</t>
  </si>
  <si>
    <t>Target Audience</t>
  </si>
  <si>
    <t>Adult and Family Services helps families achieve increased self-sufficiency and economic independence through education, work skills, wage advancement, mentorship and building healthy social networks. Adult and Family Services assistance programs include:
 Temporary Assistance for Needy Families and Supplemental Nutrition Assistance Program helps unemployed individuals obtain higher wages and achieve long-term employment through education, training and skill-building.
 Cash assistance for aged, blind and disabled individuals with little to no income.
 Determination of Medicaid eligibility.
 Low Income Heating and Energy Assistance Programs.
 Childcare subsidies help low-income families access affordable, quality childcare so parents can work or attend school.
This program distributed $1.7 billion in SNAP benefits to 934,156 Oklahomans in FY 2024.</t>
  </si>
  <si>
    <t>Private vocational schools are typically post-secondary schools that provide additional education after high school completion Few OBPVS schools offer 4-year degrees Instead, OBPVS-licensed schools provide completion certificates, non-degree diplomas, and a few Associate Degrees The training from an OBPVS school typically prepares the graduate for an entry-level position in his or her chosen field The %orkforce Development program assists new school applicants, licensed schools, and solicitors The agency responds to the needs of the public, prospective and enrolled students (or the parents/guardians of those under 18), the Governor, the Legislature, and constituent inquiries The OBPVS also routinely partners with other state agencies, the U S Department of Education (DOE) and other federal agencies, tribal governments, and independent school accrediting organizations, which the DOE requires and approves This program works with state agencies with mutual interests such as the Oklahoma Boards of Nursing and Cosmetology, Oklahoma State Regents for Higher Education, Oklahoma Department of Career and Technology Education, and the State Department of Educationâ€™s high school transcript issuing personnel second time with the help of OMES Information potential unlicensed schools for Attorney General Services review accumulated closed school transcripts to enable cost- database to optimize its benefits to the agency and our effective data management for both students and client schools and new school applicants OBPVS members by adding an administrative programs officer, arrange one or more private vocational school allowing for more investigations on unlicensed private education fairs schools will allow for schools to more affordably and efficiently stay compliant with the board tab and the public list of licensed schools on the agency website that were initiated in FW 2024 State Regents for Higher Education The Oklahoma State Regents for Higher Education (OSRHE) is the coordinating board for the Oklahoma State System of Higher Education, which is comprised of: Founded in 1941 by a vote of the people, the primary functions and Sean Burrage responsibilities of the OSRHE are to: Chancellor â€¢ Determine functions and courses of study at state colleges and universities Legislature appropriated by the state Legislature OneNet, Oklahoma College Assistance Program, Oklahoma Teacher Connection, Concurrent Enrollment, Reach Higher, GEAR UP) Agency Vision, Mission and Core Values Vision: Coordinate Oklahomaâ€™s public colleges and universities in promoting and developing innovative, effective, and efficient strategies that produce college graduates with the skills needed to compete in a global, knowledge- based economy Mission: Build a nationally competitive system of higher education that provides educational programs and services universally recognized for excellence, expand frontiers of knowledge, and enhance the quality of life for Oklahoma citizens Core Values: Promote excellence in instruction, public service, and research, as well as maximize the use of available resources in the efficient and effective delivery of higher education programs and services Note: The Oklahoma State Regents for Higher Education facilitates state support for public institutions of higher education, which are separate entities in the stateâ€™s accounting system. As such, appropriated pass-throughs to higher education institutions are included in the expenditures above, but other institutional expenditures are not included The amount of this pass-through funding is provided by OSRHE and cannot be independently verified by OMES Non-institutional expenditures obtained on 1 02 25 Appropriation History Five-Wear Appropriation History Legislated Appropriation ($) Fiscal Wear (Includes supplementals and SRF/ARPA if applicable ) $1,200 0M $1,080 0M $1,003 8M FW 2021 $770,414,742 $1,000 0M $873 4M $812 8M $770 4M $800 0M FW 2022 $812,819,822 $600 0M FW 2023 $882,405,812 $400 0M $200 0M FW 2024 $1,008,794,375 $9 0M $5 0M $0 0# FW 2021 FW 2022 FW 2023 FW 2024 FW 2025 FW 2025 $1,079,996,221 Appropriation Supplemental SRF Note: Includes Supplemental and Statewide Recovery Fund (ARPA) appropriations The FW 2025 appropriation includes $56 25 million from the Oklahoma Capital Assets Maintenance and Protection Fund Programs and FW 2025 Budget Summary Program FW 2025 Brief Description of Program = Served by Program Name Budget Education and general budgets of the 25 institutions and Institutions of the State System of 200,000 students. 28,000 faculty and staff. all citizens of 11 constituent agencies within the State System of Higher $3,023,624,592 Higher Education the state Education Represents 17 scholarship programs, including O#Promise, Student Assistance Programs $187,054,799 Over 33,800 students are participants in these programs administered through OSRHE and OCAP Annual allotment for annual debt service requirements for Systemwide Debt Service $49,165,482 200,000 students. 28,000 faculty/staff systemwide OCIA bond issuances 1,300 client connections (e g , colleges/universities, Oklahomaâ€™s advanced technology network and OneNet/OCAN $32,172,925 hospitals, #-12 school districts, CareerTech centers, state infrastructure for high-speed broadband services agencies, libraries, etc ) Represents the consolidated budgets of special programs 25 colleges/universities. 200,000 students. 28,000 Special Programs $37,112,209 administered through OSRHE faculty/staff. all citizens of the state Represents the administrative functions, IT and specific 25 colleges/universities. 200,000 students. 28,000 State Regents Operations program administration of the State Regents for Higher $19,601,989 faculty/staff. all citizens of the state Education Represents the allotment for two university centers in the University Center at Ponca City â€“ 162,688 (population Higher Education Centers $573,322 state system served) Note: The FW 2025 budget reflects the educational and general budget for all universities, constituent agencies, special programs, OneNet, capital and one-time allocations, and student assistance programs This data was provided by the administrative office of the OSRHE on 1 07 2025 and cannot be independently verified by OMES</t>
  </si>
  <si>
    <t>OSSM operates five Regional Centers throughout the state, which provide qualified high school students with opportunities to take advanced science and mathematics courses Regional Centers offer teacher, counselor, and outreach programs to surrounding schools In addition, OSSM initiated a Virtual Regional Center where advanced math and science instruction is delivered directly to schools via interactive video conference Virtual instruction is combined with personal visits from an OSSM instructor Currently, 119 high school juniors and seniors are enrolled in the five Regional Centers and the Virtual Regional Center OSSM anticipates utilizing additional resources in the upcoming year to expand the outreach and number of students served via the Virtual Regional Center It is the goal of OSSM to provide the opportunity to obtain an advanced and challenging educational opportunity in science and mathematics to every high school junior and senior in the state 24,766 total schools opportunities The admissions department expanded to three FTE to allow for more travel throughout the 6 million in total scholarships earned by the graduating state to meet with students, parents, and teachers class of 2024 educational opportunities to increase the potential to date from the academic opportunities afforded by the applicant pool for future students Regional Centers and Virtual Program schools in Oklahoma Class B schools have been provided with assistance to offer advanced courses Olympiad to score a spot in the top 20 competition, finishing in the top 10% nationally Engineering Aptitude in Math and Science) competition, placing 1st and 3rd Oklahoma State University Medical Authority The OSU Medical Authority (OSUMA) serves as the owner of the OSU Medical Center (OSUMC) to meet the statutory requirement of providing a site of practice to the faculty physicians and trainees of the OSU Center for Health Sciences Founded in 2006, the agency serves primarily as a pass- through entity to provide state-appropriated resources and Eric Polak access to state-owned facilities that serve the educational and health care needs of Oklahomans Chief Executive Officer OSUMA has no employees, as staff of the OSU Center for Health Sciences administer the agency with fiscal support provided by the Office of Management and Enterprise Services (OMES) Agency Vision, Mission and Core Values Vision: To provide for a healthier Oklahoma through supporting healthcare training programs, patient care services and research sponsored by the Oklahoma State University Center for Health Sciences Mission: Serve as teaching and training facilities for students enrolled at the Oklahoma State University Center for Health Sciences, acquire and provide a site for conducting medical and biomedical research by faculty members of the Oklahoma State University Center for Health Sciences, and provide care for the patients of Oklahoma State University Center for Health Sciences physician trainers Appropriation History Five-Wear Appropriation History Legislated Appropriation ($) Fiscal Wear (Includes supplementals and SRF/ARPA if applicable ) $140 0M $125 9M FW 2021 $45,488,996 $120 0M $110 0M $100 0M FW 2022 $60,477,141 $77 3M $78 3M $80 0M $60 5M $60 0M FW 2023 $187,348,189 $45 5M $40 0M FW 2024 $78,348,189 $20 0M $0 0# FW 2021 FW 2022 FW 2023 FW 2024 FW 2025 FW 2025 $125,930,189 Appropriation Supplemental SRF Note: FW 2025 includes a $30 million appropriation from the Legacy Capital Financing Fund for OSUMA facilities Programs and FW 2025 Budget Summary Program Brief Description of Program FW 2025 Budget = Served by Program Name 13,000 Â°/- Center for Health Deanâ€™s Graduate Medical Education pass- Provide Deanâ€™s Graduate Medical Education (GME) replacement fund to Science students, $29,227,141 through the OSU Center for Health Sciences 200,000 patients, 500 medical residents VA Hospital patients, medical Strategic Plan Initiatives Fund initiatives in the OSU Medical Center strategic plan $11,805,015 students and residents Provide financial support to the teaching hospital to advance medical Residency Program Support $10,934,308 100,000 Â°/- patients training Provide matching funds for the Medicaid Indirect Medical Education Provision of State Match $6,725,693 100,000 Â°/- patients (IME) program Create a grant program to help expand the mental health workforce in Mental Health %orkforce Pilot Program $1,000,000 All Oklahomans Oklahoma Legislative funding directed to Oklahoma State University for various Passthrough Funding $25,000,000 N/A initiatives Note: Budget amounts include revisions as of 12 02 24 Programs and FW 2025 Budget Summary Program Brief Description of Program FW 2025 Budget = Served by Program Name Funding to support the construction of the $100 million Human Statewide impact on all Human Performance Institute (ARPA) $49,662,971 Performance Institute at OSU citizens of Oklahoma Statewide impact on the Supporting construction of pharmaceutical research labs and clinical trials research towards new Pharmaceutical Research Lab (ARPA) $49,449,987 units as part of the $170 million expansion of OSU Medical Center therapies for treating pain and addiction Atoka Medical Center, Cleveland Area Hospital, Bringing enhanced virtual hospital and remote patient monitoring Telehealth Expansion Pilot (ARPA) $9,261,089 McCurtain Memorial, Pittsburg services to rural Oklahoma County, McIntosh County, 10- 20 new counties/hospitals All citizens of eastern Capital Improvements Construction funding for the Oklahoma Psychiatric Care Center $13,269,200 Oklahoma Administrative Expenses General legal and board operations expenses $290,000 N/A Note: Budget amounts include revisions as of 12 02 24 Programs and FW 2025 Budget Summary Program Brief Description of Program FW 2025 Budget = Served by Program Name All veterans in the Eastern O# VA Joint Hire New program $1,494,985 VA Health System OSUMC Nursing New program $1,871,048 100,000Â° patients Recapitalization OSU Medical Center New program $1,500,000 100,000Â° patients Expansion Recapitalization OSU Stillwater Science 22,000Â° students at OSU- New program $4,000,000 Building Stillwater Psychiatric Residency Program Startup New program $2,082,000 Psychiatric residents Note: Budget amounts include revisions as of 12 02 24</t>
  </si>
  <si>
    <t>This program provides scholarships to nursing students enrolled in an accredited nursing education program in exchange for a service obligation in a facility in Oklahoma that is not a physicianâ€™s office; private duty practice; research, federal, or majority physician-owned facility. industrial, school, or summer camp Medicine Residency Programs eligible for graduates committed to rural or state-operated agency support as well as additional funds hospitals to 90% by FW 2027 toward instructional and/or administrative costs in both FW 2024 and FW 2025 through agency incentive programs, from 77 physician participants in FW 2024 to 80 in physicians in obligated rural practice in FW 2024- FW 2026 FW 2025 with an additional eight approved to begin practice in FW 2026 or after Fund/ARPA projects for completion, goal achievement, and federal compliance (APRN) Loan Repayment program and General Surgery to Physician Loan Repayment Program underserved areas in Oklahoma through seeking effective November 1, 2024 a dedicated smokeless tobacco and vape taxation healthcare providers in rural Oklahoma through scholarships or loan repayments Oklahoma Educational Television Authority The Oklahoma Educational Television Authority (OETA) serves to make educational television services available to all Oklahoma citizens on a coordinated statewide basis Educational Television Educational television services are provided by and through the various educational and cultural agencies in the State of Oklahoma under the direction and supervision of the Authority Oklahoma Educational Television Authority Founded in 1971, this agency now encompasses the following programs: Polly Anderson â€¢ Administration Executive Director Agency Vision, Mission and Core Values Vision: Create more knowledgeable, civically engaged, and productive citizens of Oklahoma Mission: Provide essential educational content and services that inform, inspire, and connect Oklahomans to ideas and information that enrich their quality of life Consistently engage Oklahomans with educational and public television programming and provide educational training and curriculum, outreach initiatives and online features that collectively encourage lifelong learning Core Values:</t>
  </si>
  <si>
    <t>Office of Science and Innovation communicates information about OCAST's research and development support efforts, which may lead to private collaboration or monetary assistance for firms, farms and education. This program serves as the public information arm of the agency; facilitates communication and outreach with state public officials and urban, state and national organizations; disseminates OCAST’s statewide impact; answers requests for information assistance; and notifies staff and board of relevant public policy developments.
They direct and support the planning, preparation and promotion of agency-sponsored events; special projects for development of OCAST’s
business plans; annual impact survey process; and coordinate development of the final reports.
Health Research and Health Fellow</t>
  </si>
  <si>
    <t>A private-public partnership with i2E, Inc., to provide seed capital investment in early-stage
companies that are engaged in the commercialization of promising
new technologies.</t>
  </si>
  <si>
    <t>Activity Type</t>
  </si>
  <si>
    <t>Oklahoma - 3 Year Direct Workforce Expenditures</t>
  </si>
  <si>
    <t>The Commission administers a statewide aerospace and aviation education grant program for Oklahoma schools and private entities which conduct programs related to aerospace and aviation. The agency provides program funds of approximately $400,000 annually to programs statewide aimed at exposing more young Oklahomans to STEM and careers in the aerospace and aviation industry to address the skills gap and connect students to programs that will help build Oklahoma's aerospace and aviation workforce.</t>
  </si>
  <si>
    <t>CareerTech offers an array of career and technology coursework options Through their coursework, students acquire the skills and abilities needed to successfully enter the workforce and/or postsecondary education To accomplish this strategic priority, funding is provided to CareerTech's delivery arms which include: Technology Education, Marketing Education, Health, Trade and Industrial Education, and STEM specialized workforce education programs to meet the needs of industry the state</t>
  </si>
  <si>
    <t>UHA provides funding to OU and OUHSC for a variety of programs as directed by the Legislature. Those programs include: Dean's GME: This program supports the OUHSC College of Medicine residency program. OUHSC is the largest provider of graduate medical education (GME) in the State of Oklahoma. OUHSC historically trained more than 750 residents at any given time and provides specialty rotations for medical students in other non-OUHSC programs. This program is vital to training the physician workforce for the entire state. Dean's GME is the largest program funded within the OUHSC services category at more than $40.6 million in FY 2023. OUHSC Research Programs: OUHSC provides a variety of research opportunities that are partially funded by UHA. These programs total more than $4 million in FY 2023 and encompass a range of medical topics that not only support the teaching and research mission of UHA but may also lead to medical discoveries that will improve care for future generations. In addition, smaller programs such as the Oklahoma Primary Health Care Extension Service are covered through these funds. Stephenson Cancer Center Programs: SCC is the state's only National Cancer Institute-Designated Cancer Center. A critical element of maintaining this designation is the research conducted by SCC. Funding for SCC from UHA will total $5 million in FY 2023. This funding is expected to support research essential to the SCC mission. OUHSC Nursing Program: In FY 2023, UHA will provide $1.8 million to the OUHSC College of Nursing to support the continued expansion of the nursing programs. OUHSC has the largest nursing program in the State of Oklahoma and is vital to the efforts underway to expand the nursing workforce across the state.</t>
  </si>
  <si>
    <t>UHA provides funding to the University of Oklahoma for a variety of programs as directed by the Legislature Those programs include: OU Engineering/Biosciences: UHA will pass-through $10 million in funding in FY 2025 for OU's Engineering/Biosciences program. This program is intended to expand physical space for engineering and biosciences research and education at the University OU Strategic Plan for Research and STEM Expansions: UHA will pass-through $40 million in funding in FW 2025 for OU to expand research outcomes at public Association of American Universities (AAU)-quality benchmarks through partnerships such as National Oceanic and Atmospheric Administration (NOAA)/National %eather Center (N%C) and Department of Defense (DOD) In addition, funding will be used to expand workforce-ready initiatives with an emphasis on STEM This includes the support of the Polytechnic Institute in Tulsa Innovative programs at the institute may include, but may not be limited to, telehealth, autonomous technology, electric vehicles, cybersecurity, advanced manufacturing and software engineering Additional initiatives supported by these funds include expanding the support in research and development, with emphasis on radar, aerospace/defense, engineering and health OU Legacy Capital Fund Repayment: UHA will pass-through $8 million in funding in FW 2025 for OU to use in repayment to the Oklahoma Legacy Capital Fund The Legacy Capital Fund was established by the legislature to fund capital and infrastructure projects The fund is managed by the Oklahoma Capital Improvement Authority</t>
  </si>
  <si>
    <t>UHA provides funding to the University of Oklahoma and OU Health Sciences Center for a variety of programs as directed by the Legislature Those programs include: Dean's Graduate Medical Education: This program supports the OUHSC College of Medicine residency program OUHSC is the largest provider of graduate medical education (GME) in the State of Oklahoma OUHSC trains more than 800 residents at any given time and provides specialty rotations for medical students in other non-OUHSC programs This program is vital to training the physician workforce for the entire state. Dean's GME is the largest program funded within the OUHSC services category at more than $35.4 million in FW 2025 FW 2025 saw the expansion of the psychiatric residency program with $2 1 million in additional funding for that program OUHSC Research Programs: OU Health Sciences Center provides a variety of research opportunities that are partially funded by UHA These programs total more than $8 9 million in FW 2025 and encompass a range of medical topics that not only support the teaching and research mission of UHA but may also lead to medical discoveries that will improve care for future generations In addition, smaller programs such as the Oklahoma Primary Health Care Extension Service are covered through these funds OUHSC Nursing Program: In FW 2025, UHA will provide $1 9 million to the OUHSC College of Nursing to support the continued expansion of the nursing programs OUHSC has the largest nursing program in the State of Oklahoma with over 1,000 students enrolled and is vital to the efforts underway to expand the nursing workforce across the state</t>
  </si>
  <si>
    <t>UHA provides funding to OU for a variety of programs as directed by the Legislature. Those programs include: OU Aerospace and Defense Program: UHA will pass-through $10 million in funding in FY 2023 for OU's Aerospace and Defense program. This program is intended to adapt and utilize radar technology for alternative purposes. The project will be in partnership with Tinker Air Force Base. OU Polytechnic School: UHA will pass-through $10 million in funding in FY 2023 for OU to establish a polytechnic school in northeast Oklahoma. This polytechnic institute will provide bachelor's completion and graduate degree programs focused on innovation and advanced technology. Innovative programs at the institute may include, but may not be limited to, telehealth, autonomous technology, electric vehicles, cybersecurity, advanced manufacturing and software engineering. The institute's main purpose is to meet the changing academic and workforce needs of the Tulsa region and the state. OU National Weather Center Program: UHA will pass-through $20 million in funding in FY 2023 for OU's project to expand the National Weather Center (NWC) on Norman's University Research Campus. The expansion will involve the creation of an additional 75,600 square feet on four levels. To be located on the north side of the existing NWC structure, the addition will include new laboratories, work areas, office space, and research support space to meet the growing needs for the Lead On, University strategic plan. The expansion will accommodate growth in the School of Meteorology, as well as in sponsored research related to weather, climate, radar, and the National Oceanic and Atmospheric Association (NOAA) Cooperative Institute.</t>
  </si>
  <si>
    <t>The OSU Medical Center (OSUMC) serves as the core teaching hospital for students at the OSU College of Osteopathic Medicine and residents under the institutional sponsorship of the OSU Center for Health Sciences. In addition to its teaching commitment, OSUMC is a major provider of indigent care, serving a disproportionate share of uninsured and Medicaid patients compared to citywide and statewide averages. Approximately 37% of patients accessing services in the medical center's emergency room have no insurance and no ability to pay for the services provided. Overall, only 15% of the patients utilizing the OSUMC carry commercial insurance coverage. OSUMC is the training ground for tomorrow's osteopathic physicians. Medical students complete clinical rotations at the hospital, including the third-year core rotations and specialty elective rotations in the third and fourth years. Over 200 medical residents utilize the patient care activities at OSUMC to complete their required training in 20 different residency and fellowship programs. The federal government caps the number of resident employees reimbursable from the Center for Medicare and Medicaid Services. To meet Oklahoma's physician workforce needs and to comply with the accreditation requirements set forth by the Accrediting Council on Graduate Medical Education, OSUMC trains significantly more residents than are reimbursed federally. Currently, OSUMC employs 190 residents while the federally reimbursable maximum is 104, a difference of 86 residency slots. Consequently, revenues generated from clinical activities must be diverted to fund the 86 residency slots that exceed the federal maximum. The dual obligations of medical education training and indigent care places a substantial financial strain on OSUMC. As a result, subsidies from OSUMA are required to enable OSUMC to fulfill its educational mission and meet its duty to care for Oklahoma's most vulnerable populations. Additionally, OSUMA provides state matching funds to draw federal dollars through the Medicaid Indirect Medical Education funding program.</t>
  </si>
  <si>
    <t>The OSU Medical Center (OSUMC) serves as the core teaching hospital for students at the OSU College of Osteopathic Medicine and residents under the institutional sponsorship of the OSU Center for Health Sciences In addition to its teaching commitment, OSUMC is a major provider of indigent care, serving a disproportionate share of uninsured and Medicaid patients compared to citywide and statewide averages. Approximately 37% of patients accessing services in the medical center's emergency room have no insurance and no ability to pay for the services provided Overall, only 15% of the patients utilizing the OSUMC carry commercial insurance coverage OSUMC is the training ground for tomorrow's osteopathic physicians. Medical students complete clinical rotations at the hospital, including the third-year core rotations and specialty elective rotations in the third and fourth years Over 200 medical residents utilize the patient care activities at OSUMC to complete their required training in 20 different residency and fellowship programs The federal government caps the number of resident employees reimbursable from the Center for Medicare and Medicaid Services To meet Oklahoma's physician workforce needs and to comply with the accreditation requirements set forth by the Accrediting Council on Graduate Medical Education, OSUMC trains significantly more residents than are reimbursed federally Currently, OSUMC employs 190 residents while the federally reimbursable maximum is 104, a difference of 86 residency slots Consequently, revenues generated from clinical activities must be diverted to fund the 86 residency slots that exceed the federal maximum The dual obligations of medical education training and indigent care places a substantial financial strain on OSUMC As a result, subsidies from OSUMA are required to enable OSUMC to fulfill its educational mission and meet its duty to care for Oklahoma's most vulnerable populations Additionally, OSUMA provides state matching funds to draw federal dollars through the Medicaid Indirect Medical Education funding program</t>
  </si>
  <si>
    <t>Grant Administration and Economic Development Economic and workforce initiatives are designed to bridge the skills gap between Oklahoma's current workforce and projected workforce needs. According to the Georgetown Center on Education and the Workforce, by 2020, 67% of jobs in Oklahoma will require a college degree or some additional postsecondary education and training; and 37% will require an associate degree, bachelor's degree or higher. Oklahoma higher education links our academic programs directly to employment needs in the state's wealth-generating ecosystems. Degree and certificate production in critical STEM disciplines has increased 54% over the last nine years. Experimental Program to Stimulate Competitive Research EPSCoR, originally developed by the National Science Foundation, is designed to expand research opportunities in states that have traditionally received less funding from federal support for university research. Oklahoma EPSCoR is a partnership among colleges and universities, industry and research institutions. Oklahoma Teacher Connection The Oklahoma Teacher Connection's mission is to recruit, retain and place teachers throughout Oklahoma's K-12 schools. Microcredentials â€“ Workforce Development Initiative to develop microcredentials and badging opportunities for highly specific, industry-recognized competencies to enhance students' educational opportunities and meet workforce demands. This initiative is a comprehensive collaboration of business and industry with our colleges and universities to align microcredentials and badges with pathways to certificates and degrees under a uniform platform.</t>
  </si>
  <si>
    <t>Grant Administration and Economic Development Economic and workforce initiatives are designed to bridge the skills gap between Oklahoma's current workforce and projected workforce needs According to the Georgetown Center on Education and the %orkforce, 67% of jobs in Oklahoma will require a college degree or some additional postsecondary education and training; and 37% will require an associate degree, bachelor's degree or higher. Oklahoma higher education links our academic programs directly to employment needs in the state's wealth-generating ecosystems Degree and certificate production in critical STEM disciplines has increased 54% over the last nine years Experimental Program to Stimulate Competitive Research EPSCoR, originally developed by the National Science Foundation, is designed to expand research opportunities in states that have traditionally received less funding from federal support for university research Oklahoma EPSCoR is a partnership among colleges and universities, industry and research institutions Oklahoma Teacher Connection The Oklahoma Teacher Connection's mission is to recruit, retain and place teachers throughout Oklahoma's K-12 schools Microcredentials â€“ %orkforce Development Initiative to develop microcredentials and badging opportunities for highly specific, industry-recognized competencies to enhance students' educational opportunities and meet workforce demands This initiative is a comprehensive collaboration of business and industry with our colleges and universities to align microcredentials and badges with pathways to certificates and degrees under a uniform platform</t>
  </si>
  <si>
    <t>Grant Administration and Economic Development Economic and workforce initiatives are designed to bridge the skills gap between Oklahoma's current workforce and projected workforce needs. According to the Georgetown Center on Education and the Workforce, by 2020, 67% of jobs in Oklahoma will require a college degree or some additional postsecondary education and training; and 37% will require an associate degree, bachelor's degree or higher. Oklahoma higher education links our academic programs directly to employment needs in the state's wealth-generating ecosystems. Degree and certificate production in critical STEM disciplines has increased 54% over the last nine years. Experimental Program to Stimulate Competitive Research (EPSCoR) EPSCoR, originally developed by the National Science Foundation, is designed to expand research opportunities in states that have traditionally received less funding from federal support for university research. Oklahoma EPSCoR is a partnership among colleges and universities, industry and research institutions. Oklahoma Teacher Connection The Oklahoma Teacher Connection's mission is to recruit, retain and place teachers throughout Oklahoma's K-12 schools. Microcredentials â€“ Workforce Development Initiative to develop microcredentials and badging opportunities for highly specific, industry-recognized competencies to enhance students' educational opportunities and meet workforce demands. This initiative is a comprehensive collaboration with business and industry with our colleges and universities to align microcredentials and badges with pathways to certificates and degrees under a uniform platform.</t>
  </si>
  <si>
    <t>The Intern program helps retain Oklahoma's best and brightest students by connecting undergraduate and graduate students involved in STEM disciplines with Oklahoma companies to complete innovative projects that benefit the career path of the student and, at the same time, addresses real innovation needs of the company OCAST provides funding matched dollar-for-dollar by the industry partner to pay a STEM student to assist with the pursuit of an innovative solution to the company's technology needs. 98% of clients said they hired or retained their OCAST interns, helping them to find permanent careers in Oklahoma during or after completion of their internship The OCAST intern program:</t>
  </si>
  <si>
    <t>The Intern program helps retain Oklahoma's best and brightest students by connecting undergraduate and graduate students involved in STEM disciplines with Oklahoma companies to complete innovative projects that benefit the career path of the student and, at the same time, addresses real innovation needs of the company. OCAST provides funding matched dollar-for-dollar by the industry partner to pay a STEM student to assist with the pursuit of an innovative solution to the company's technology needs. 98% of clients said they hired or retained their OCAST interns, helping them to find permanent careers in Oklahoma during or after completion of their internship. The OCAST intern program:</t>
  </si>
  <si>
    <t>Thunderbird Challenge The National Guard Youth Challenge Program is an 18-month program consisting of a 22-week in-resident phase followed by a 12-month postgraduate mentorship phase that leads, trains, and mentors 16- to 18-year-old at-risk students and high school dropouts so they may become productive citizens in Oklahoma's and America's future. The Thunderbird Challenge Program provides the only at-risk, in-resident program in the State of Oklahoma and directly impacts the statewide goal of educated citizens and exemplary schools â€“ specifically the statewide program of high school completion. STARBASE The U.S. DoD STARBASE program focuses on elementary students (primarily fifth graders) to raise the interest and improve the knowledge and skills of at-risk youth in science, technology, engineering, and mathematics (STEM), which will provide for a highly educated and skilled American workforce that can meet the advanced technological requirements of the U.S. DoD. STARBASE exposes these students to technological environments through 25 hours of hands-on instruction and activities, as well as interactions with positive civilian and military role models found on active and National Guard military installations. Oklahoma's program also offers STARBASE 2.0, which provides additional STEM activities and mentorship for youth making the transition from elementary to middle school. This program provides a direct benefit to the Oklahoma State Department of Education by providing either alternative or additional education programs with no impact or cost to that agency's appropriations. The STARBASE program contributes to the Statewide Program of Advanced Offerings (C0003) with training to fifth graders in STEM.</t>
  </si>
  <si>
    <t>OSSM operates a residential high school for Oklahoma high school juniors and seniors to pursue an advanced and challenging education in science and mathematics OSSM promotes the advancement and improvement of science and mathematics throughout the state by providing workshops, summer programs, and student competitions for nonresidential students and in-service programs for Oklahoma teachers Additionally, OSSM offers both educational ideas and physical resources to local schools Currently, 122 Oklahoma high school juniors and seniors who are academically talented in science and mathematics are enrolled at OSSM's residential campus. In addition, hundreds of teachers from throughout the state participate in OSSM's in-service or outreach programs each summer where they receive training and exposure to teaching science and mathematics in an informative and challenging manner Various competitions and camps administered by OSSM throughout the year provide opportunities to middle school and high school students from around the state</t>
  </si>
  <si>
    <t>OSSM operates a residential high school for Oklahoma high school juniors and seniors to pursue an advanced and challenging education in science and mathematics. OSSM promotes the advancement and improvement of science and mathematics throughout the state by providing workshops, summer programs, and student competitions for nonresidential students and in-service programs for Oklahoma teachers. Additionally, OSSM offers both educational ideas and physical resources to local schools. Currently, 120 Oklahoma high school juniors and seniors who are academically talented in science and mathematics are enrolled at OSSM's residential campus. In addition, hundreds of teachers from throughout the state participate in OSSM's in-service or outreach programs each summer where they receive training and exposure to teaching science and mathematics in an informative and challenging manner. Various competitions and camps administered by OSSM throughout the year provide opportunities to middle school and high school students from around the state.</t>
  </si>
  <si>
    <t>OSSM operates five Regional Centers throughout the state, which provide qualified high school students with opportunities to take advanced science and mathematics courses Regional Centers offer teacher, counselor, and outreach programs to surrounding schools In addition, OSSM initiated a Virtual Regional Center where advanced math and science instruction is delivered directly to schools via interactive video conference Virtual instruction is combined with personal visits from an OSSM instructor Currently, 119 high school juniors and seniors are enrolled in the five Regional Centers and the Virtual Regional Center OSSM anticipates utilizing additional resources in the upcoming year to expand the outreach and number of students served via the Virtual Regional Center It is the goal of OSSM to provide the opportunity to obtain an advanced and challenging educational opportunity in science and mathematics to every high school junior and senior in the state 24,766 total schools opportunities The admissions department expanded to three FTE to allow for more travel throughout the 6 million in total scholarships earned by the graduating state to meet with students, parents, and teachers class of 2024 educational opportunities to increase the potential to date from the academic opportunities afforded by the applicant pool for future students Regional Centers and Virtual Program schools in Oklahoma Class B schools have been provided with assistance to offer advanced courses Olympiad to score a spot in the top 20 competition, finishing in the top 10% nationally Engineering Aptitude in Math and Science) competition, placing 1st and 3rd Oklahoma State University Medical Authority The OSU Medical Authority (OSUMA) serves as the owner of the OSU Medical Center (OSUMC) to meet the statutory requirement of providing a site of practice to the faculty physicians and trainees of the OSU Center for Health Sciences Founded in 2006, the agency serves primarily as a pass- through entity to provide state-appropriated resources and Eric Polak access to state-owned facilities that serve the educational and health care needs of Oklahomans Chief Executive Officer OSUMA has no employees, as staff of the OSU Center for Health Sciences administer the agency with fiscal support provided by the Office of Management and Enterprise Services (OMES) Agency Vision, Mission and Core Values Vision: To provide for a healthier Oklahoma through supporting healthcare training programs, patient care services and research sponsored by the Oklahoma State University Center for Health Sciences Mission: Serve as teaching and training facilities for students enrolled at the Oklahoma State University Center for Health Sciences, acquire and provide a site for conducting medical and biomedical research by faculty members of the Oklahoma State University Center for Health Sciences, and provide care for the patients of Oklahoma State University Center for Health Sciences physician trainers Appropriation History Five-Wear Appropriation History Legislated Appropriation ($) Fiscal Wear (Includes supplementals and SRF/ARPA if applicable ) $140 0M $125 9M FW 2021 $45,488,996 $120 0M $110 0M $100 0M FW 2022 $60,477,141 $77 3M $78 3M $80 0M $60 5M $60 0M FW 2023 $187,348,189 $45 5M $40 0M FW 2024 $78,348,189 $20 0M $0 0# FW 2021 FW 2022 FW 2023 FW 2024 FW 2025 FW 2025 $125,930,189 Appropriation Supplemental SRF Note: FW 2025 includes a $30 million appropriation from the Legacy Capital Financing Fund for OSUMA facilities Programs and FW 2025 Budget Summary Program Brief Description of Program FW 2025 Budget = Served by Program Name 13,000 Â°/- Center for Health Dean's Graduate Medical Education pass- Provide Dean's Graduate Medical Education (GME) replacement fund to Science students, $29,227,141 through the OSU Center for Health Sciences 200,000 patients, 500 medical residents VA Hospital patients, medical Strategic Plan Initiatives Fund initiatives in the OSU Medical Center strategic plan $11,805,015 students and residents Provide financial support to the teaching hospital to advance medical Residency Program Support $10,934,308 100,000 Â°/- patients training Provide matching funds for the Medicaid Indirect Medical Education Provision of State Match $6,725,693 100,000 Â°/- patients (IME) program Create a grant program to help expand the mental health workforce in Mental Health %orkforce Pilot Program $1,000,000 All Oklahomans Oklahoma Legislative funding directed to Oklahoma State University for various Passthrough Funding $25,000,000 N/A initiatives Note: Budget amounts include revisions as of 12 02 24 Programs and FW 2025 Budget Summary Program Brief Description of Program FW 2025 Budget = Served by Program Name Funding to support the construction of the $100 million Human Statewide impact on all Human Performance Institute (ARPA) $49,662,971 Performance Institute at OSU citizens of Oklahoma Statewide impact on the Supporting construction of pharmaceutical research labs and clinical trials research towards new Pharmaceutical Research Lab (ARPA) $49,449,987 units as part of the $170 million expansion of OSU Medical Center therapies for treating pain and addiction Atoka Medical Center, Cleveland Area Hospital, Bringing enhanced virtual hospital and remote patient monitoring Telehealth Expansion Pilot (ARPA) $9,261,089 McCurtain Memorial, Pittsburg services to rural Oklahoma County, McIntosh County, 10- 20 new counties/hospitals All citizens of eastern Capital Improvements Construction funding for the Oklahoma Psychiatric Care Center $13,269,200 Oklahoma Administrative Expenses General legal and board operations expenses $290,000 N/A Note: Budget amounts include revisions as of 12 02 24 Programs and FW 2025 Budget Summary Program Brief Description of Program FW 2025 Budget = Served by Program Name All veterans in the Eastern O# VA Joint Hire New program $1,494,985 VA Health System OSUMC Nursing New program $1,871,048 100,000Â° patients Recapitalization OSU Medical Center New program $1,500,000 100,000Â° patients Expansion Recapitalization OSU Stillwater Science 22,000Â° students at OSU- New program $4,000,000 Building Stillwater Psychiatric Residency Program Startup New program $2,082,000 Psychiatric residents Note: Budget amounts include revisions as of 12 02 24</t>
  </si>
  <si>
    <t>The Department administers a statewide Aerospace and Aviation Education grant program for Oklahoma schools and private entities which conduct programs related to aviation and aerospace The agency provides program funds of approximately $450,000 annually to programs statewide aimed at exposing more Oklahoma young people to STEM (science, technology, engineering and math) and careers in the aviation and aerospace industry to address the skills gap and connect students to programs that will help build Oklahoma's aerospace and aviation workforce</t>
  </si>
  <si>
    <t>The Department administers a statewide aerospace and aviation education grant program for Oklahoma schools and private entities which conduct programs related to aerospace and aviation. The agency provides program funds of approximately $500,000 annually to programs statewide aimed at exposing more young Oklahomans to STEM and careers in the aerospace and aviation industry, to address the skills gap, and connect students to programs that will help build Oklahoma's aerospace and aviation workforce.</t>
  </si>
  <si>
    <t>Veterans Services assists Oklahoma's veteran community in finding sustainable employment across Oklahoma, assists Oklahoma's militaryconnected students in gaining affordable access to high-quality, postsecondary education and training programs, promotes equitable access to federal and state veteran services for 30,540 women veterans, and strives to assist current and former veterans and their families with behavioral health needs through a collaboration with the Oklahoma Department of Mental Health and Substance Abuse Services.</t>
  </si>
  <si>
    <t>Veterans Services assists Oklahoma's veteran community in finding sustainable employment across Oklahoma, assists Oklahoma's military- connected students in gaining affordable access to high-quality, postsecondary education and training programs, promotes equitable access to federal and state veteran services for 30,540 women veterans, and strives to assist current and former veterans and their families with behavioral health needs through a collaboration with the Oklahoma Department of Mental Health and Substance Abuse Services</t>
  </si>
  <si>
    <t>CareerTech offers an array of career and technology coursework options. Through their coursework, students acquire the skills and abilities needed to successfully enter the workforce and/or postsecondary education. To accomplish this strategic priority, funding is provided to CareerTech's delivery arms which include:  394 Preschool-12 school districts with CareerTech offerings such as Agricultural Education, Family &amp; Consumer Sciences, Business Information Technology Education, Marketing Education, Health, Trade &amp; Industrial Education and STEM. * 29 technology center districts with 59 campuses that offer secondary and postsecondary programs and customized training and specialized workforce education programs to meet the needs of industry. * 14 skills center sites that offer specialized occupational training to adult and juvenile offenders within correctional facilities throughout the state. * 31 Adult Education &amp; Family Literacy providers who provide basic skill instruction for economically disadvantages adults at 116 sites.</t>
  </si>
  <si>
    <t>CareerTech offers an array of career and technology coursework options. Through their coursework, students acquire the skills and abilities needed to successfully enter the workforce and/or postsecondary education. To accomplish this strategic priority, funding is provided to CareerTech's delivery arms which include: * * * * 394 Preschool-12 school districts with CareerTech offerings such as Agricultural Education, Family &amp; Consumer Sciences, Business Information Technology Education, Marketing Education, Health, Trade &amp; Industrial Education and STEM. 29 technology center districts with 59 campuses that offer secondary and postsecondary programs and customized training and specialized workforce education programs to meet the needs of industry. 14 skills center sites that offer specialized occupational training to adult and juvenile offenders within correctional facilities throughout the state. 31 Adult Education &amp; Family Literacy providers who provide basic skill instruction for economically disadvantages adults at 116 sites.</t>
  </si>
  <si>
    <t>This program provides scholarships to nursing students enrolled in an accredited nursing education program in exchange for a service obligation in a facility in Oklahoma that is not a physician's office; private duty practice; research, federal, or majority physician-owned facility; industrial, school, or summer camp. * Supported salary increases to the Family Medicine Residency Programs eligible for agency support as well as additional funds toward instructional and/or administrative costs in both FY 2023 and FY 2024. * Granted the Physician Loan Repayment to 55 physicians in obligated rural practice in FY 2023 with 24 approved to begin practice in FY 2024 and FY 2025. * Increased three additional training positions at the OUHSC and OU-Tulsa Family Medicine Residency Program Campuses in both FY 2023 and FY 2024. * Granted scholarships to 107 recipients through the Nursing Program with 25% of those enrolled in an MSN degree program or higher for FY 2023. * Increase the percent of nursing program participants seeking a Masters or higher degree in nursing or provider services to 25% by FY 2024. * Increase the percent of Nursing program graduates committed to rural or state-operated hospitals to 80% by FY 2024. * Increase physician placement in rural Oklahoma through agency incentive programs, from 45 physician participants in FY 2022 to 65 in FY 2024. * Administer and monitor 28 Statewide Recovery Fund/ARPA projects for completion, goal achievement, and federal compliance.</t>
  </si>
  <si>
    <t>This program provides scholarships to nursing students enrolled in an accredited nursing education program in exchange for a service obligation in a facility in Oklahoma that is not a physician's office; private duty practice; research, federal, or majority physician-owned facility; industrial, school, or summer camp. * Expanded the nursing scholarship program to include Doctor of Nursing Practice (DNP) and Ph.D. level training. 16% of the participants were seeking a master or doctoral level degree. * Increase admission of Oklahoma medical students and residents to Oklahoma residency programs, leading to increased retention in Oklahoma practice after graduation. * Granted the Physician Loan Repayment to 45 physicians in obligated rural practice in FY 2022 with 16 approved to begin practice in FY 2023. * * Supported salary increases to the Family Medicine Residency Programs eligible for agency support as well as additional funds toward instructional and/or administrative costs. Increase faculty and clinical supervisors at career technology centers and colleges, leading to an increased capacity for training nurses at all levels. * Expand funding streams to support programs, both public and private, including current support and increasing support from TSET, the state Legislature and private sponsors. * Expanded the scope of operations to include the administration of 27 American Rescue Plan Act (ARPA) Health Care Education awards and a new agency name.</t>
  </si>
  <si>
    <t>This program provides scholarships to nursing students enrolled in an accredited nursing education program in exchange for a service obligation in a facility in Oklahoma that is not a physician's office; private duty practice; research, federal, or majority physician-owned facility. industrial, school, or summer camp Medicine Residency Programs eligible for graduates committed to rural or state-operated agency support as well as additional funds hospitals to 90% by FW 2027 toward instructional and/or administrative costs in both FW 2024 and FW 2025 through agency incentive programs, from 77 physician participants in FW 2024 to 80 in physicians in obligated rural practice in FW 2024- FW 2026 FW 2025 with an additional eight approved to begin practice in FW 2026 or after Fund/ARPA projects for completion, goal achievement, and federal compliance (APRN) Loan Repayment program and General Surgery to Physician Loan Repayment Program underserved areas in Oklahoma through seeking effective November 1, 2024 a dedicated smokeless tobacco and vape taxation healthcare providers in rural Oklahoma through scholarships or loan repayments Oklahoma Educational Television Authority The Oklahoma Educational Television Authority (OETA) serves to make educational television services available to all Oklahoma citizens on a coordinated statewide basis Educational Television Educational television services are provided by and through the various educational and cultural agencies in the State of Oklahoma under the direction and supervision of the Authority Oklahoma Educational Television Authority Founded in 1971, this agency now encompasses the following programs: Polly Anderson * Administration Executive Director Agency Vision, Mission and Core Values Vision: Create more knowledgeable, civically engaged, and productive citizens of Oklahoma Mission: Provide essential educational content and services that inform, inspire, and connect Oklahomans to ideas and information that enrich their quality of life Consistently engage Oklahomans with educational and public television programming and provide educational training and curriculum, outreach initiatives and online features that collectively encourage lifelong learning Core Values:</t>
  </si>
  <si>
    <t>OSSM operates six Regional Centers throughout the state, which provide qualified high school students with opportunities to take advanced science and mathematics courses. Regional Centers offer teacher, counselor, and outreach programs to surrounding schools. In addition, OSSM initiated a Virtual Regional Center where advanced math and science instruction is delivered directly to schools via interactive video conference. Virtual instruction is combined with personal visits from an OSSM instructor. Currently, 106 high school juniors and seniors are enrolled in the six Regional Centers and the Virtual Regional Center. OSSM anticipates utilizing additional resources in the upcoming year to expand the outreach and number of students served via the Virtual Regional Center. It is the goal of OSSM to provide the opportunity to obtain an advanced and challenging educational opportunity in science and mathematics to every high school junior and senior in the state. * $4.7 million total scholarships were earned by the graduating class of 2022. * 100% of OSSM graduates attended colleges and universities, with more than 50% of students remaining in Oklahoma. * The Class of 2022 graduated nine National Merit Semi-Finalists, four Commended Scholars, two National Hispanic Recognition Scholars, two National Indigenous Recognition Scholars, and three QuestBridge National College Match recipients. * Student accomplishments included a Physics Olympiad gold medal semifinalist, first place at the International Science and Engineering Fair, and an MIT Research Science Institute participant. * Increase awareness of the Virtual Program to expand all educational opportunities afforded by OSSM to Oklahoma students, including the Regional Centers and Virtual Regional Center. * Expand Regional Centers to include more locations in the state where students are currently not afforded the opportunity to attend due to lack of proximity.</t>
  </si>
  <si>
    <t>The Office of Educational Quality and Accountability, its personnel, budget and expenditure of funds are solely under the direction of the Commission for Educational Quality and Accountability (CEQA). The CEQA has the following duties: * Oversee implementation of the provisions of HB 1017 of the first extraordinary session of the 42nd Oklahoma Legislature. * Implement the provisions of the Oklahoma Teacher Preparation Act as provided for in law. * Recommend methods for achieving an aligned, seamless preschool through postsecondary education system to the Governor and Legislature. * Set performance levels and corresponding cut scores, which determine the score necessary for a student to achieve a designation of advanced, proficient, or basic, pursuant to the Oklahoma School Testing Program Act and as provided for in 70 O.S. Â§ 1210.541. * Approve and accredit teacher education programs. * Assess candidates for licensure and certification.</t>
  </si>
  <si>
    <t>Oklahoma School Performance Review Program OEQA is responsible for the Oklahoma School Performance Review program. The purpose of school district performance reviews is to develop recommendations to contain costs, improve management strategies and deliver better education to children. During each review, staff and/or consultants conduct on-site evaluations, review district operations, study district data, interview stakeholders, hold public meetings and administer surveys. The OEQA and/or consultants produce a report evaluating management, personnel, and communications; instructional delivery; business operations; facility use and management; and support services, including child nutrition, technology, and transportation. Education Leadership Oklahoma OEQA oversees the Education Leadership Oklahoma program that awards annual scholarships, provides guidance and support for teachers undergoing the National Board Certification process, and offers professional learning for candidates and National Board-certified teachers. OEQA recruits teachers across the state by promoting the benefits of the National Board Certification process and its impact on improving student learning. * Provided professional development for over 100 National Board and renewal candidates, resulting in the certification of 13 new National Board Certified Teachers and 31 renewal candidates. * Facilitated site accreditation visits to six Oklahoma universities and reviewed over 110 educator preparation programs. * Restored data access with the State Department of Education after not having access to data for years. * Assessed the needs of the organization to complete and carry out transformation plan and worked with HR on restructuring and benchmarking of new roles. * Signed statement of work for website redevelopment starting in January.</t>
  </si>
  <si>
    <t>Private vocational schools are typically post-secondary schools that provide additional education after high school completion Few OBPVS schools offer 4-year degrees Instead, OBPVS-licensed schools provide completion certificates, non-degree diplomas, and a few Associate Degrees The training from an OBPVS school typically prepares the graduate for an entry-level position in his or her chosen field The %orkforce Development program assists new school applicants, licensed schools, and solicitors The agency responds to the needs of the public, prospective and enrolled students (or the parents/guardians of those under 18), the Governor, the Legislature, and constituent inquiries The OBPVS also routinely partners with other state agencies, the U S Department of Education (DOE) and other federal agencies, tribal governments, and independent school accrediting organizations, which the DOE requires and approves This program works with state agencies with mutual interests such as the Oklahoma Boards of Nursing and Cosmetology, Oklahoma State Regents for Higher Education, Oklahoma Department of Career and Technology Education, and the State Department of Education's high school transcript issuing personnel second time with the help of OMES Information potential unlicensed schools for Attorney General Services review accumulated closed school transcripts to enable cost- database to optimize its benefits to the agency and our effective data management for both students and client schools and new school applicants OBPVS members by adding an administrative programs officer, arrange one or more private vocational school allowing for more investigations on unlicensed private education fairs schools will allow for schools to more affordably and efficiently stay compliant with the board tab and the public list of licensed schools on the agency website that were initiated in FW 2024 State Regents for Higher Education The Oklahoma State Regents for Higher Education (OSRHE) is the coordinating board for the Oklahoma State System of Higher Education, which is comprised of: Founded in 1941 by a vote of the people, the primary functions and Sean Burrage responsibilities of the OSRHE are to: Chancellor * Determine functions and courses of study at state colleges and universities Legislature appropriated by the state Legislature OneNet, Oklahoma College Assistance Program, Oklahoma Teacher Connection, Concurrent Enrollment, Reach Higher, GEAR UP) Agency Vision, Mission and Core Values Vision: Coordinate Oklahoma's public colleges and universities in promoting and developing innovative, effective, and efficient strategies that produce college graduates with the skills needed to compete in a global, knowledge- based economy Mission: Build a nationally competitive system of higher education that provides educational programs and services universally recognized for excellence, expand frontiers of knowledge, and enhance the quality of life for Oklahoma citizens Core Values: Promote excellence in instruction, public service, and research, as well as maximize the use of available resources in the efficient and effective delivery of higher education programs and services Note: The Oklahoma State Regents for Higher Education facilitates state support for public institutions of higher education, which are separate entities in the state's accounting system. As such, appropriated pass-throughs to higher education institutions are included in the expenditures above, but other institutional expenditures are not included The amount of this pass-through funding is provided by OSRHE and cannot be independently verified by OMES Non-institutional expenditures obtained on 1 02 25 Appropriation History Five-Wear Appropriation History Legislated Appropriation ($) Fiscal Wear (Includes supplementals and SRF/ARPA if applicable ) $1,200 0M $1,080 0M $1,003 8M FW 2021 $770,414,742 $1,000 0M $873 4M $812 8M $770 4M $800 0M FW 2022 $812,819,822 $600 0M FW 2023 $882,405,812 $400 0M $200 0M FW 2024 $1,008,794,375 $9 0M $5 0M $0 0# FW 2021 FW 2022 FW 2023 FW 2024 FW 2025 FW 2025 $1,079,996,221 Appropriation Supplemental SRF Note: Includes Supplemental and Statewide Recovery Fund (ARPA) appropriations The FW 2025 appropriation includes $56 25 million from the Oklahoma Capital Assets Maintenance and Protection Fund Programs and FW 2025 Budget Summary Program FW 2025 Brief Description of Program = Served by Program Name Budget Education and general budgets of the 25 institutions and Institutions of the State System of 200,000 students. 28,000 faculty and staff. all citizens of 11 constituent agencies within the State System of Higher $3,023,624,592 Higher Education the state Education Represents 17 scholarship programs, including O#Promise, Student Assistance Programs $187,054,799 Over 33,800 students are participants in these programs administered through OSRHE and OCAP Annual allotment for annual debt service requirements for Systemwide Debt Service $49,165,482 200,000 students. 28,000 faculty/staff systemwide OCIA bond issuances 1,300 client connections (e g , colleges/universities, Oklahoma's advanced technology network and OneNet/OCAN $32,172,925 hospitals, #-12 school districts, CareerTech centers, state infrastructure for high-speed broadband services agencies, libraries, etc ) Represents the consolidated budgets of special programs 25 colleges/universities. 200,000 students. 28,000 Special Programs $37,112,209 administered through OSRHE faculty/staff. all citizens of the state Represents the administrative functions, IT and specific 25 colleges/universities. 200,000 students. 28,000 State Regents Operations program administration of the State Regents for Higher $19,601,989 faculty/staff. all citizens of the state Education Represents the allotment for two university centers in the University Center at Ponca City â€“ 162,688 (population Higher Education Centers $573,322 state system served) Note: The FW 2025 budget reflects the educational and general budget for all universities, constituent agencies, special programs, OneNet, capital and one-time allocations, and student assistance programs This data was provided by the administrative office of the OSRHE on 1 07 2025 and cannot be independently verified by OMES</t>
  </si>
  <si>
    <t>Childrens Endowment Fund</t>
  </si>
  <si>
    <t>Turns concepts into technologies and helps build companies around those technologies. OCAST achieves this goal by supporting cuttingedge science and technology, utilizing processes recognized nationally and internationally for excellence, objectivity and economic impact. Targeted industries include: * Biotech (human health and agricultural science). * Aerospace, autonomous systems, and defense. * Energy diversification. Programs and services are designed to enable Oklahoma innovators, entrepreneurs, high-tech businesses and manufacturers to accomplish research and development while supporting the transfer, commercialization and application of technology. Its statewide programs are intended to increase market share and encourage growth into new markets. OCAST invests in areas with the greatest potential for commercialization and highest return on investment.</t>
  </si>
  <si>
    <t>Turns concepts into technologies and helps build companies around those technologies. OCAST achieves this goal by supporting cuttingedge science and technology, utilizing processes recognized nationally and internationally for excellence, objectivity and economic impact. Targeted industries include: * Biotech (human health and agricultural science). * Aerospace, autonomous systems, and defense. * Energy diversification. Programs and services are designed to enable Oklahoma innovators, entrepreneurs, high-tech businesses, and manufacturers to accomplish research and development while supporting the transfer, commercialization and application of technology. Its statewide programs are intended to increase market share and encourage growth into new markets. OCAST invests in areas with the greatest potential for commercialization and highest return on investment.</t>
  </si>
  <si>
    <t>Adult and Family Services helps families achieve increased self-sufficiency and economic independence through education, work skills, wage advancement, mentorship, and building healthy social networks. The true north goals that support this mission are: * * * * Refine the customer experience by listening, improving accessibility and streamlining the application and approval process so Oklahomans receive benefits accurately and in a timely manner. Engage Oklahomans to increase hope and connect them with resources beyond their request for benefits, so they are empowered to gain self-sufficiency and economic independence. Identify and implement innovative and sustainable strategies that build family capacity by engaging with and listening to local communities while solving for economic hardships and other social challenges. Engage the workforce at every level to improve two-way communication, teamwork and performance while managing change and clearly identifying roles within the agency and community. Adult and Family Services assistance programs include:</t>
  </si>
  <si>
    <t>Adult and Family Services helps families achieve increased self-sufficiency and economic independence through education, work skills, wage advancement, mentorship and building healthy social networks. Adult and Family Services assistance programs include: * * * * * Temporary Assistance for Needy Families and Supplemental Nutrition Assistance Program helps unemployed individuals obtain higher wages and achieve long-term employment through education, training and skill-building. Cash assistance for aged, blind and disabled individuals with little to no income. Determination of Medicaid eligibility. Low Income Heating and Energy Assistance Programs. Childcare subsidies help low-income families access affordable, quality childcare so parents can work or attend school. This program processed $2.1 billion in SNAP benefits to 446,000 Oklahoma households in FY 2023.</t>
  </si>
  <si>
    <t>Developmental Disabilities Services enables thousands of Oklahomans with developmental disabilities to live and work in their communities through residential and employment supports. People who were historically only afforded segregated services in state institutions are now integral parts of their families and communities, and Oklahoma is second in the nation for the number of people with developmental disabilities engaged in employment. DDS works with community partners and stakeholders to empower and support Oklahomans with intellectual and developmental disabilities. The true north goals that support this mission are: * * * Empower and support Oklahomans with developmental disabilities to live independently and work in competitive, integrated employment within their communities. Assist families with service navigation as OKDHS continues its work to eliminate the waitlist. Improve the well-being and independence of individuals receiving in-home and community-based services. As of June 30, 2023, DDS is on track to eliminate the waitlist and it continues its work to assist individuals who have requested support through the home- and community-based services waivers. In FY 2023, the Legislature appropropriated funding to supply a 25% rate increase to partner providers and to serve all individuals on the waitlist as of May 1, 2022. Since that time, the agency has awarded contracts to provide assessment and navigation services for individuals with developmental and intellectual disabilities, and to develop a new case management system. The number of clients receiving services increased to 6,524 by the end of FY 2023, with a goal of providing waiver services to over 7,500 clients by the end of FY 2024. In FY 2023, 924 individuals were removed from the waitlist.</t>
  </si>
  <si>
    <t>CareerTech offers an array of career and technology coursework options. Through their coursework, students acquire the skills and abilities needed to successfully enter the workforce and/or postsecondary education. To accomplish this strategic priority, funding is provided to CareerTech's delivery arms which include: * 394 Preschool-12 school districts with CareerTech offerings such as Agricultural Education, Family &amp; Consumer Sciences, Business Information Technology Education, Marketing Education, Health, Trade &amp; Industrial Education and STEM. * 29 technology center districts with 59 campuses that offer secondary and postsecondary programs and customized training and specialized workforce education programs to meet the needs of industry. * 14 skills center sites that offer specialized occupational training to adult and juvenile offenders within correctional facilities throughout the state. * 31 Adult Education &amp; Family Literacy providers who provide basic skill instruction for economically disadvantages adults at 116 sites.</t>
  </si>
  <si>
    <t>An individual must be certified by CLEET to serve as a full-time or reserve peace officer in Oklahoma The primary purpose of the state police academy is to prepare new officers for a career in law enforcement The requirements for certification are set by both state statute and council rule CLEET conducts basic academy training for municipal, county, tribal and state officers except for nine agencies that have been approved to conduct their academy due to the size of their departments and the complexity of training issues CLEET also proctors the certification exam and maintains certification records for peace officers trained in the Basic Peace Officer Certification (BPOC) programs at state technology centers and the Collegiate Officer Program (COP) at state universities CLEET provides Oklahoma peace officers with mandated, continuing and advanced training to enhance officer skills to better serve the citizens and visitors to Oklahoma Officers must be prepared to handle increasing diversity in communities and learn new skills to adapt to modern police issues that are complex and global Training courses are selected based upon direct input from chiefs, sheriffs and officers This program also monitors compliance for reporting employment changes and completion of annual continuing education required for officers to retain their certification Complaints against peace officers are investigated for possible certification withdrawal officer cadets and continuing education attendees new full-time and 130 reserve peace officers statewide Center training facility applications for private licenses for security guards, * Improve customer service with public safety entities private investigators, bail enforcers, security and reduce wait times in academy admissions and agencies, investigative agencies, security processing times for license applications guard/investigator/bail enforcer schools, and others training academy and peace officer regulation our leased vehicles to be returned producing an annual savings of $33,259 46 while also providing officer training topics and materials our stakeholders the upfront customer service experience in education and training conditions and that all agency employees are appropriately compensated Conservation Commission The Conservation Commission serves as the agency responsible for administering programs and services that conserve, protect and restore Oklahoma's natural resources. Founded in 1971, this agency now encompasses the following divisions: Conservation</t>
  </si>
  <si>
    <t>Oklahoma Commission on Children and Wouth (OCCW) administers the Children's Endowment Fund for the purpose of awarding grants to stimulate a broad range of innovative programs, activities and research designed to improve children's well-being and reduce childhood adverse experiences OCCW established a partnership with the Department of Health Family Support and Prevention Services and the Oklahoma Partnership for School Readiness Clearinghouse for Early Childhood Education to support parent leadership programs One was established to coordinate parent partnership activities The OCCW Parent Partnership Board is actively collaborating with 13 members</t>
  </si>
  <si>
    <t>Children's Endowment Fund</t>
  </si>
  <si>
    <t>Oklahoma Commission on Children and Youth administers the Children's Endowment Fund for the purpose of awarding grants to stimulate a broad range of innovative programs, activities, and research designed to improve children's well-being and reduce childhood adverse experiences. OCCY established a partnership with the Department of Health Family Support and Prevention Services and the Oklahoma Partnership for School Readiness Clearinghouse for Early Childhood Education to support parent leadership programs. One was established to coordinate parent partnership activities. The OCCY Parent Partnership Board is actively collaborating with 13 members.</t>
  </si>
  <si>
    <t>Oklahoma Commission on Children and Youth administers the Children's Endowment Fund for the purpose of awarding grants to stimulate a broad range of innovative programs, activities, and research designed to improve children's well-being and reduce childhood adverse experiences. Over the past year, OCCY established a partnership with the Department of Health Family Support and Prevention Services and the Oklahoma Partnership for School Readiness Clearinghouse for Early Childhood Education to support parent leadership programs. One was established to coordinate parent partnership activities. The OCCY Parent Partnership Board was launched in November 2022 with 10 members.</t>
  </si>
  <si>
    <t>ODAFF's Market Development division is tasked with helping the state's agricultural economy broaden its outlets for agricultural commodities and assisting producers, processors, wholesalers and retailers in marketing these products The budget for Market Development includes the following: 2 million for the Local Food for Schools program</t>
  </si>
  <si>
    <t>ODAFF's Market Development division is tasked with helping the state's agricultural economy broaden its outlets for agricultural commodities and assisting producers, processors, wholesalers and retailers in marketing these products.</t>
  </si>
  <si>
    <t>Through fiscal year 2022, the Aerospace Commerce Economic Services (ACES) program has engaged well over 1,000 companies through leads at 10 domestic and international industry trade shows. The delegations to these trade shows include 28 Oklahoma companies, five agencies/organizations, five higher education institutions, and 21 EDOs. In addition to trade shows the team connects industry professionals through B2B events, career fairs, local aerospace events, and social media. The ACES team has won 10 aerospace-related relocation or expansion projects including a total of 1,088 jobs with an average wage of $68,369 and capital expenditures of $69,938,633. Since 2018, ACES projects include 40 wins, $1.177 billion capital expenditures, and 8,252 jobs. ACES is helping Oklahoma aerospace manufacturers connect with the supply chain platform Connex working with the Oklahoma Manufacturing Alliance. In addition, ACES has ongoing conversations with the U.S. Department of Defense to address roadblocks in the base's vendor process and work with partners to increase supply chain opportunities for Oklahoma companies. Working with the U.S. Air Force at Tinker Air Force Base, ACES held an Oklahoma Industry Day. This exclusive event gave Oklahoma companies the opportunity to hear from Air Force leadership and program offices and participate in one-on-one discussions. To assist with workforce development, ACES held aerospace career fairs in Oklahoma City and Tulsa. Partnering with Oklahoma Works, CareerTech, Veterans Affairs, Rose State College, Jones PR and Tulsa Tech, over 30 aerospace companies attended these events looking for maintenance-, engineering-, administrative-, marketing-, and HR-related positions. Commerce has seen an increase in companies considering Oklahoma as a location for both automotive manufacturing and alternative transportation fuels. The agency has 26 open automotive projects; the state also reported nine automotive wins in 2022. Commerce is working with two firms, WAVTEQ and HMC, which are tasked with generating leads for the agency abroad. Both have assisted with the automotive recruitment campaign. WAVTEQ has reached out to 536 European companies within the Automotive Component and Automotive Original Equipment Manufacturer (OEM) sectors for ODOC, including 85 Automotive OEMs. HMC has reached out to 217 EV OEM and supply chain companies in Europe and Asia (mainly China and Taiwan), resulting in virtual calls/meetings with 31 companies and follow-up discussions with 15 potential investors, including Hyundai, VW, Jaguar/Land Rover, Sono Motors, Svolt, SSE International, and NorthVolt.</t>
  </si>
  <si>
    <t>The Health Research program (74 O S "" 5060 14-18) competitively awards basic research funding for one- to three-year projects related to biotechnology Eligible applicants are Oklahoma entrepreneurs, commercial enterprises, nonprofit organizations and research institutions This funding enables researchers to gain experience and produce data needed to obtain larger grants from other sources, including federal agencies and public and private funding organizations, while also generating patents which, in the long-term, can lead to commercialization Researchers also benefit from OCAST's annual Health Research Conference which focuses on supporting the development of new commercial products and services resulting from health research Health Fellowship is intended to help increase the number and quality of postdoctoral researchers in Oklahoma and was created at the direction of the Oklahoma Health Research Advisory Committee in response to the increasing demand for postdoctoral assistance This need was identified by Oklahoma research institutions and the bioscience industry who urged the advisory committee to aid them in resolving the shortage of these early-stage investigators in the state</t>
  </si>
  <si>
    <t>The Health Research program (74 O.S. Â§Â§ 5060.14-18) competitively awards basic research funding for one- to three-year projects related to biotechnology. Eligible applicants are Oklahoma entrepreneurs, commercial enterprises, nonprofit organizations and research institutions. This funding enables researchers to gain experience and produce data needed to obtain larger grants from other sources, including federal agencies and public and private funding organizations, while also generating patents which, in the long-term, can lead to commercialization. Researchers also benefit from OCAST's annual Health Research Conference which focuses on supporting the development of new commercial products and services resulting from health research. Health Fellowship is intended to help increase the number and quality of postdoctoral researchers in Oklahoma and was created at the direction of the Oklahoma Health Research Advisory Committee in response to the increasing demand for postdoctoral assistance. This need was identified by Oklahoma research institutions and the bioscience industry who urged the advisory committee to aid them in resolving the shortage of these early-stage investigators in the state.</t>
  </si>
  <si>
    <t>The Industry Innovation program funds projects for one-to three-years in technology areas identified in the 2021-2026 Science and Innovation Strategic Plan Funding is based upon technical merit, potential for market success and commitment of resources by the applicant(s) Funding is available for both proof-of-concept and accelerated projects The program requires a minimum of a one-dollar match from the applicant(s) for every state dollar awarded Eligible applicants are Oklahoma entrepreneurs, businesses, research institutions and nonprofit organizations working with industrial partners The accelerated component of this program requires that eligible projects be driven by private industry with the purpose of finding solutions to industry's innovation needs. The private sector collaborates with research institutions as necessary to successfully complete the OCAST funded project</t>
  </si>
  <si>
    <t>Office of Science and Innovation communicates information about OCAST's research and development support efforts, which may lead to private collaboration or monetary assistance for firms, farms and education. This program serves as the public information arm of the agency; facilitates communication and outreach with state public officials and urban, state and national organizations; disseminates OCAST's statewide impact; answers requests for information assistance; and notifies staff and board of relevant public policy developments. They direct and support the planning, preparation and promotion of agency-sponsored events; special projects for development of OCAST's business plans; annual impact survey process; and coordinate development of the final reports.</t>
  </si>
  <si>
    <t>Office of Science and Innovation communicates information about OCAST's research and development support efforts, which may lead to private collaboration or monetary assistance for firms, farms and education. This program serves as the public information arm of the agency; facilitates communication and outreach with state public officials and urban, state, and national organizations; disseminates OCAST's statewide impact; answers requests for information assistance; and notifies staff and board of relevant public policy developments. They direct and support the planning, preparation, and promotion of agency-sponsored events; special projects for development of OCAST's business plans; annual impact survey process; and coordinate development of the final reports.</t>
  </si>
  <si>
    <t>The Oklahoma Applied Research Support program (74 O.S. Â§ 5060.19) funds projects for one-to three-years in technology areas identified in the 2021-2026 Science and Innovation Strategic Plan. Funding is based upon technical merit, potential for market success and commitment of resources by the applicant(s). Funding is available for both proof-of-concept and accelerated projects. The program requires a minimum of a one-dollar match from the applicant(s) for every state dollar awarded. Eligible applicants are Oklahoma entrepreneurs, businesses, research institutions and nonprofit organizations working with industrial partners. The accelerated component of this program requires that eligible projects be driven by private industry with the purpose of finding solutions to industry's innovation needs. The private sector collaborates with research institutions as necessary to successfully complete the OCAST funded project.</t>
  </si>
  <si>
    <t>Communities that leverage local assets to develop arts and cultural amenities foster community pride and strengthen their economies by attracting tourist dollars. The Arts Council works with community development personnel and organizations statewide to cultivate Oklahoma's cultural infrastructure and industry, which has an estimated $872.8 million economic impact on the state economy. The agency offers staff consultations, programs, and grants for community development. Community arts programs grant funding help make possible festivals, performances, and exhibits, infuse local economies with vital investment and improve quality of life for all Oklahomans. The following are key community arts programs: * Rural Opportunity Grant: The latest effort to ensure the arts benefit isolated areas of the state. This funds capacity-building, professional development, and learning-based and audience-based programming in select rural counties. * Folk/Traditional Arts: Investing in the continuation of Oklahoma's unique folk and traditional art forms, which because they are informal and meticulous practices handed down from generation to generation, define its people and communities. * Cultural District Initiative: Offers funding, guidance, professional consultation, and formal certification to rural downtowns, urban and suburban neighborhoods that use local arts and cultural assets to plan, coordinate, and create a cultural district. * Leadership Arts: Flagship training program equips 30 Oklahomans in each cycle to become leaders for the arts in their communities. With a focus on the arts' role benefiting the economy, education, and quality of life, participants meet monthly for two-day sessions. Hundreds of graduates are now using what they've learned in the program to improve their communities. * Oklahoma Arts Conference: Statewide convening of more than 400 Oklahomans in the arts provides four, two-day sessions of professional development and networking featuring nationally recognized industry experts in rural and urban communities. Sessions cover a wide range of subjects relevant to artists, nonprofit organizations, community development, education, and more. Attendees frequently report success from implementing strategies learned during the conference.</t>
  </si>
  <si>
    <t>Communities that leverage local assets to develop arts and cultural amenities foster community pride and strengthen their economies by attracting tourist dollars The Arts Council works with community development personnel and organizations statewide to cultivate Oklahoma's cultural infrastructure and industry, which has an estimated $872 8 million economic impact on the state economy The agency offers staff consultations, programs, and grants for community development Community arts programs grant funding help make possible festivals, performances and exhibits, infuse local economies with vital investment, and improve quality of life for all Oklahomans #ey community arts programs include: This funds capacity-building, professional development, and learning-based and audience-based programming in select rural counties meticulous practices handed down from generation to generation, define its people and communities suburban neighborhoods that use local arts and cultural assets to plan, coordinate, and create a cultural district %ith a focus on the arts' role benefiting the economy, education, and quality of life, participants meet monthly for two-day sessions Hundreds of graduates are now using what they've learned in the program to improve their communities. development and networking featuring nationally recognized industry experts in rural and urban communities Sessions cover a wide range of subjects relevant to artists, nonprofit organizations, community development, education, and more Attendees frequently report success from implementing strategies learned during the conference</t>
  </si>
  <si>
    <t>Arts education plays an important role in improving academic performance in students across the state Studies show that students who have four years of high school arts education score higher on college entrance exams than students with little or no arts education Arts education often improves performance in math and science, increases school attendance, promotes civic engagement, and decreases antisocial behavior In the classroom, Oklahoma Arts Council grants support high-quality arts instruction as part of the curriculum, reinforcing learning across disciplines and encouraging cognitive development and critical thinking skills These arts education programs represent the Arts Council's commitment to creative workforce development, especially for Oklahoma's most rural and low performing school sites, to leverage arts intervention and arts programming for a well-rounded education, to improve school climate, and to ensure arts access to the most under- resourced schools statewide Agency goals include equipping teachers with professional development training and schools with funding to introduce or expand arts education offerings Additional resources include a roster of teaching artists and online fine arts curriculum</t>
  </si>
  <si>
    <t>Arts education plays an important role in improving academic performance in students across the state. Studies show that students who have four years of high school arts education score higher on college entrance exams than students with little or no arts education. Arts education often improves performance in math and science, increases school attendance, promotes civic engagement, and decreases antisocial behavior. In the classroom, Oklahoma Arts Council grants support high-quality arts instruction as part of the curriculum, reinforcing learning across disciplines and encouraging cognitive development and critical thinking skills. These arts education programs represent the Arts Council's commitment to creative workforce development, especially for Oklahoma's most rural and low performing school sites, to leverage arts intervention and arts programming for a well-rounded education, to improve school climate, and to ensure arts access to the most under resourced schools statewide. Agency goals include equipping teachers with professional development training and schools with funding to introduce or expand arts education offerings. Additional resources include a roster of teaching artists and online fine arts curriculum.</t>
  </si>
  <si>
    <t>Oklahoma Arts Council's Arts Learning in Communities grants provide support for projects that involve arts instruction, classes, and/or workshops for people of all ages and abilities From children to older adults, to individuals with disabilities, community-based arts learning programs benefit Oklahomans throughout the state Examples include early childhood programs, summer and afterschool programs for youth, prevention or intervention programs for youth or adults involving the arts, military and veteran arts programs, arts and aging initiatives, and arts and health programs Additional efforts include the Oklahoma Arts and the Military Initiative, a strategic effort directed at meeting the needs of Oklahoma's military-connected individuals through the arts</t>
  </si>
  <si>
    <t>Oklahoma Arts Council's Arts Learning in Communities grants provide support for projects that involve arts instruction, classes, and/or workshops for people of all ages and abilities. From children to older adults, to individuals with disabilities, community-based arts learning programs benefit Oklahomans throughout the state. Examples include early childhood programs, summer and afterschool programs for youth, prevention or intervention programs for youth or adults involving the arts, military and veteran arts programs, arts and aging initiatives, and arts and health programs. Additional efforts include the Oklahoma Arts and the Military Initiative, a strategic effort directed at meeting the needs of Oklahoma's military-connected individuals through the arts.</t>
  </si>
  <si>
    <t>Represents the annual budget allotment for the university center in the state system The center provides localized, educational opportunities in Ponca City demand with a goal to produce 100,000 degrees and per graduate over a career lifetime as shown by other credentials in STEM/Critical Occupations by 2030 Georgetown University Center on Education and the %orkforce data receiving STEM exploration opportunities annually the state higher education system over the next several completed by incoming freshmen by 11% from FW 2024 years and emphasize the State Regents' commitment to to FW 2029, saving students money and shortening the leading a responsive, forward-thinking and data-driven time to receive a degree state system receive the Oklahoma Tuition Aid Grant annually and Critical STEM disciplines increased 21% for bachelor's students who enroll in the Oklahoma's Promise degrees and 23% for master's degrees over the last 10 scholarship program years Degree production in health professions increased more than 11% over the last 10 years and nursing degree * Boost the amount of micro-credentials that are awarded production increased 22% by state institutions annually Micro-credentials are digital certifications that verify an individual's competence in a specific skill or set of skills graduate from a state system college or university remain and work in Oklahoma; more than 94% of Oklahoma's * Improve the number of degrees and certificates aligned Promise graduates remain and work in the state one year with STEM and critical occupations by state system after graduation, and over 86% are still employed in the institutions from 34,220 in FW 2024 to 35,257 in FW state five years later 2029 Statewide Charter School Board The Statewide Charter School Board serves to provide supervision, services, and oversight of the charter schools and virtual charter schools The agency is responsible for: schools to the Legislature Statewide Charter requirements approving, and disapproving charter school and School Board virtual charter school applications and contracts on-line courses that are certified by the board Dr Rebecca %ilkinson, * Supporting online learning through Advanced Placement, STEM, and foreign language courses Executive Director Founded in 2024, this agency encompasses the following divisions: Agency Vision, Mission and Core Values Vision: To inspire and propel Oklahoma's education system to foster a dynamic education landscape where students can achieve their full potential through access to high-quality educational programs Mission: To support and expand education choice for Oklahoma families by authorizing and overseeing high-quality charter schools and implementing supplementary learning opportunities, ensuring access to innovative educational environments that promote academic excellence and that prepare students for successful lives Core Values: Innovation, Accountability, Access, Excellence, Choice Appropriation History Five-Wear Appropriation History Fiscal Wear Legislated Appropriation ($) $8 0M $6 7M $7 0M FW 2021 $0 $6 0M $5 0M FW 2022 $0 $4 0M FW 2023 $0 $3 0M $2 0M FW 2024 $0 $1 0M $0 0# FW 2021 FW 2022 FW 2023 FW 2024 FW 2025 FW 2025 $6,700,000 Appropriation Programs and FW 2025 Budget Summary Program FW 2025 Brief Description of Program = Served by Program Name Budget Performs duties pursuant to 70 O S " 3-132 2 which includes establishing and Charter School Authorization 33 charter schools maintaining charter schools for Oklahomans $3,889,408 33 charter schools and all agency Administration Includes accounting and finance, capital asset management, human resources staff Horizon: Digitally Enhanced Provides supplemental online instructional courses for students across 197 school districts Campus Oklahoma $3,085,092 Information Services Information and data services contracted with OMES All agency staff</t>
  </si>
  <si>
    <t>Represents the annual budget allotment for the university center in the state system. The center provides localized, educational opportunities in Ponca City. * * * * Completed Blueprint 2030 strategic planning to guide the state higher education system over the next several years and emphasize the State Regents' commitment to leading a responsive, forward-thinking and data-driven state system. Increased degree production in high demand fields: Critical STEM disciplines increased 42% over the last 10 years while production increased 24% at all degree levels. Degree production in health professions increased more than 15% over the last 10 years and nursing degree production increased over 26%. Improved state's workforce: 96% of Oklahomans â€“ and almost two-thirds of nonresident students â€“ who graduate from a state system college or university remain and work in Oklahoma; more than 96% of Oklahoma's Promise graduates remain and work in the state one year after graduation, and over 91% are still employed in the state five years later. Demonstrated return on investment of nearly $870,000 per graduate over a career lifetime as shown by Georgetown University Center on Education and the Workforce data. * Align higher education programs with workforce demand with a goal to produce 100,000 degrees and other credentials in STEM/Critical Occupations by 2030. * Increase the number of middle and high school students receiving STEM exploration opportunities annually. * Increase the number of concurrent enrollment hours completed by incoming freshmen by 6% from FY 2023 to FY 2026, saving students money and shortening the time to receive a degree. * Increase in the percentage of Pell-eligible students who receive the Oklahoma Tuition Aid Grant annually and students who enroll in the Oklahoma's Promise scholarship program. * Address Oklahoma's need for an increase of microcredentials awarded annually. * Improve the number of degrees and certificates aligned with STEM and critical occupations by state system institutions from 34,030 in FY 2023 to 35,061 in FY 2026. Fostering a Healthy Oklahoma</t>
  </si>
  <si>
    <t>Represents the annual budget allotment for the university center in the state system. The center provides localized, educational opportunities in Ponca City. * Recognized as one of the most affordable national colleges: The National Center for Education Statistics ranks Oklahoma universities as having the seventh-lowest cost of attendance in the nation. * Reduce enrollment in non-credit remedial coursework. Promote corequisite courses to reduce the percentage of students enrolled in non-credit bearing remedial coursework by 3%. * Increased degree production in high demand fields: Critical STEM disciplines increased 47% over the last 10 years while production increased 29% at all degree levels. Degree production in health professions increased more than 26% over the last 10 years. Total degree and certificate production has increased 11% over the last 10 years. * Increase the number of concurrent enrollment hours completed by incoming freshmen by 3%, saving students money and shortening the time to receive a degree. * Improved state's workforce: Nearly 90% of Oklahomans â€“ and almost two-thirds of nonresident students â€“ who graduate from a state system college or university remain and work in Oklahoma; more than 92% of Oklahoma's Promise graduates remain and work in the state one year after graduation, and over 90% are still employed in the state five years later. Increase the number of STEM summer academies offered annually to K-12 students on college and university campuses from 25 to 35. * Address Oklahoma's skills gap by increasing the number of students enrolled in degree programs linked to highdemand occupational fields (e.g., STEM, health care, teaching). * Increase Oklahoma's educational attainment. Increase the number of college degrees and certificates conferred by 1% (from 52,949 to 53,500) to support the state's economy and workforce needs. * * Increased concurrent enrollment: The number of completed concurrent enrollment credit hours increased 158% in the last decade. Fostering a Healthy Oklahoma</t>
  </si>
  <si>
    <t>Represents the annual allotment for 13 scholarship programs administered through OSRHE, including Oklahoma's Promise and the Oklahoma College Assistance Program.</t>
  </si>
  <si>
    <t>Develop and provide Oklahoma school districts and students with supplemental online learning options Our online coursework expands the curriculum while keeping students integrated with the on-campus experience It enhances student education while providing much-needed resources to Oklahoma's outstanding school districts. 2024 ensure the establishment and function of the board and the implementation of permanent administrative rules guiding the work of the agency virtual charter schools and their stakeholders (i e , implemented a communications plan, established an * Increase quality charter schools and virtual charter annual Oklahoma charter school conference, schools in Oklahoma - establish the application, conducted focus groups and surveys with charter oversight, services, and accountability procedures and school and virtual charter school stakeholders) processes necessary to ensure excellence in educational programs for Oklahoma students for charter schools, virtual charter schools, and * Expand quality online learning opportunities - establish stakeholders (i e , charter school applicant training, a working group of education stakeholders to establish charter school governing board training, authorizer a five-year comprehensive plan for Horizon: Digitally training, annual charter school reporting to legislative Enhanced Campus development and executive branch) in FW 2025 quality charter schools and virtual charter schools, as well as the development of online learning options for Oklahoma schools, students, and families district participants, 331 students enrolled, and now offer 21,300 supplemental courses/products Fostering a Healthy Oklahoma ïƒ˜ Oklahoma Commission on Children and Youth (OCCY). ïƒ˜ Office of Disability Concerns. ïƒ˜ Health Care Authority. ïƒ˜ Oklahoma State Department of Health. ïƒ˜ J.D. McCarty Center. ïƒ˜ Office of Juvenile Affairs. ïƒ˜ Department of Labor. ïƒ˜ Oklahoma Department of Mental Health and Substance Abuse Services. ïƒ˜ University Hospitals Authority. ïƒ˜ Department of Veterans Affairs. Fostering a Healthy Oklahoma PPaaggee 111166 TTOOCC Oklahoma Commission on Children and Youth The Oklahoma Commission on Children and Wouth (OCCW) serves as the state's oversight agent for services to children in both private and state-operated services OCCW is charged with assisting all child-serving agencies with effective planning and coordination of services OCCW commissioners are the heads of the Human Services, Education, Mental Health and Substance Abuse Services, Health Care Authority, Rehabilitation Services and Juvenile Affairs agencies The Governor appoints five additional commissioners, and the president pro tempore Annette %isk Jacobi and speaker of the house each appoint one commissioner Founded in 1982, this agency now oversees multiple child-serving Executive Director committees, boards and partnerships, and encompasses the following programs:</t>
  </si>
  <si>
    <t>Market Development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</si>
</sst>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_);_(&quot;$&quot;* \(#,##0\);_(&quot;$&quot;* &quot;-&quot;??_);_(@_)"/>
    <numFmt numFmtId="165" formatCode="_(* #,##0_);_(* \(#,##0\);_(* &quot;-&quot;??_);_(@_)"/>
  </numFmts>
  <fonts count="10" x14ac:knownFonts="1">
    <font>
      <sz val="11"/>
      <color theme="1"/>
      <name val="Aptos Narrow"/>
      <family val="2"/>
      <scheme val="minor"/>
    </font>
    <font>
      <sz val="11"/>
      <color theme="1"/>
      <name val="Aptos Narrow"/>
      <family val="2"/>
      <scheme val="minor"/>
    </font>
    <font>
      <b/>
      <sz val="11"/>
      <color theme="1"/>
      <name val="Aptos Narrow"/>
      <family val="2"/>
      <scheme val="minor"/>
    </font>
    <font>
      <sz val="12"/>
      <color indexed="8"/>
      <name val="Calibri"/>
      <family val="1"/>
      <charset val="204"/>
    </font>
    <font>
      <sz val="12"/>
      <color indexed="8"/>
      <name val="Calibri"/>
      <family val="2"/>
    </font>
    <font>
      <sz val="10"/>
      <name val="Times New Roman"/>
      <family val="1"/>
      <charset val="204"/>
    </font>
    <font>
      <sz val="11"/>
      <color theme="1"/>
      <name val="Raleway"/>
    </font>
    <font>
      <b/>
      <sz val="11"/>
      <color theme="1"/>
      <name val="Raleway"/>
    </font>
    <font>
      <b/>
      <sz val="14"/>
      <color theme="1"/>
      <name val="Aptos Narrow"/>
      <family val="2"/>
      <scheme val="minor"/>
    </font>
    <font>
      <sz val="8"/>
      <name val="Aptos Narrow"/>
      <family val="2"/>
      <scheme val="minor"/>
    </font>
  </fonts>
  <fills count="10">
    <fill>
      <patternFill patternType="none"/>
    </fill>
    <fill>
      <patternFill patternType="gray125"/>
    </fill>
    <fill>
      <patternFill patternType="solid">
        <fgColor theme="4" tint="0.79998168889431442"/>
        <bgColor theme="4" tint="0.79998168889431442"/>
      </patternFill>
    </fill>
    <fill>
      <patternFill patternType="solid">
        <fgColor theme="5" tint="0.7999816888943144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3" tint="0.499984740745262"/>
        <bgColor indexed="64"/>
      </patternFill>
    </fill>
    <fill>
      <patternFill patternType="solid">
        <fgColor rgb="FFFFFFC1"/>
        <bgColor indexed="64"/>
      </patternFill>
    </fill>
    <fill>
      <patternFill patternType="solid">
        <fgColor theme="3" tint="0.89999084444715716"/>
        <bgColor indexed="64"/>
      </patternFill>
    </fill>
    <fill>
      <patternFill patternType="solid">
        <fgColor theme="9" tint="0.79998168889431442"/>
        <bgColor indexed="64"/>
      </patternFill>
    </fill>
  </fills>
  <borders count="35">
    <border>
      <left/>
      <right/>
      <top/>
      <bottom/>
      <diagonal/>
    </border>
    <border>
      <left/>
      <right/>
      <top style="thin">
        <color theme="4" tint="0.39997558519241921"/>
      </top>
      <bottom style="thin">
        <color theme="4" tint="0.39997558519241921"/>
      </bottom>
      <diagonal/>
    </border>
    <border>
      <left/>
      <right/>
      <top/>
      <bottom style="thin">
        <color theme="4" tint="0.39997558519241921"/>
      </bottom>
      <diagonal/>
    </border>
    <border>
      <left/>
      <right/>
      <top style="thin">
        <color theme="4" tint="0.39997558519241921"/>
      </top>
      <bottom/>
      <diagonal/>
    </border>
    <border>
      <left style="medium">
        <color indexed="64"/>
      </left>
      <right/>
      <top style="medium">
        <color indexed="64"/>
      </top>
      <bottom style="thin">
        <color theme="4" tint="0.39997558519241921"/>
      </bottom>
      <diagonal/>
    </border>
    <border>
      <left/>
      <right/>
      <top style="medium">
        <color indexed="64"/>
      </top>
      <bottom style="thin">
        <color theme="4" tint="0.39997558519241921"/>
      </bottom>
      <diagonal/>
    </border>
    <border>
      <left/>
      <right style="medium">
        <color indexed="64"/>
      </right>
      <top style="medium">
        <color indexed="64"/>
      </top>
      <bottom style="thin">
        <color theme="4" tint="0.3999755851924192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theme="4" tint="0.39997558519241921"/>
      </top>
      <bottom style="thin">
        <color theme="4" tint="0.39997558519241921"/>
      </bottom>
      <diagonal/>
    </border>
    <border>
      <left/>
      <right style="medium">
        <color indexed="64"/>
      </right>
      <top style="thin">
        <color theme="4" tint="0.39997558519241921"/>
      </top>
      <bottom style="thin">
        <color theme="4" tint="0.39997558519241921"/>
      </bottom>
      <diagonal/>
    </border>
    <border>
      <left style="medium">
        <color indexed="64"/>
      </left>
      <right/>
      <top style="thin">
        <color theme="4" tint="0.39997558519241921"/>
      </top>
      <bottom style="medium">
        <color indexed="64"/>
      </bottom>
      <diagonal/>
    </border>
    <border>
      <left/>
      <right/>
      <top style="thin">
        <color theme="4" tint="0.39997558519241921"/>
      </top>
      <bottom style="medium">
        <color indexed="64"/>
      </bottom>
      <diagonal/>
    </border>
    <border>
      <left/>
      <right style="medium">
        <color indexed="64"/>
      </right>
      <top style="thin">
        <color theme="4" tint="0.39997558519241921"/>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theme="4" tint="0.39997558519241921"/>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80">
    <xf numFmtId="0" fontId="0" fillId="0" borderId="0" xfId="0"/>
    <xf numFmtId="0" fontId="0" fillId="0" borderId="0" xfId="0" applyAlignment="1">
      <alignment horizontal="left"/>
    </xf>
    <xf numFmtId="164" fontId="0" fillId="0" borderId="0" xfId="0" applyNumberFormat="1"/>
    <xf numFmtId="0" fontId="2" fillId="2" borderId="2" xfId="0" applyFont="1" applyFill="1" applyBorder="1"/>
    <xf numFmtId="0" fontId="2" fillId="2" borderId="0" xfId="0" applyFont="1" applyFill="1"/>
    <xf numFmtId="0" fontId="6" fillId="0" borderId="0" xfId="0" applyFont="1"/>
    <xf numFmtId="0" fontId="6" fillId="0" borderId="0" xfId="0" pivotButton="1" applyFont="1"/>
    <xf numFmtId="43" fontId="6" fillId="0" borderId="0" xfId="0" applyNumberFormat="1" applyFont="1"/>
    <xf numFmtId="0" fontId="7" fillId="2" borderId="2" xfId="0" applyFont="1" applyFill="1" applyBorder="1"/>
    <xf numFmtId="43" fontId="7" fillId="2" borderId="2" xfId="0" applyNumberFormat="1" applyFont="1" applyFill="1" applyBorder="1"/>
    <xf numFmtId="0" fontId="6" fillId="0" borderId="0" xfId="0" applyFont="1" applyAlignment="1">
      <alignment horizontal="left"/>
    </xf>
    <xf numFmtId="165" fontId="6" fillId="0" borderId="0" xfId="0" applyNumberFormat="1" applyFont="1"/>
    <xf numFmtId="165" fontId="6" fillId="0" borderId="0" xfId="1" applyNumberFormat="1" applyFont="1"/>
    <xf numFmtId="164" fontId="6" fillId="0" borderId="0" xfId="0" applyNumberFormat="1" applyFont="1"/>
    <xf numFmtId="165" fontId="0" fillId="0" borderId="0" xfId="0" applyNumberFormat="1"/>
    <xf numFmtId="0" fontId="6" fillId="0" borderId="0" xfId="0" applyFont="1" applyAlignment="1">
      <alignment wrapText="1"/>
    </xf>
    <xf numFmtId="165" fontId="6" fillId="0" borderId="0" xfId="0" applyNumberFormat="1" applyFont="1" applyAlignment="1">
      <alignment wrapText="1"/>
    </xf>
    <xf numFmtId="43" fontId="6" fillId="0" borderId="0" xfId="0" applyNumberFormat="1" applyFont="1" applyAlignment="1">
      <alignment wrapText="1"/>
    </xf>
    <xf numFmtId="0" fontId="0" fillId="3" borderId="1" xfId="0" applyFill="1" applyBorder="1"/>
    <xf numFmtId="164" fontId="0" fillId="3" borderId="1" xfId="2" applyNumberFormat="1" applyFont="1" applyFill="1" applyBorder="1"/>
    <xf numFmtId="0" fontId="0" fillId="3" borderId="0" xfId="0" applyFill="1"/>
    <xf numFmtId="0" fontId="0" fillId="3" borderId="3" xfId="0" applyFill="1" applyBorder="1"/>
    <xf numFmtId="164" fontId="0" fillId="3" borderId="3" xfId="2" applyNumberFormat="1" applyFont="1" applyFill="1" applyBorder="1"/>
    <xf numFmtId="164" fontId="0" fillId="3" borderId="0" xfId="2" applyNumberFormat="1" applyFont="1" applyFill="1" applyBorder="1"/>
    <xf numFmtId="0" fontId="0" fillId="0" borderId="0" xfId="0" applyAlignment="1">
      <alignment wrapText="1"/>
    </xf>
    <xf numFmtId="0" fontId="0" fillId="3" borderId="10" xfId="0" applyFill="1" applyBorder="1"/>
    <xf numFmtId="0" fontId="8" fillId="0" borderId="0" xfId="0" applyFont="1" applyAlignment="1">
      <alignment horizontal="center"/>
    </xf>
    <xf numFmtId="0" fontId="0" fillId="0" borderId="0" xfId="0" applyBorder="1"/>
    <xf numFmtId="0" fontId="0" fillId="0" borderId="0" xfId="0" applyAlignment="1">
      <alignment vertical="top" wrapText="1"/>
    </xf>
    <xf numFmtId="0" fontId="0" fillId="0" borderId="0" xfId="0" applyAlignment="1">
      <alignment vertical="center" wrapText="1"/>
    </xf>
    <xf numFmtId="0" fontId="0" fillId="0" borderId="0" xfId="0" applyAlignment="1">
      <alignment horizontal="center" vertical="top" wrapText="1"/>
    </xf>
    <xf numFmtId="0" fontId="0" fillId="0" borderId="0" xfId="0" applyAlignment="1">
      <alignment horizontal="center" vertical="center" wrapText="1"/>
    </xf>
    <xf numFmtId="0" fontId="0" fillId="0" borderId="0" xfId="0" applyAlignment="1">
      <alignment vertical="center"/>
    </xf>
    <xf numFmtId="164" fontId="2" fillId="4" borderId="8" xfId="0" applyNumberFormat="1" applyFont="1" applyFill="1" applyBorder="1" applyAlignment="1">
      <alignment horizontal="center" vertical="center" wrapText="1"/>
    </xf>
    <xf numFmtId="164" fontId="2" fillId="4" borderId="8" xfId="0" applyNumberFormat="1" applyFont="1" applyFill="1" applyBorder="1" applyAlignment="1">
      <alignment vertical="center"/>
    </xf>
    <xf numFmtId="164" fontId="2" fillId="4" borderId="8" xfId="0" applyNumberFormat="1" applyFont="1" applyFill="1" applyBorder="1" applyAlignment="1">
      <alignment horizontal="center" vertical="center"/>
    </xf>
    <xf numFmtId="0" fontId="0" fillId="0" borderId="0" xfId="0" applyAlignment="1">
      <alignment horizontal="center" vertical="center"/>
    </xf>
    <xf numFmtId="164" fontId="2" fillId="4" borderId="7" xfId="0" applyNumberFormat="1" applyFont="1" applyFill="1" applyBorder="1" applyAlignment="1">
      <alignment vertical="center" wrapText="1"/>
    </xf>
    <xf numFmtId="164" fontId="2" fillId="4" borderId="17" xfId="0" applyNumberFormat="1" applyFont="1" applyFill="1" applyBorder="1" applyAlignment="1">
      <alignment vertical="top" wrapText="1"/>
    </xf>
    <xf numFmtId="164" fontId="2" fillId="4" borderId="17" xfId="0" applyNumberFormat="1" applyFont="1" applyFill="1" applyBorder="1" applyAlignment="1">
      <alignment horizontal="center" vertical="center"/>
    </xf>
    <xf numFmtId="164" fontId="2" fillId="4" borderId="17" xfId="0" applyNumberFormat="1" applyFont="1" applyFill="1" applyBorder="1" applyAlignment="1">
      <alignment horizontal="center" vertical="center" wrapText="1"/>
    </xf>
    <xf numFmtId="164" fontId="0" fillId="4" borderId="17" xfId="0" applyNumberFormat="1" applyFill="1" applyBorder="1" applyAlignment="1">
      <alignment horizontal="center" vertical="center"/>
    </xf>
    <xf numFmtId="164" fontId="0" fillId="4" borderId="17" xfId="0" applyNumberFormat="1" applyFill="1"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164" fontId="2" fillId="4" borderId="22" xfId="0" applyNumberFormat="1" applyFont="1" applyFill="1" applyBorder="1" applyAlignment="1">
      <alignment horizontal="center" vertical="center"/>
    </xf>
    <xf numFmtId="164" fontId="0" fillId="4" borderId="22" xfId="0" applyNumberFormat="1" applyFill="1" applyBorder="1" applyAlignment="1">
      <alignment horizontal="center" vertical="center"/>
    </xf>
    <xf numFmtId="164" fontId="2" fillId="4" borderId="23" xfId="0" applyNumberFormat="1" applyFont="1" applyFill="1" applyBorder="1" applyAlignment="1">
      <alignment horizontal="center" vertical="center"/>
    </xf>
    <xf numFmtId="164" fontId="2" fillId="4" borderId="23" xfId="0" applyNumberFormat="1" applyFont="1" applyFill="1" applyBorder="1" applyAlignment="1">
      <alignment horizontal="center" vertical="center" wrapText="1"/>
    </xf>
    <xf numFmtId="164" fontId="2" fillId="4" borderId="24" xfId="0" applyNumberFormat="1" applyFont="1" applyFill="1" applyBorder="1" applyAlignment="1">
      <alignment horizontal="center" vertical="center"/>
    </xf>
    <xf numFmtId="0" fontId="0" fillId="0" borderId="25" xfId="0" applyBorder="1" applyAlignment="1">
      <alignment horizontal="center" vertical="top" wrapText="1"/>
    </xf>
    <xf numFmtId="164" fontId="2" fillId="4" borderId="26" xfId="0" applyNumberFormat="1" applyFont="1" applyFill="1" applyBorder="1" applyAlignment="1">
      <alignment vertical="top" wrapText="1"/>
    </xf>
    <xf numFmtId="164" fontId="0" fillId="4" borderId="26" xfId="0" applyNumberFormat="1" applyFill="1" applyBorder="1" applyAlignment="1">
      <alignment vertical="top" wrapText="1"/>
    </xf>
    <xf numFmtId="164" fontId="2" fillId="4" borderId="17" xfId="0" applyNumberFormat="1" applyFont="1" applyFill="1" applyBorder="1" applyAlignment="1">
      <alignment vertical="center" wrapText="1"/>
    </xf>
    <xf numFmtId="164" fontId="2" fillId="4" borderId="17" xfId="0" applyNumberFormat="1" applyFont="1" applyFill="1" applyBorder="1" applyAlignment="1">
      <alignment vertical="center"/>
    </xf>
    <xf numFmtId="164" fontId="0" fillId="4" borderId="17" xfId="0" applyNumberFormat="1" applyFill="1" applyBorder="1" applyAlignment="1">
      <alignment vertical="center"/>
    </xf>
    <xf numFmtId="0" fontId="0" fillId="0" borderId="18" xfId="0" applyBorder="1" applyAlignment="1">
      <alignment horizontal="center" vertical="center" wrapText="1"/>
    </xf>
    <xf numFmtId="164" fontId="2" fillId="4" borderId="21" xfId="0" applyNumberFormat="1" applyFont="1" applyFill="1" applyBorder="1" applyAlignment="1">
      <alignment vertical="center" wrapText="1"/>
    </xf>
    <xf numFmtId="164" fontId="2" fillId="4" borderId="27" xfId="0" applyNumberFormat="1" applyFont="1" applyFill="1" applyBorder="1" applyAlignment="1">
      <alignment vertical="top" wrapText="1"/>
    </xf>
    <xf numFmtId="0" fontId="0" fillId="5" borderId="4" xfId="0" applyFill="1" applyBorder="1"/>
    <xf numFmtId="0" fontId="0" fillId="5" borderId="5" xfId="0" applyFill="1" applyBorder="1"/>
    <xf numFmtId="164" fontId="0" fillId="5" borderId="5" xfId="2" applyNumberFormat="1" applyFont="1" applyFill="1" applyBorder="1"/>
    <xf numFmtId="0" fontId="0" fillId="5" borderId="6" xfId="0" applyFill="1" applyBorder="1"/>
    <xf numFmtId="0" fontId="0" fillId="5" borderId="0" xfId="0" applyFill="1"/>
    <xf numFmtId="0" fontId="0" fillId="5" borderId="10" xfId="0" applyFill="1" applyBorder="1"/>
    <xf numFmtId="0" fontId="0" fillId="5" borderId="1" xfId="0" applyFill="1" applyBorder="1"/>
    <xf numFmtId="164" fontId="0" fillId="5" borderId="1" xfId="2" applyNumberFormat="1" applyFont="1" applyFill="1" applyBorder="1"/>
    <xf numFmtId="0" fontId="0" fillId="5" borderId="11" xfId="0" applyFill="1" applyBorder="1"/>
    <xf numFmtId="164" fontId="2" fillId="6" borderId="7" xfId="0" applyNumberFormat="1" applyFont="1" applyFill="1" applyBorder="1"/>
    <xf numFmtId="164" fontId="2" fillId="6" borderId="8" xfId="0" applyNumberFormat="1" applyFont="1" applyFill="1" applyBorder="1"/>
    <xf numFmtId="164" fontId="2" fillId="6" borderId="9" xfId="0" applyNumberFormat="1" applyFont="1" applyFill="1" applyBorder="1"/>
    <xf numFmtId="0" fontId="0" fillId="6" borderId="0" xfId="0" applyFill="1"/>
    <xf numFmtId="164" fontId="0" fillId="6" borderId="8" xfId="0" applyNumberFormat="1" applyFill="1" applyBorder="1"/>
    <xf numFmtId="164" fontId="0" fillId="6" borderId="9" xfId="0" applyNumberFormat="1" applyFill="1" applyBorder="1"/>
    <xf numFmtId="164" fontId="2" fillId="6" borderId="12" xfId="0" applyNumberFormat="1" applyFont="1" applyFill="1" applyBorder="1"/>
    <xf numFmtId="164" fontId="2" fillId="6" borderId="13" xfId="0" applyNumberFormat="1" applyFont="1" applyFill="1" applyBorder="1"/>
    <xf numFmtId="164" fontId="2" fillId="6" borderId="14" xfId="0" applyNumberFormat="1" applyFont="1" applyFill="1" applyBorder="1"/>
    <xf numFmtId="0" fontId="0" fillId="3" borderId="0" xfId="0" applyFill="1" applyBorder="1"/>
    <xf numFmtId="0" fontId="0" fillId="7" borderId="1" xfId="0" applyFill="1" applyBorder="1"/>
    <xf numFmtId="164" fontId="0" fillId="7" borderId="1" xfId="2" applyNumberFormat="1" applyFont="1" applyFill="1" applyBorder="1"/>
    <xf numFmtId="0" fontId="0" fillId="7" borderId="0" xfId="0" applyFill="1"/>
    <xf numFmtId="0" fontId="0" fillId="7" borderId="3" xfId="0" applyFill="1" applyBorder="1"/>
    <xf numFmtId="164" fontId="0" fillId="7" borderId="3" xfId="2" applyNumberFormat="1" applyFont="1" applyFill="1" applyBorder="1"/>
    <xf numFmtId="164" fontId="0" fillId="7" borderId="0" xfId="2" applyNumberFormat="1" applyFont="1" applyFill="1" applyBorder="1"/>
    <xf numFmtId="0" fontId="0" fillId="7" borderId="0" xfId="0" applyFill="1" applyBorder="1"/>
    <xf numFmtId="0" fontId="0" fillId="7" borderId="31" xfId="0" applyFill="1" applyBorder="1"/>
    <xf numFmtId="0" fontId="0" fillId="7" borderId="32" xfId="0" applyFill="1" applyBorder="1"/>
    <xf numFmtId="164" fontId="0" fillId="7" borderId="32" xfId="2" applyNumberFormat="1" applyFont="1" applyFill="1" applyBorder="1"/>
    <xf numFmtId="0" fontId="0" fillId="7" borderId="33" xfId="0" applyFill="1" applyBorder="1"/>
    <xf numFmtId="0" fontId="0" fillId="7" borderId="15" xfId="0" applyFill="1" applyBorder="1"/>
    <xf numFmtId="0" fontId="0" fillId="7" borderId="16" xfId="0" applyFill="1" applyBorder="1"/>
    <xf numFmtId="0" fontId="0" fillId="7" borderId="7" xfId="0" applyFill="1" applyBorder="1"/>
    <xf numFmtId="0" fontId="0" fillId="7" borderId="8" xfId="0" applyFill="1" applyBorder="1"/>
    <xf numFmtId="164" fontId="0" fillId="7" borderId="8" xfId="2" applyNumberFormat="1" applyFont="1" applyFill="1" applyBorder="1"/>
    <xf numFmtId="0" fontId="0" fillId="7" borderId="9" xfId="0" applyFill="1" applyBorder="1"/>
    <xf numFmtId="0" fontId="0" fillId="7" borderId="12" xfId="0" applyFill="1" applyBorder="1"/>
    <xf numFmtId="0" fontId="0" fillId="7" borderId="13" xfId="0" applyFill="1" applyBorder="1"/>
    <xf numFmtId="164" fontId="0" fillId="7" borderId="13" xfId="2" applyNumberFormat="1" applyFont="1" applyFill="1" applyBorder="1"/>
    <xf numFmtId="0" fontId="3" fillId="7" borderId="32" xfId="0" applyFont="1" applyFill="1" applyBorder="1" applyAlignment="1">
      <alignment horizontal="left" vertical="top" indent="1"/>
    </xf>
    <xf numFmtId="0" fontId="0" fillId="7" borderId="10" xfId="0" applyFill="1" applyBorder="1"/>
    <xf numFmtId="0" fontId="0" fillId="7" borderId="34" xfId="0" applyFill="1" applyBorder="1"/>
    <xf numFmtId="0" fontId="5" fillId="7" borderId="0" xfId="0" applyFont="1" applyFill="1" applyBorder="1" applyAlignment="1">
      <alignment horizontal="left" vertical="center"/>
    </xf>
    <xf numFmtId="0" fontId="5" fillId="7" borderId="8" xfId="0" applyFont="1" applyFill="1" applyBorder="1" applyAlignment="1">
      <alignment horizontal="left" vertical="center"/>
    </xf>
    <xf numFmtId="0" fontId="0" fillId="8" borderId="28" xfId="0" applyFill="1" applyBorder="1"/>
    <xf numFmtId="0" fontId="0" fillId="8" borderId="29" xfId="0" applyFill="1" applyBorder="1"/>
    <xf numFmtId="164" fontId="0" fillId="8" borderId="29" xfId="2" applyNumberFormat="1" applyFont="1" applyFill="1" applyBorder="1"/>
    <xf numFmtId="0" fontId="0" fillId="8" borderId="30" xfId="0" applyFill="1" applyBorder="1"/>
    <xf numFmtId="0" fontId="0" fillId="8" borderId="0" xfId="0" applyFill="1"/>
    <xf numFmtId="0" fontId="0" fillId="8" borderId="15" xfId="0" applyFill="1" applyBorder="1"/>
    <xf numFmtId="0" fontId="0" fillId="8" borderId="0" xfId="0" applyFill="1" applyBorder="1"/>
    <xf numFmtId="164" fontId="0" fillId="8" borderId="0" xfId="2" applyNumberFormat="1" applyFont="1" applyFill="1" applyBorder="1"/>
    <xf numFmtId="0" fontId="0" fillId="8" borderId="16" xfId="0" applyFill="1" applyBorder="1"/>
    <xf numFmtId="0" fontId="0" fillId="8" borderId="7" xfId="0" applyFill="1" applyBorder="1"/>
    <xf numFmtId="0" fontId="0" fillId="8" borderId="8" xfId="0" applyFill="1" applyBorder="1"/>
    <xf numFmtId="164" fontId="0" fillId="8" borderId="8" xfId="2" applyNumberFormat="1" applyFont="1" applyFill="1" applyBorder="1"/>
    <xf numFmtId="0" fontId="0" fillId="8" borderId="9" xfId="0" applyFill="1" applyBorder="1"/>
    <xf numFmtId="0" fontId="0" fillId="8" borderId="31" xfId="0" applyFill="1" applyBorder="1"/>
    <xf numFmtId="0" fontId="0" fillId="8" borderId="32" xfId="0" applyFill="1" applyBorder="1"/>
    <xf numFmtId="164" fontId="0" fillId="8" borderId="32" xfId="2" applyNumberFormat="1" applyFont="1" applyFill="1" applyBorder="1"/>
    <xf numFmtId="0" fontId="0" fillId="8" borderId="33" xfId="0" applyFill="1" applyBorder="1"/>
    <xf numFmtId="0" fontId="0" fillId="8" borderId="10" xfId="0" applyFill="1" applyBorder="1"/>
    <xf numFmtId="0" fontId="0" fillId="8" borderId="1" xfId="0" applyFill="1" applyBorder="1"/>
    <xf numFmtId="164" fontId="0" fillId="8" borderId="1" xfId="2" applyNumberFormat="1" applyFont="1" applyFill="1" applyBorder="1"/>
    <xf numFmtId="0" fontId="0" fillId="8" borderId="34" xfId="0" applyFill="1" applyBorder="1"/>
    <xf numFmtId="0" fontId="0" fillId="8" borderId="3" xfId="0" applyFill="1" applyBorder="1"/>
    <xf numFmtId="164" fontId="0" fillId="8" borderId="3" xfId="2" applyNumberFormat="1" applyFont="1" applyFill="1" applyBorder="1"/>
    <xf numFmtId="0" fontId="0" fillId="8" borderId="12" xfId="0" applyFill="1" applyBorder="1"/>
    <xf numFmtId="0" fontId="0" fillId="8" borderId="13" xfId="0" applyFill="1" applyBorder="1"/>
    <xf numFmtId="164" fontId="0" fillId="8" borderId="13" xfId="2" applyNumberFormat="1" applyFont="1" applyFill="1" applyBorder="1"/>
    <xf numFmtId="0" fontId="0" fillId="8" borderId="4" xfId="0" applyFill="1" applyBorder="1"/>
    <xf numFmtId="0" fontId="0" fillId="8" borderId="5" xfId="0" applyFill="1" applyBorder="1"/>
    <xf numFmtId="164" fontId="0" fillId="8" borderId="5" xfId="2" applyNumberFormat="1" applyFont="1" applyFill="1" applyBorder="1"/>
    <xf numFmtId="0" fontId="0" fillId="3" borderId="31" xfId="0" applyFill="1" applyBorder="1"/>
    <xf numFmtId="0" fontId="0" fillId="3" borderId="32" xfId="0" applyFill="1" applyBorder="1"/>
    <xf numFmtId="164" fontId="0" fillId="3" borderId="32" xfId="2" applyNumberFormat="1" applyFont="1" applyFill="1" applyBorder="1"/>
    <xf numFmtId="0" fontId="0" fillId="3" borderId="33" xfId="0" applyFill="1" applyBorder="1"/>
    <xf numFmtId="0" fontId="0" fillId="3" borderId="12" xfId="0" applyFill="1" applyBorder="1"/>
    <xf numFmtId="0" fontId="0" fillId="3" borderId="13" xfId="0" applyFill="1" applyBorder="1"/>
    <xf numFmtId="164" fontId="0" fillId="3" borderId="13" xfId="2" applyNumberFormat="1" applyFont="1" applyFill="1" applyBorder="1"/>
    <xf numFmtId="164" fontId="0" fillId="3" borderId="8" xfId="2" applyNumberFormat="1" applyFont="1" applyFill="1" applyBorder="1"/>
    <xf numFmtId="0" fontId="0" fillId="3" borderId="8" xfId="0" applyFill="1" applyBorder="1"/>
    <xf numFmtId="0" fontId="0" fillId="3" borderId="9" xfId="0" applyFill="1" applyBorder="1"/>
    <xf numFmtId="0" fontId="0" fillId="3" borderId="16" xfId="0" applyFill="1" applyBorder="1"/>
    <xf numFmtId="0" fontId="0" fillId="3" borderId="34" xfId="0" applyFill="1" applyBorder="1"/>
    <xf numFmtId="0" fontId="4" fillId="3" borderId="32" xfId="0" applyFont="1" applyFill="1" applyBorder="1" applyAlignment="1">
      <alignment horizontal="left" vertical="top"/>
    </xf>
    <xf numFmtId="0" fontId="4" fillId="3" borderId="0" xfId="0" applyFont="1" applyFill="1" applyBorder="1" applyAlignment="1">
      <alignment horizontal="left" vertical="top"/>
    </xf>
    <xf numFmtId="0" fontId="0" fillId="3" borderId="15" xfId="0" applyFill="1" applyBorder="1"/>
    <xf numFmtId="0" fontId="0" fillId="3" borderId="7" xfId="0" applyFill="1" applyBorder="1"/>
    <xf numFmtId="0" fontId="0" fillId="9" borderId="31" xfId="0" applyFill="1" applyBorder="1"/>
    <xf numFmtId="0" fontId="0" fillId="9" borderId="32" xfId="0" applyFill="1" applyBorder="1"/>
    <xf numFmtId="164" fontId="0" fillId="9" borderId="32" xfId="2" applyNumberFormat="1" applyFont="1" applyFill="1" applyBorder="1"/>
    <xf numFmtId="0" fontId="0" fillId="9" borderId="33" xfId="0" applyFill="1" applyBorder="1"/>
    <xf numFmtId="0" fontId="0" fillId="9" borderId="0" xfId="0" applyFill="1"/>
    <xf numFmtId="0" fontId="0" fillId="9" borderId="15" xfId="0" applyFill="1" applyBorder="1"/>
    <xf numFmtId="0" fontId="0" fillId="9" borderId="0" xfId="0" applyFill="1" applyBorder="1"/>
    <xf numFmtId="164" fontId="0" fillId="9" borderId="0" xfId="2" applyNumberFormat="1" applyFont="1" applyFill="1" applyBorder="1"/>
    <xf numFmtId="0" fontId="0" fillId="9" borderId="16" xfId="0" applyFill="1" applyBorder="1"/>
    <xf numFmtId="0" fontId="0" fillId="9" borderId="7" xfId="0" applyFill="1" applyBorder="1"/>
    <xf numFmtId="0" fontId="0" fillId="9" borderId="8" xfId="0" applyFill="1" applyBorder="1"/>
    <xf numFmtId="164" fontId="0" fillId="9" borderId="8" xfId="2" applyNumberFormat="1" applyFont="1" applyFill="1" applyBorder="1"/>
    <xf numFmtId="0" fontId="0" fillId="9" borderId="9" xfId="0" applyFill="1" applyBorder="1"/>
    <xf numFmtId="0" fontId="0" fillId="9" borderId="34" xfId="0" applyFill="1" applyBorder="1"/>
    <xf numFmtId="0" fontId="0" fillId="9" borderId="3" xfId="0" applyFill="1" applyBorder="1"/>
    <xf numFmtId="164" fontId="0" fillId="9" borderId="3" xfId="2" applyNumberFormat="1" applyFont="1" applyFill="1" applyBorder="1"/>
    <xf numFmtId="0" fontId="4" fillId="9" borderId="0" xfId="0" applyFont="1" applyFill="1" applyBorder="1" applyAlignment="1">
      <alignment horizontal="left" vertical="top"/>
    </xf>
    <xf numFmtId="0" fontId="0" fillId="9" borderId="10" xfId="0" applyFill="1" applyBorder="1"/>
    <xf numFmtId="0" fontId="0" fillId="9" borderId="1" xfId="0" applyFill="1" applyBorder="1"/>
    <xf numFmtId="164" fontId="0" fillId="9" borderId="1" xfId="2" applyNumberFormat="1" applyFont="1" applyFill="1" applyBorder="1"/>
    <xf numFmtId="0" fontId="0" fillId="9" borderId="4" xfId="0" applyFill="1" applyBorder="1"/>
    <xf numFmtId="0" fontId="0" fillId="9" borderId="5" xfId="0" applyFill="1" applyBorder="1"/>
    <xf numFmtId="164" fontId="0" fillId="9" borderId="5" xfId="2" applyNumberFormat="1" applyFont="1" applyFill="1" applyBorder="1"/>
    <xf numFmtId="0" fontId="0" fillId="8" borderId="21" xfId="0" applyFill="1" applyBorder="1" applyAlignment="1">
      <alignment vertical="center" wrapText="1"/>
    </xf>
    <xf numFmtId="0" fontId="0" fillId="8" borderId="17" xfId="0" applyFill="1" applyBorder="1" applyAlignment="1">
      <alignment horizontal="center" vertical="center" wrapText="1"/>
    </xf>
    <xf numFmtId="164" fontId="0" fillId="8" borderId="17" xfId="2" applyNumberFormat="1" applyFont="1" applyFill="1" applyBorder="1" applyAlignment="1">
      <alignment vertical="center"/>
    </xf>
    <xf numFmtId="164" fontId="0" fillId="8" borderId="17" xfId="2" applyNumberFormat="1" applyFont="1" applyFill="1" applyBorder="1" applyAlignment="1">
      <alignment horizontal="center" vertical="center"/>
    </xf>
    <xf numFmtId="0" fontId="0" fillId="8" borderId="26" xfId="0" applyFill="1" applyBorder="1" applyAlignment="1">
      <alignment vertical="top" wrapText="1"/>
    </xf>
    <xf numFmtId="0" fontId="0" fillId="8" borderId="17" xfId="0" applyFill="1" applyBorder="1" applyAlignment="1">
      <alignment horizontal="center" vertical="center"/>
    </xf>
    <xf numFmtId="0" fontId="0" fillId="8" borderId="22" xfId="0" applyFill="1" applyBorder="1" applyAlignment="1">
      <alignment horizontal="center" vertical="center"/>
    </xf>
    <xf numFmtId="0" fontId="0" fillId="8" borderId="17" xfId="0" applyFill="1" applyBorder="1" applyAlignment="1">
      <alignment vertical="center" wrapText="1"/>
    </xf>
    <xf numFmtId="0" fontId="0" fillId="8" borderId="17" xfId="0" applyFill="1" applyBorder="1" applyAlignment="1">
      <alignment vertical="top" wrapText="1"/>
    </xf>
  </cellXfs>
  <cellStyles count="3">
    <cellStyle name="Comma" xfId="1" builtinId="3"/>
    <cellStyle name="Currency" xfId="2" builtinId="4"/>
    <cellStyle name="Normal" xfId="0" builtinId="0"/>
  </cellStyles>
  <dxfs count="60">
    <dxf>
      <fill>
        <patternFill patternType="none">
          <fgColor indexed="64"/>
          <bgColor auto="1"/>
        </patternFill>
      </fill>
    </dxf>
    <dxf>
      <numFmt numFmtId="0" formatCode="General"/>
      <fill>
        <patternFill patternType="none">
          <fgColor indexed="64"/>
          <bgColor auto="1"/>
        </patternFill>
      </fill>
    </dxf>
    <dxf>
      <numFmt numFmtId="0" formatCode="General"/>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1"/>
        <color theme="1"/>
        <name val="Aptos Narrow"/>
        <family val="2"/>
        <scheme val="minor"/>
      </font>
      <numFmt numFmtId="164" formatCode="_(&quot;$&quot;* #,##0_);_(&quot;$&quot;* \(#,##0\);_(&quot;$&quot;* &quot;-&quot;??_);_(@_)"/>
      <fill>
        <patternFill patternType="none">
          <fgColor indexed="64"/>
          <bgColor indexed="65"/>
        </patternFill>
      </fill>
    </dxf>
    <dxf>
      <fill>
        <patternFill patternType="none">
          <fgColor indexed="64"/>
          <bgColor auto="1"/>
        </patternFill>
      </fill>
      <border diagonalUp="0" diagonalDown="0" outline="0">
        <left/>
        <right/>
        <top style="thin">
          <color theme="4" tint="0.39997558519241921"/>
        </top>
        <bottom style="thin">
          <color theme="4" tint="0.39997558519241921"/>
        </bottom>
      </border>
    </dxf>
    <dxf>
      <fill>
        <patternFill patternType="none">
          <fgColor indexed="64"/>
          <bgColor auto="1"/>
        </patternFill>
      </fill>
      <border diagonalUp="0" diagonalDown="0" outline="0">
        <left/>
        <right/>
        <top style="thin">
          <color theme="4" tint="0.39997558519241921"/>
        </top>
        <bottom style="thin">
          <color theme="4" tint="0.39997558519241921"/>
        </bottom>
      </border>
    </dxf>
    <dxf>
      <fill>
        <patternFill patternType="none">
          <fgColor indexed="64"/>
          <bgColor auto="1"/>
        </patternFill>
      </fill>
      <border diagonalUp="0" diagonalDown="0" outline="0">
        <left/>
        <right/>
        <top style="thin">
          <color theme="4" tint="0.39997558519241921"/>
        </top>
        <bottom style="thin">
          <color theme="4" tint="0.39997558519241921"/>
        </bottom>
      </border>
    </dxf>
    <dxf>
      <border outline="0">
        <top style="thin">
          <color theme="4" tint="0.39997558519241921"/>
        </top>
      </border>
    </dxf>
    <dxf>
      <border outline="0">
        <left style="thin">
          <color theme="4" tint="0.39997558519241921"/>
        </left>
        <right style="thin">
          <color theme="4" tint="0.39997558519241921"/>
        </right>
        <top style="thin">
          <color theme="4" tint="0.39997558519241921"/>
        </top>
        <bottom style="thin">
          <color theme="4" tint="0.39997558519241921"/>
        </bottom>
      </border>
    </dxf>
    <dxf>
      <fill>
        <patternFill patternType="none">
          <fgColor indexed="64"/>
          <bgColor auto="1"/>
        </patternFill>
      </fill>
    </dxf>
    <dxf>
      <border outline="0">
        <bottom style="thin">
          <color theme="4" tint="0.39997558519241921"/>
        </bottom>
      </border>
    </dxf>
    <dxf>
      <fill>
        <patternFill patternType="none">
          <fgColor indexed="64"/>
          <bgColor auto="1"/>
        </patternFill>
      </fill>
    </dxf>
    <dxf>
      <font>
        <b val="0"/>
        <i val="0"/>
        <strike val="0"/>
        <condense val="0"/>
        <extend val="0"/>
        <outline val="0"/>
        <shadow val="0"/>
        <u val="none"/>
        <vertAlign val="baseline"/>
        <sz val="11"/>
        <color theme="1"/>
        <name val="Raleway"/>
        <scheme val="none"/>
      </font>
      <numFmt numFmtId="165" formatCode="_(* #,##0_);_(* \(#,##0\);_(* &quot;-&quot;??_);_(@_)"/>
    </dxf>
    <dxf>
      <font>
        <b val="0"/>
        <i val="0"/>
        <strike val="0"/>
        <condense val="0"/>
        <extend val="0"/>
        <outline val="0"/>
        <shadow val="0"/>
        <u val="none"/>
        <vertAlign val="baseline"/>
        <sz val="11"/>
        <color theme="1"/>
        <name val="Raleway"/>
        <scheme val="none"/>
      </font>
      <numFmt numFmtId="165" formatCode="_(* #,##0_);_(* \(#,##0\);_(* &quot;-&quot;??_);_(@_)"/>
    </dxf>
    <dxf>
      <font>
        <b val="0"/>
        <i val="0"/>
        <strike val="0"/>
        <condense val="0"/>
        <extend val="0"/>
        <outline val="0"/>
        <shadow val="0"/>
        <u val="none"/>
        <vertAlign val="baseline"/>
        <sz val="11"/>
        <color theme="1"/>
        <name val="Raleway"/>
        <scheme val="none"/>
      </font>
      <numFmt numFmtId="165" formatCode="_(* #,##0_);_(* \(#,##0\);_(* &quot;-&quot;??_);_(@_)"/>
    </dxf>
    <dxf>
      <font>
        <b val="0"/>
        <i val="0"/>
        <strike val="0"/>
        <condense val="0"/>
        <extend val="0"/>
        <outline val="0"/>
        <shadow val="0"/>
        <u val="none"/>
        <vertAlign val="baseline"/>
        <sz val="11"/>
        <color theme="1"/>
        <name val="Raleway"/>
        <scheme val="none"/>
      </font>
    </dxf>
    <dxf>
      <font>
        <b val="0"/>
        <i val="0"/>
        <strike val="0"/>
        <condense val="0"/>
        <extend val="0"/>
        <outline val="0"/>
        <shadow val="0"/>
        <u val="none"/>
        <vertAlign val="baseline"/>
        <sz val="11"/>
        <color theme="1"/>
        <name val="Raleway"/>
        <scheme val="none"/>
      </font>
    </dxf>
    <dxf>
      <font>
        <b val="0"/>
        <i val="0"/>
        <strike val="0"/>
        <condense val="0"/>
        <extend val="0"/>
        <outline val="0"/>
        <shadow val="0"/>
        <u val="none"/>
        <vertAlign val="baseline"/>
        <sz val="11"/>
        <color theme="1"/>
        <name val="Raleway"/>
        <scheme val="none"/>
      </font>
    </dxf>
    <dxf>
      <font>
        <b val="0"/>
        <i val="0"/>
        <strike val="0"/>
        <condense val="0"/>
        <extend val="0"/>
        <outline val="0"/>
        <shadow val="0"/>
        <u val="none"/>
        <vertAlign val="baseline"/>
        <sz val="11"/>
        <color theme="1"/>
        <name val="Raleway"/>
        <scheme val="none"/>
      </font>
    </dxf>
    <dxf>
      <font>
        <b val="0"/>
        <i val="0"/>
        <strike val="0"/>
        <condense val="0"/>
        <extend val="0"/>
        <outline val="0"/>
        <shadow val="0"/>
        <u val="none"/>
        <vertAlign val="baseline"/>
        <sz val="11"/>
        <color theme="1"/>
        <name val="Raleway"/>
        <scheme val="none"/>
      </font>
    </dxf>
    <dxf>
      <font>
        <b val="0"/>
        <i val="0"/>
        <strike val="0"/>
        <condense val="0"/>
        <extend val="0"/>
        <outline val="0"/>
        <shadow val="0"/>
        <u val="none"/>
        <vertAlign val="baseline"/>
        <sz val="11"/>
        <color theme="1"/>
        <name val="Raleway"/>
        <scheme val="none"/>
      </font>
    </dxf>
    <dxf>
      <font>
        <name val="Raleway"/>
        <scheme val="none"/>
      </font>
    </dxf>
    <dxf>
      <font>
        <name val="Raleway"/>
        <scheme val="none"/>
      </font>
    </dxf>
    <dxf>
      <font>
        <name val="Raleway"/>
        <scheme val="none"/>
      </font>
    </dxf>
    <dxf>
      <font>
        <name val="Raleway"/>
        <scheme val="none"/>
      </font>
    </dxf>
    <dxf>
      <font>
        <name val="Raleway"/>
        <scheme val="none"/>
      </font>
    </dxf>
    <dxf>
      <font>
        <name val="Raleway"/>
        <scheme val="none"/>
      </font>
    </dxf>
    <dxf>
      <font>
        <name val="Raleway"/>
        <scheme val="none"/>
      </font>
    </dxf>
    <dxf>
      <font>
        <name val="Raleway"/>
        <scheme val="none"/>
      </font>
    </dxf>
    <dxf>
      <font>
        <name val="Raleway"/>
        <scheme val="none"/>
      </font>
    </dxf>
    <dxf>
      <font>
        <name val="Raleway"/>
        <scheme val="none"/>
      </font>
    </dxf>
    <dxf>
      <numFmt numFmtId="165" formatCode="_(* #,##0_);_(* \(#,##0\);_(* &quot;-&quot;??_);_(@_)"/>
    </dxf>
    <dxf>
      <alignment wrapText="1"/>
    </dxf>
    <dxf>
      <alignment wrapText="1"/>
    </dxf>
    <dxf>
      <alignment wrapText="1"/>
    </dxf>
    <dxf>
      <numFmt numFmtId="165" formatCode="_(* #,##0_);_(* \(#,##0\);_(* &quot;-&quot;??_);_(@_)"/>
    </dxf>
    <dxf>
      <font>
        <name val="Raleway"/>
        <scheme val="none"/>
      </font>
    </dxf>
    <dxf>
      <font>
        <name val="Raleway"/>
        <scheme val="none"/>
      </font>
    </dxf>
    <dxf>
      <font>
        <name val="Raleway"/>
        <scheme val="none"/>
      </font>
    </dxf>
    <dxf>
      <font>
        <name val="Raleway"/>
        <scheme val="none"/>
      </font>
    </dxf>
    <dxf>
      <font>
        <name val="Raleway"/>
        <scheme val="none"/>
      </font>
    </dxf>
    <dxf>
      <font>
        <name val="Raleway"/>
        <scheme val="none"/>
      </font>
    </dxf>
    <dxf>
      <font>
        <name val="Raleway"/>
        <scheme val="none"/>
      </font>
    </dxf>
    <dxf>
      <font>
        <name val="Raleway"/>
        <scheme val="none"/>
      </font>
    </dxf>
    <dxf>
      <font>
        <name val="Raleway"/>
        <scheme val="none"/>
      </font>
    </dxf>
    <dxf>
      <numFmt numFmtId="35" formatCode="_(* #,##0.00_);_(* \(#,##0.00\);_(* &quot;-&quot;??_);_(@_)"/>
    </dxf>
    <dxf>
      <numFmt numFmtId="35" formatCode="_(* #,##0.00_);_(* \(#,##0.00\);_(* &quot;-&quot;??_);_(@_)"/>
    </dxf>
    <dxf>
      <font>
        <name val="Raleway"/>
        <scheme val="none"/>
      </font>
    </dxf>
    <dxf>
      <font>
        <name val="Raleway"/>
        <scheme val="none"/>
      </font>
    </dxf>
    <dxf>
      <font>
        <name val="Raleway"/>
        <scheme val="none"/>
      </font>
    </dxf>
    <dxf>
      <font>
        <name val="Raleway"/>
        <scheme val="none"/>
      </font>
    </dxf>
    <dxf>
      <font>
        <name val="Raleway"/>
        <scheme val="none"/>
      </font>
    </dxf>
    <dxf>
      <font>
        <name val="Raleway"/>
        <scheme val="none"/>
      </font>
    </dxf>
    <dxf>
      <font>
        <name val="Raleway"/>
        <scheme val="none"/>
      </font>
    </dxf>
    <dxf>
      <font>
        <name val="Raleway"/>
        <scheme val="none"/>
      </font>
    </dxf>
  </dxfs>
  <tableStyles count="0" defaultTableStyle="TableStyleMedium2" defaultPivotStyle="PivotStyleLight16"/>
  <colors>
    <mruColors>
      <color rgb="FFFFFFC1"/>
      <color rgb="FFFFCDE6"/>
      <color rgb="FFFF9F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[Executive Budgets_Workforce Program Data_3 year for website.xlsx]Outputs!PivotTable13</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Outputs!$B$112:$B$113</c:f>
              <c:strCache>
                <c:ptCount val="1"/>
                <c:pt idx="0">
                  <c:v>FY23</c:v>
                </c:pt>
              </c:strCache>
            </c:strRef>
          </c:tx>
          <c:spPr>
            <a:solidFill>
              <a:schemeClr val="accent1"/>
            </a:solidFill>
            <a:ln>
              <a:noFill/>
            </a:ln>
            <a:effectLst/>
          </c:spPr>
          <c:invertIfNegative val="0"/>
          <c:cat>
            <c:strRef>
              <c:f>Outputs!$A$114</c:f>
              <c:strCache>
                <c:ptCount val="1"/>
                <c:pt idx="0">
                  <c:v>Total</c:v>
                </c:pt>
              </c:strCache>
            </c:strRef>
          </c:cat>
          <c:val>
            <c:numRef>
              <c:f>Outputs!$B$114</c:f>
              <c:numCache>
                <c:formatCode>_("$"* #,##0_);_("$"* \(#,##0\);_("$"* "-"??_);_(@_)</c:formatCode>
                <c:ptCount val="1"/>
                <c:pt idx="0">
                  <c:v>8532.9400419999965</c:v>
                </c:pt>
              </c:numCache>
            </c:numRef>
          </c:val>
          <c:extLst>
            <c:ext xmlns:c16="http://schemas.microsoft.com/office/drawing/2014/chart" uri="{C3380CC4-5D6E-409C-BE32-E72D297353CC}">
              <c16:uniqueId val="{00000000-CDA0-4C0A-A4AA-C73F42F34249}"/>
            </c:ext>
          </c:extLst>
        </c:ser>
        <c:ser>
          <c:idx val="1"/>
          <c:order val="1"/>
          <c:tx>
            <c:strRef>
              <c:f>Outputs!$C$112:$C$113</c:f>
              <c:strCache>
                <c:ptCount val="1"/>
                <c:pt idx="0">
                  <c:v>FY24</c:v>
                </c:pt>
              </c:strCache>
            </c:strRef>
          </c:tx>
          <c:spPr>
            <a:solidFill>
              <a:schemeClr val="accent2"/>
            </a:solidFill>
            <a:ln>
              <a:noFill/>
            </a:ln>
            <a:effectLst/>
          </c:spPr>
          <c:invertIfNegative val="0"/>
          <c:cat>
            <c:strRef>
              <c:f>Outputs!$A$114</c:f>
              <c:strCache>
                <c:ptCount val="1"/>
                <c:pt idx="0">
                  <c:v>Total</c:v>
                </c:pt>
              </c:strCache>
            </c:strRef>
          </c:cat>
          <c:val>
            <c:numRef>
              <c:f>Outputs!$C$114</c:f>
              <c:numCache>
                <c:formatCode>_("$"* #,##0_);_("$"* \(#,##0\);_("$"* "-"??_);_(@_)</c:formatCode>
                <c:ptCount val="1"/>
                <c:pt idx="0">
                  <c:v>8404.1340899999959</c:v>
                </c:pt>
              </c:numCache>
            </c:numRef>
          </c:val>
          <c:extLst>
            <c:ext xmlns:c16="http://schemas.microsoft.com/office/drawing/2014/chart" uri="{C3380CC4-5D6E-409C-BE32-E72D297353CC}">
              <c16:uniqueId val="{00000001-CDA0-4C0A-A4AA-C73F42F34249}"/>
            </c:ext>
          </c:extLst>
        </c:ser>
        <c:ser>
          <c:idx val="2"/>
          <c:order val="2"/>
          <c:tx>
            <c:strRef>
              <c:f>Outputs!$D$112:$D$113</c:f>
              <c:strCache>
                <c:ptCount val="1"/>
                <c:pt idx="0">
                  <c:v>FY25</c:v>
                </c:pt>
              </c:strCache>
            </c:strRef>
          </c:tx>
          <c:spPr>
            <a:solidFill>
              <a:schemeClr val="accent3"/>
            </a:solidFill>
            <a:ln>
              <a:noFill/>
            </a:ln>
            <a:effectLst/>
          </c:spPr>
          <c:invertIfNegative val="0"/>
          <c:cat>
            <c:strRef>
              <c:f>Outputs!$A$114</c:f>
              <c:strCache>
                <c:ptCount val="1"/>
                <c:pt idx="0">
                  <c:v>Total</c:v>
                </c:pt>
              </c:strCache>
            </c:strRef>
          </c:cat>
          <c:val>
            <c:numRef>
              <c:f>Outputs!$D$114</c:f>
              <c:numCache>
                <c:formatCode>_("$"* #,##0_);_("$"* \(#,##0\);_("$"* "-"??_);_(@_)</c:formatCode>
                <c:ptCount val="1"/>
                <c:pt idx="0">
                  <c:v>9301.7776150000009</c:v>
                </c:pt>
              </c:numCache>
            </c:numRef>
          </c:val>
          <c:extLst>
            <c:ext xmlns:c16="http://schemas.microsoft.com/office/drawing/2014/chart" uri="{C3380CC4-5D6E-409C-BE32-E72D297353CC}">
              <c16:uniqueId val="{00000002-CDA0-4C0A-A4AA-C73F42F34249}"/>
            </c:ext>
          </c:extLst>
        </c:ser>
        <c:dLbls>
          <c:showLegendKey val="0"/>
          <c:showVal val="0"/>
          <c:showCatName val="0"/>
          <c:showSerName val="0"/>
          <c:showPercent val="0"/>
          <c:showBubbleSize val="0"/>
        </c:dLbls>
        <c:gapWidth val="219"/>
        <c:overlap val="-27"/>
        <c:axId val="230783183"/>
        <c:axId val="230775983"/>
      </c:barChart>
      <c:catAx>
        <c:axId val="2307831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0775983"/>
        <c:crosses val="autoZero"/>
        <c:auto val="1"/>
        <c:lblAlgn val="ctr"/>
        <c:lblOffset val="100"/>
        <c:noMultiLvlLbl val="0"/>
      </c:catAx>
      <c:valAx>
        <c:axId val="230775983"/>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0783183"/>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Outputs!$M$6</c:f>
              <c:strCache>
                <c:ptCount val="1"/>
                <c:pt idx="0">
                  <c:v> Business Development </c:v>
                </c:pt>
              </c:strCache>
            </c:strRef>
          </c:tx>
          <c:spPr>
            <a:solidFill>
              <a:schemeClr val="accent1"/>
            </a:solidFill>
            <a:ln>
              <a:noFill/>
            </a:ln>
            <a:effectLst/>
          </c:spPr>
          <c:invertIfNegative val="0"/>
          <c:cat>
            <c:strRef>
              <c:f>Outputs!$L$7:$L$9</c:f>
              <c:strCache>
                <c:ptCount val="3"/>
                <c:pt idx="0">
                  <c:v>FY23</c:v>
                </c:pt>
                <c:pt idx="1">
                  <c:v>FY24</c:v>
                </c:pt>
                <c:pt idx="2">
                  <c:v>FY25</c:v>
                </c:pt>
              </c:strCache>
            </c:strRef>
          </c:cat>
          <c:val>
            <c:numRef>
              <c:f>Outputs!$M$7:$M$9</c:f>
              <c:numCache>
                <c:formatCode>_(* #,##0_);_(* \(#,##0\);_(* "-"??_);_(@_)</c:formatCode>
                <c:ptCount val="3"/>
                <c:pt idx="0">
                  <c:v>208.97407700000002</c:v>
                </c:pt>
                <c:pt idx="1">
                  <c:v>337.21365500000002</c:v>
                </c:pt>
                <c:pt idx="2">
                  <c:v>173.45462999999998</c:v>
                </c:pt>
              </c:numCache>
            </c:numRef>
          </c:val>
          <c:extLst>
            <c:ext xmlns:c16="http://schemas.microsoft.com/office/drawing/2014/chart" uri="{C3380CC4-5D6E-409C-BE32-E72D297353CC}">
              <c16:uniqueId val="{00000000-7568-405D-B9FC-14EF2FB16F98}"/>
            </c:ext>
          </c:extLst>
        </c:ser>
        <c:ser>
          <c:idx val="1"/>
          <c:order val="1"/>
          <c:tx>
            <c:strRef>
              <c:f>Outputs!$N$6</c:f>
              <c:strCache>
                <c:ptCount val="1"/>
                <c:pt idx="0">
                  <c:v> General Education </c:v>
                </c:pt>
              </c:strCache>
            </c:strRef>
          </c:tx>
          <c:spPr>
            <a:solidFill>
              <a:schemeClr val="accent2"/>
            </a:solidFill>
            <a:ln>
              <a:noFill/>
            </a:ln>
            <a:effectLst/>
          </c:spPr>
          <c:invertIfNegative val="0"/>
          <c:cat>
            <c:strRef>
              <c:f>Outputs!$L$7:$L$9</c:f>
              <c:strCache>
                <c:ptCount val="3"/>
                <c:pt idx="0">
                  <c:v>FY23</c:v>
                </c:pt>
                <c:pt idx="1">
                  <c:v>FY24</c:v>
                </c:pt>
                <c:pt idx="2">
                  <c:v>FY25</c:v>
                </c:pt>
              </c:strCache>
            </c:strRef>
          </c:cat>
          <c:val>
            <c:numRef>
              <c:f>Outputs!$N$7:$N$9</c:f>
              <c:numCache>
                <c:formatCode>_(* #,##0_);_(* \(#,##0\);_(* "-"??_);_(@_)</c:formatCode>
                <c:ptCount val="3"/>
                <c:pt idx="0">
                  <c:v>4463.6234229999991</c:v>
                </c:pt>
                <c:pt idx="1">
                  <c:v>4504.4609999999984</c:v>
                </c:pt>
                <c:pt idx="2">
                  <c:v>5390.4738239999997</c:v>
                </c:pt>
              </c:numCache>
            </c:numRef>
          </c:val>
          <c:extLst>
            <c:ext xmlns:c16="http://schemas.microsoft.com/office/drawing/2014/chart" uri="{C3380CC4-5D6E-409C-BE32-E72D297353CC}">
              <c16:uniqueId val="{00000001-7568-405D-B9FC-14EF2FB16F98}"/>
            </c:ext>
          </c:extLst>
        </c:ser>
        <c:ser>
          <c:idx val="2"/>
          <c:order val="2"/>
          <c:tx>
            <c:strRef>
              <c:f>Outputs!$O$6</c:f>
              <c:strCache>
                <c:ptCount val="1"/>
                <c:pt idx="0">
                  <c:v> General Health &amp; Wellbeing </c:v>
                </c:pt>
              </c:strCache>
            </c:strRef>
          </c:tx>
          <c:spPr>
            <a:solidFill>
              <a:schemeClr val="accent3"/>
            </a:solidFill>
            <a:ln>
              <a:noFill/>
            </a:ln>
            <a:effectLst/>
          </c:spPr>
          <c:invertIfNegative val="0"/>
          <c:cat>
            <c:strRef>
              <c:f>Outputs!$L$7:$L$9</c:f>
              <c:strCache>
                <c:ptCount val="3"/>
                <c:pt idx="0">
                  <c:v>FY23</c:v>
                </c:pt>
                <c:pt idx="1">
                  <c:v>FY24</c:v>
                </c:pt>
                <c:pt idx="2">
                  <c:v>FY25</c:v>
                </c:pt>
              </c:strCache>
            </c:strRef>
          </c:cat>
          <c:val>
            <c:numRef>
              <c:f>Outputs!$O$7:$O$9</c:f>
              <c:numCache>
                <c:formatCode>_(* #,##0_);_(* \(#,##0\);_(* "-"??_);_(@_)</c:formatCode>
                <c:ptCount val="3"/>
                <c:pt idx="0">
                  <c:v>3374.3050919999996</c:v>
                </c:pt>
                <c:pt idx="1">
                  <c:v>2885.9798209999999</c:v>
                </c:pt>
                <c:pt idx="2">
                  <c:v>3035.4583159999993</c:v>
                </c:pt>
              </c:numCache>
            </c:numRef>
          </c:val>
          <c:extLst>
            <c:ext xmlns:c16="http://schemas.microsoft.com/office/drawing/2014/chart" uri="{C3380CC4-5D6E-409C-BE32-E72D297353CC}">
              <c16:uniqueId val="{00000002-7568-405D-B9FC-14EF2FB16F98}"/>
            </c:ext>
          </c:extLst>
        </c:ser>
        <c:ser>
          <c:idx val="3"/>
          <c:order val="3"/>
          <c:tx>
            <c:strRef>
              <c:f>Outputs!$P$6</c:f>
              <c:strCache>
                <c:ptCount val="1"/>
                <c:pt idx="0">
                  <c:v> Workforce Development </c:v>
                </c:pt>
              </c:strCache>
            </c:strRef>
          </c:tx>
          <c:spPr>
            <a:solidFill>
              <a:schemeClr val="accent4"/>
            </a:solidFill>
            <a:ln>
              <a:noFill/>
            </a:ln>
            <a:effectLst/>
          </c:spPr>
          <c:invertIfNegative val="0"/>
          <c:cat>
            <c:strRef>
              <c:f>Outputs!$L$7:$L$9</c:f>
              <c:strCache>
                <c:ptCount val="3"/>
                <c:pt idx="0">
                  <c:v>FY23</c:v>
                </c:pt>
                <c:pt idx="1">
                  <c:v>FY24</c:v>
                </c:pt>
                <c:pt idx="2">
                  <c:v>FY25</c:v>
                </c:pt>
              </c:strCache>
            </c:strRef>
          </c:cat>
          <c:val>
            <c:numRef>
              <c:f>Outputs!$P$7:$P$9</c:f>
              <c:numCache>
                <c:formatCode>_(* #,##0_);_(* \(#,##0\);_(* "-"??_);_(@_)</c:formatCode>
                <c:ptCount val="3"/>
                <c:pt idx="0">
                  <c:v>445.06950399999999</c:v>
                </c:pt>
                <c:pt idx="1">
                  <c:v>619.00481600000012</c:v>
                </c:pt>
                <c:pt idx="2">
                  <c:v>617.21352400000001</c:v>
                </c:pt>
              </c:numCache>
            </c:numRef>
          </c:val>
          <c:extLst>
            <c:ext xmlns:c16="http://schemas.microsoft.com/office/drawing/2014/chart" uri="{C3380CC4-5D6E-409C-BE32-E72D297353CC}">
              <c16:uniqueId val="{00000003-7568-405D-B9FC-14EF2FB16F98}"/>
            </c:ext>
          </c:extLst>
        </c:ser>
        <c:dLbls>
          <c:showLegendKey val="0"/>
          <c:showVal val="0"/>
          <c:showCatName val="0"/>
          <c:showSerName val="0"/>
          <c:showPercent val="0"/>
          <c:showBubbleSize val="0"/>
        </c:dLbls>
        <c:gapWidth val="150"/>
        <c:overlap val="100"/>
        <c:axId val="230750543"/>
        <c:axId val="230739503"/>
      </c:barChart>
      <c:catAx>
        <c:axId val="230750543"/>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Raleway" pitchFamily="2" charset="0"/>
                <a:ea typeface="+mn-ea"/>
                <a:cs typeface="+mn-cs"/>
              </a:defRPr>
            </a:pPr>
            <a:endParaRPr lang="en-US"/>
          </a:p>
        </c:txPr>
        <c:crossAx val="230739503"/>
        <c:crosses val="autoZero"/>
        <c:auto val="1"/>
        <c:lblAlgn val="ctr"/>
        <c:lblOffset val="100"/>
        <c:noMultiLvlLbl val="0"/>
      </c:catAx>
      <c:valAx>
        <c:axId val="230739503"/>
        <c:scaling>
          <c:orientation val="minMax"/>
        </c:scaling>
        <c:delete val="0"/>
        <c:axPos val="b"/>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Raleway" pitchFamily="2" charset="0"/>
                <a:ea typeface="+mn-ea"/>
                <a:cs typeface="+mn-cs"/>
              </a:defRPr>
            </a:pPr>
            <a:endParaRPr lang="en-US"/>
          </a:p>
        </c:txPr>
        <c:crossAx val="230750543"/>
        <c:crosses val="autoZero"/>
        <c:crossBetween val="between"/>
        <c:majorUnit val="1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Raleway" pitchFamily="2" charset="0"/>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latin typeface="Raleway" pitchFamily="2"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Outputs!$M$58</c:f>
              <c:strCache>
                <c:ptCount val="1"/>
                <c:pt idx="0">
                  <c:v>FY23</c:v>
                </c:pt>
              </c:strCache>
            </c:strRef>
          </c:tx>
          <c:spPr>
            <a:solidFill>
              <a:schemeClr val="accent2"/>
            </a:solidFill>
            <a:ln>
              <a:noFill/>
            </a:ln>
            <a:effectLst/>
          </c:spPr>
          <c:invertIfNegative val="0"/>
          <c:cat>
            <c:strRef>
              <c:f>Outputs!$L$59:$L$66</c:f>
              <c:strCache>
                <c:ptCount val="8"/>
                <c:pt idx="0">
                  <c:v>CareerTech</c:v>
                </c:pt>
                <c:pt idx="1">
                  <c:v>Department of Commerce</c:v>
                </c:pt>
                <c:pt idx="2">
                  <c:v>Department of Education</c:v>
                </c:pt>
                <c:pt idx="3">
                  <c:v>Department of Rehabilitation Services</c:v>
                </c:pt>
                <c:pt idx="4">
                  <c:v>OCAST</c:v>
                </c:pt>
                <c:pt idx="5">
                  <c:v>OSU Medical Authority</c:v>
                </c:pt>
                <c:pt idx="6">
                  <c:v>State Regents for Higher Education</c:v>
                </c:pt>
                <c:pt idx="7">
                  <c:v>University Hospitals Authority</c:v>
                </c:pt>
              </c:strCache>
            </c:strRef>
          </c:cat>
          <c:val>
            <c:numRef>
              <c:f>Outputs!$M$59:$M$66</c:f>
              <c:numCache>
                <c:formatCode>_(* #,##0_);_(* \(#,##0\);_(* "-"??_);_(@_)</c:formatCode>
                <c:ptCount val="8"/>
                <c:pt idx="0">
                  <c:v>171.172268</c:v>
                </c:pt>
                <c:pt idx="1">
                  <c:v>21.325607000000002</c:v>
                </c:pt>
                <c:pt idx="2">
                  <c:v>9.8895850000000003</c:v>
                </c:pt>
                <c:pt idx="3">
                  <c:v>72.253973999999999</c:v>
                </c:pt>
                <c:pt idx="4">
                  <c:v>0.48083300000000001</c:v>
                </c:pt>
                <c:pt idx="5">
                  <c:v>42.878785000000001</c:v>
                </c:pt>
                <c:pt idx="6">
                  <c:v>34.064526000000001</c:v>
                </c:pt>
                <c:pt idx="7">
                  <c:v>93.003926000000007</c:v>
                </c:pt>
              </c:numCache>
            </c:numRef>
          </c:val>
          <c:extLst>
            <c:ext xmlns:c16="http://schemas.microsoft.com/office/drawing/2014/chart" uri="{C3380CC4-5D6E-409C-BE32-E72D297353CC}">
              <c16:uniqueId val="{00000000-5F8B-4FC2-97EC-19202EFD36F4}"/>
            </c:ext>
          </c:extLst>
        </c:ser>
        <c:ser>
          <c:idx val="1"/>
          <c:order val="1"/>
          <c:tx>
            <c:strRef>
              <c:f>Outputs!$N$58</c:f>
              <c:strCache>
                <c:ptCount val="1"/>
                <c:pt idx="0">
                  <c:v>FY24</c:v>
                </c:pt>
              </c:strCache>
            </c:strRef>
          </c:tx>
          <c:spPr>
            <a:solidFill>
              <a:schemeClr val="accent4"/>
            </a:solidFill>
            <a:ln>
              <a:noFill/>
            </a:ln>
            <a:effectLst/>
          </c:spPr>
          <c:invertIfNegative val="0"/>
          <c:cat>
            <c:strRef>
              <c:f>Outputs!$L$59:$L$66</c:f>
              <c:strCache>
                <c:ptCount val="8"/>
                <c:pt idx="0">
                  <c:v>CareerTech</c:v>
                </c:pt>
                <c:pt idx="1">
                  <c:v>Department of Commerce</c:v>
                </c:pt>
                <c:pt idx="2">
                  <c:v>Department of Education</c:v>
                </c:pt>
                <c:pt idx="3">
                  <c:v>Department of Rehabilitation Services</c:v>
                </c:pt>
                <c:pt idx="4">
                  <c:v>OCAST</c:v>
                </c:pt>
                <c:pt idx="5">
                  <c:v>OSU Medical Authority</c:v>
                </c:pt>
                <c:pt idx="6">
                  <c:v>State Regents for Higher Education</c:v>
                </c:pt>
                <c:pt idx="7">
                  <c:v>University Hospitals Authority</c:v>
                </c:pt>
              </c:strCache>
            </c:strRef>
          </c:cat>
          <c:val>
            <c:numRef>
              <c:f>Outputs!$N$59:$N$66</c:f>
              <c:numCache>
                <c:formatCode>_(* #,##0_);_(* \(#,##0\);_(* "-"??_);_(@_)</c:formatCode>
                <c:ptCount val="8"/>
                <c:pt idx="0">
                  <c:v>206.871284</c:v>
                </c:pt>
                <c:pt idx="1">
                  <c:v>27.246476999999999</c:v>
                </c:pt>
                <c:pt idx="2">
                  <c:v>66.071031000000005</c:v>
                </c:pt>
                <c:pt idx="3">
                  <c:v>78.700282000000001</c:v>
                </c:pt>
                <c:pt idx="4">
                  <c:v>40.347107999999999</c:v>
                </c:pt>
                <c:pt idx="5">
                  <c:v>40.825912000000002</c:v>
                </c:pt>
                <c:pt idx="6">
                  <c:v>39.397796</c:v>
                </c:pt>
                <c:pt idx="7">
                  <c:v>118.10492600000001</c:v>
                </c:pt>
              </c:numCache>
            </c:numRef>
          </c:val>
          <c:extLst>
            <c:ext xmlns:c16="http://schemas.microsoft.com/office/drawing/2014/chart" uri="{C3380CC4-5D6E-409C-BE32-E72D297353CC}">
              <c16:uniqueId val="{00000001-5F8B-4FC2-97EC-19202EFD36F4}"/>
            </c:ext>
          </c:extLst>
        </c:ser>
        <c:ser>
          <c:idx val="2"/>
          <c:order val="2"/>
          <c:tx>
            <c:strRef>
              <c:f>Outputs!$O$58</c:f>
              <c:strCache>
                <c:ptCount val="1"/>
                <c:pt idx="0">
                  <c:v>FY25</c:v>
                </c:pt>
              </c:strCache>
            </c:strRef>
          </c:tx>
          <c:spPr>
            <a:solidFill>
              <a:schemeClr val="accent6"/>
            </a:solidFill>
            <a:ln>
              <a:noFill/>
            </a:ln>
            <a:effectLst/>
          </c:spPr>
          <c:invertIfNegative val="0"/>
          <c:cat>
            <c:strRef>
              <c:f>Outputs!$L$59:$L$66</c:f>
              <c:strCache>
                <c:ptCount val="8"/>
                <c:pt idx="0">
                  <c:v>CareerTech</c:v>
                </c:pt>
                <c:pt idx="1">
                  <c:v>Department of Commerce</c:v>
                </c:pt>
                <c:pt idx="2">
                  <c:v>Department of Education</c:v>
                </c:pt>
                <c:pt idx="3">
                  <c:v>Department of Rehabilitation Services</c:v>
                </c:pt>
                <c:pt idx="4">
                  <c:v>OCAST</c:v>
                </c:pt>
                <c:pt idx="5">
                  <c:v>OSU Medical Authority</c:v>
                </c:pt>
                <c:pt idx="6">
                  <c:v>State Regents for Higher Education</c:v>
                </c:pt>
                <c:pt idx="7">
                  <c:v>University Hospitals Authority</c:v>
                </c:pt>
              </c:strCache>
            </c:strRef>
          </c:cat>
          <c:val>
            <c:numRef>
              <c:f>Outputs!$O$59:$O$66</c:f>
              <c:numCache>
                <c:formatCode>_(* #,##0_);_(* \(#,##0\);_(* "-"??_);_(@_)</c:formatCode>
                <c:ptCount val="8"/>
                <c:pt idx="0">
                  <c:v>232.86559999999997</c:v>
                </c:pt>
                <c:pt idx="1">
                  <c:v>0.88590100000000005</c:v>
                </c:pt>
                <c:pt idx="2">
                  <c:v>82.742346999999995</c:v>
                </c:pt>
                <c:pt idx="3">
                  <c:v>91.831625000000003</c:v>
                </c:pt>
                <c:pt idx="4">
                  <c:v>16.597626999999999</c:v>
                </c:pt>
                <c:pt idx="5">
                  <c:v>41.161448999999998</c:v>
                </c:pt>
                <c:pt idx="6">
                  <c:v>37.112209</c:v>
                </c:pt>
                <c:pt idx="7">
                  <c:v>113.186926</c:v>
                </c:pt>
              </c:numCache>
            </c:numRef>
          </c:val>
          <c:extLst>
            <c:ext xmlns:c16="http://schemas.microsoft.com/office/drawing/2014/chart" uri="{C3380CC4-5D6E-409C-BE32-E72D297353CC}">
              <c16:uniqueId val="{00000002-5F8B-4FC2-97EC-19202EFD36F4}"/>
            </c:ext>
          </c:extLst>
        </c:ser>
        <c:dLbls>
          <c:showLegendKey val="0"/>
          <c:showVal val="0"/>
          <c:showCatName val="0"/>
          <c:showSerName val="0"/>
          <c:showPercent val="0"/>
          <c:showBubbleSize val="0"/>
        </c:dLbls>
        <c:gapWidth val="182"/>
        <c:axId val="235475439"/>
        <c:axId val="235475919"/>
      </c:barChart>
      <c:catAx>
        <c:axId val="23547543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Raleway" pitchFamily="2" charset="0"/>
                <a:ea typeface="+mn-ea"/>
                <a:cs typeface="+mn-cs"/>
              </a:defRPr>
            </a:pPr>
            <a:endParaRPr lang="en-US"/>
          </a:p>
        </c:txPr>
        <c:crossAx val="235475919"/>
        <c:crosses val="autoZero"/>
        <c:auto val="1"/>
        <c:lblAlgn val="ctr"/>
        <c:lblOffset val="100"/>
        <c:noMultiLvlLbl val="0"/>
      </c:catAx>
      <c:valAx>
        <c:axId val="235475919"/>
        <c:scaling>
          <c:orientation val="minMax"/>
        </c:scaling>
        <c:delete val="0"/>
        <c:axPos val="b"/>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Raleway" pitchFamily="2" charset="0"/>
                <a:ea typeface="+mn-ea"/>
                <a:cs typeface="+mn-cs"/>
              </a:defRPr>
            </a:pPr>
            <a:endParaRPr lang="en-US"/>
          </a:p>
        </c:txPr>
        <c:crossAx val="23547543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Raleway" pitchFamily="2"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Raleway" pitchFamily="2"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Outputs!$AF$59</c:f>
              <c:strCache>
                <c:ptCount val="1"/>
                <c:pt idx="0">
                  <c:v>CareerTech</c:v>
                </c:pt>
              </c:strCache>
            </c:strRef>
          </c:tx>
          <c:spPr>
            <a:solidFill>
              <a:schemeClr val="accent2"/>
            </a:solidFill>
            <a:ln>
              <a:noFill/>
            </a:ln>
            <a:effectLst/>
          </c:spPr>
          <c:invertIfNegative val="0"/>
          <c:cat>
            <c:strRef>
              <c:f>Outputs!$AG$58:$AI$58</c:f>
              <c:strCache>
                <c:ptCount val="3"/>
                <c:pt idx="0">
                  <c:v>FY23</c:v>
                </c:pt>
                <c:pt idx="1">
                  <c:v>FY24</c:v>
                </c:pt>
                <c:pt idx="2">
                  <c:v>FY25</c:v>
                </c:pt>
              </c:strCache>
            </c:strRef>
          </c:cat>
          <c:val>
            <c:numRef>
              <c:f>Outputs!$AG$59:$AI$59</c:f>
              <c:numCache>
                <c:formatCode>_(* #,##0_);_(* \(#,##0\);_(* "-"??_);_(@_)</c:formatCode>
                <c:ptCount val="3"/>
                <c:pt idx="0">
                  <c:v>1.5879810000000001</c:v>
                </c:pt>
                <c:pt idx="1">
                  <c:v>0.60967499999999997</c:v>
                </c:pt>
                <c:pt idx="2">
                  <c:v>4.7992860000000004</c:v>
                </c:pt>
              </c:numCache>
            </c:numRef>
          </c:val>
          <c:extLst>
            <c:ext xmlns:c16="http://schemas.microsoft.com/office/drawing/2014/chart" uri="{C3380CC4-5D6E-409C-BE32-E72D297353CC}">
              <c16:uniqueId val="{00000000-5CF8-4FB2-AB05-0494E7624418}"/>
            </c:ext>
          </c:extLst>
        </c:ser>
        <c:ser>
          <c:idx val="1"/>
          <c:order val="1"/>
          <c:tx>
            <c:strRef>
              <c:f>Outputs!$AF$60</c:f>
              <c:strCache>
                <c:ptCount val="1"/>
                <c:pt idx="0">
                  <c:v>Department of Commerce</c:v>
                </c:pt>
              </c:strCache>
            </c:strRef>
          </c:tx>
          <c:spPr>
            <a:solidFill>
              <a:schemeClr val="accent4"/>
            </a:solidFill>
            <a:ln>
              <a:noFill/>
            </a:ln>
            <a:effectLst/>
          </c:spPr>
          <c:invertIfNegative val="0"/>
          <c:cat>
            <c:strRef>
              <c:f>Outputs!$AG$58:$AI$58</c:f>
              <c:strCache>
                <c:ptCount val="3"/>
                <c:pt idx="0">
                  <c:v>FY23</c:v>
                </c:pt>
                <c:pt idx="1">
                  <c:v>FY24</c:v>
                </c:pt>
                <c:pt idx="2">
                  <c:v>FY25</c:v>
                </c:pt>
              </c:strCache>
            </c:strRef>
          </c:cat>
          <c:val>
            <c:numRef>
              <c:f>Outputs!$AG$60:$AI$60</c:f>
              <c:numCache>
                <c:formatCode>_(* #,##0_);_(* \(#,##0\);_(* "-"??_);_(@_)</c:formatCode>
                <c:ptCount val="3"/>
                <c:pt idx="0">
                  <c:v>159.47240000000002</c:v>
                </c:pt>
                <c:pt idx="1">
                  <c:v>290.95932799999997</c:v>
                </c:pt>
                <c:pt idx="2">
                  <c:v>133.73664199999999</c:v>
                </c:pt>
              </c:numCache>
            </c:numRef>
          </c:val>
          <c:extLst>
            <c:ext xmlns:c16="http://schemas.microsoft.com/office/drawing/2014/chart" uri="{C3380CC4-5D6E-409C-BE32-E72D297353CC}">
              <c16:uniqueId val="{00000001-5CF8-4FB2-AB05-0494E7624418}"/>
            </c:ext>
          </c:extLst>
        </c:ser>
        <c:ser>
          <c:idx val="2"/>
          <c:order val="2"/>
          <c:tx>
            <c:strRef>
              <c:f>Outputs!$AF$61</c:f>
              <c:strCache>
                <c:ptCount val="1"/>
                <c:pt idx="0">
                  <c:v>OCAST</c:v>
                </c:pt>
              </c:strCache>
            </c:strRef>
          </c:tx>
          <c:spPr>
            <a:solidFill>
              <a:schemeClr val="accent6"/>
            </a:solidFill>
            <a:ln>
              <a:noFill/>
            </a:ln>
            <a:effectLst/>
          </c:spPr>
          <c:invertIfNegative val="0"/>
          <c:cat>
            <c:strRef>
              <c:f>Outputs!$AG$58:$AI$58</c:f>
              <c:strCache>
                <c:ptCount val="3"/>
                <c:pt idx="0">
                  <c:v>FY23</c:v>
                </c:pt>
                <c:pt idx="1">
                  <c:v>FY24</c:v>
                </c:pt>
                <c:pt idx="2">
                  <c:v>FY25</c:v>
                </c:pt>
              </c:strCache>
            </c:strRef>
          </c:cat>
          <c:val>
            <c:numRef>
              <c:f>Outputs!$AG$61:$AI$61</c:f>
              <c:numCache>
                <c:formatCode>_(* #,##0_);_(* \(#,##0\);_(* "-"??_);_(@_)</c:formatCode>
                <c:ptCount val="3"/>
                <c:pt idx="0">
                  <c:v>47.91369599999998</c:v>
                </c:pt>
                <c:pt idx="1">
                  <c:v>45.644651999999994</c:v>
                </c:pt>
                <c:pt idx="2">
                  <c:v>34.918701999999996</c:v>
                </c:pt>
              </c:numCache>
            </c:numRef>
          </c:val>
          <c:extLst>
            <c:ext xmlns:c16="http://schemas.microsoft.com/office/drawing/2014/chart" uri="{C3380CC4-5D6E-409C-BE32-E72D297353CC}">
              <c16:uniqueId val="{00000002-5CF8-4FB2-AB05-0494E7624418}"/>
            </c:ext>
          </c:extLst>
        </c:ser>
        <c:dLbls>
          <c:showLegendKey val="0"/>
          <c:showVal val="0"/>
          <c:showCatName val="0"/>
          <c:showSerName val="0"/>
          <c:showPercent val="0"/>
          <c:showBubbleSize val="0"/>
        </c:dLbls>
        <c:gapWidth val="219"/>
        <c:overlap val="-27"/>
        <c:axId val="766168192"/>
        <c:axId val="766160512"/>
      </c:barChart>
      <c:catAx>
        <c:axId val="766168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6160512"/>
        <c:crosses val="autoZero"/>
        <c:auto val="1"/>
        <c:lblAlgn val="ctr"/>
        <c:lblOffset val="100"/>
        <c:noMultiLvlLbl val="0"/>
      </c:catAx>
      <c:valAx>
        <c:axId val="766160512"/>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61681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Outputs!$Z$58</c:f>
              <c:strCache>
                <c:ptCount val="1"/>
                <c:pt idx="0">
                  <c:v>FY23</c:v>
                </c:pt>
              </c:strCache>
            </c:strRef>
          </c:tx>
          <c:spPr>
            <a:solidFill>
              <a:schemeClr val="accent2"/>
            </a:solidFill>
            <a:ln>
              <a:noFill/>
            </a:ln>
            <a:effectLst/>
          </c:spPr>
          <c:invertIfNegative val="0"/>
          <c:cat>
            <c:strRef>
              <c:f>Outputs!$Y$59:$Y$62</c:f>
              <c:strCache>
                <c:ptCount val="4"/>
                <c:pt idx="0">
                  <c:v>Department of Education</c:v>
                </c:pt>
                <c:pt idx="1">
                  <c:v>Department of Rehabilitation Services</c:v>
                </c:pt>
                <c:pt idx="2">
                  <c:v>Oklahoma Human Services</c:v>
                </c:pt>
                <c:pt idx="3">
                  <c:v>State Regents for Higher Education</c:v>
                </c:pt>
              </c:strCache>
            </c:strRef>
          </c:cat>
          <c:val>
            <c:numRef>
              <c:f>Outputs!$Z$59:$Z$62</c:f>
              <c:numCache>
                <c:formatCode>_(* #,##0_);_(* \(#,##0\);_(* "-"??_);_(@_)</c:formatCode>
                <c:ptCount val="4"/>
                <c:pt idx="0">
                  <c:v>1456.725743</c:v>
                </c:pt>
                <c:pt idx="1">
                  <c:v>19.281883999999998</c:v>
                </c:pt>
                <c:pt idx="3">
                  <c:v>2987.6157960000005</c:v>
                </c:pt>
              </c:numCache>
            </c:numRef>
          </c:val>
          <c:extLst>
            <c:ext xmlns:c16="http://schemas.microsoft.com/office/drawing/2014/chart" uri="{C3380CC4-5D6E-409C-BE32-E72D297353CC}">
              <c16:uniqueId val="{00000000-C20A-4A44-8B6E-6EC58A1A4002}"/>
            </c:ext>
          </c:extLst>
        </c:ser>
        <c:ser>
          <c:idx val="1"/>
          <c:order val="1"/>
          <c:tx>
            <c:strRef>
              <c:f>Outputs!$AA$58</c:f>
              <c:strCache>
                <c:ptCount val="1"/>
                <c:pt idx="0">
                  <c:v>FY24</c:v>
                </c:pt>
              </c:strCache>
            </c:strRef>
          </c:tx>
          <c:spPr>
            <a:solidFill>
              <a:schemeClr val="accent4"/>
            </a:solidFill>
            <a:ln>
              <a:noFill/>
            </a:ln>
            <a:effectLst/>
          </c:spPr>
          <c:invertIfNegative val="0"/>
          <c:cat>
            <c:strRef>
              <c:f>Outputs!$Y$59:$Y$62</c:f>
              <c:strCache>
                <c:ptCount val="4"/>
                <c:pt idx="0">
                  <c:v>Department of Education</c:v>
                </c:pt>
                <c:pt idx="1">
                  <c:v>Department of Rehabilitation Services</c:v>
                </c:pt>
                <c:pt idx="2">
                  <c:v>Oklahoma Human Services</c:v>
                </c:pt>
                <c:pt idx="3">
                  <c:v>State Regents for Higher Education</c:v>
                </c:pt>
              </c:strCache>
            </c:strRef>
          </c:cat>
          <c:val>
            <c:numRef>
              <c:f>Outputs!$AA$59:$AA$62</c:f>
              <c:numCache>
                <c:formatCode>_(* #,##0_);_(* \(#,##0\);_(* "-"??_);_(@_)</c:formatCode>
                <c:ptCount val="4"/>
                <c:pt idx="0">
                  <c:v>1398.682967</c:v>
                </c:pt>
                <c:pt idx="1">
                  <c:v>22.900224999999999</c:v>
                </c:pt>
                <c:pt idx="2">
                  <c:v>19.498000000000001</c:v>
                </c:pt>
                <c:pt idx="3">
                  <c:v>3063.3798079999997</c:v>
                </c:pt>
              </c:numCache>
            </c:numRef>
          </c:val>
          <c:extLst>
            <c:ext xmlns:c16="http://schemas.microsoft.com/office/drawing/2014/chart" uri="{C3380CC4-5D6E-409C-BE32-E72D297353CC}">
              <c16:uniqueId val="{00000001-C20A-4A44-8B6E-6EC58A1A4002}"/>
            </c:ext>
          </c:extLst>
        </c:ser>
        <c:ser>
          <c:idx val="2"/>
          <c:order val="2"/>
          <c:tx>
            <c:strRef>
              <c:f>Outputs!$AB$58</c:f>
              <c:strCache>
                <c:ptCount val="1"/>
                <c:pt idx="0">
                  <c:v>FY25</c:v>
                </c:pt>
              </c:strCache>
            </c:strRef>
          </c:tx>
          <c:spPr>
            <a:solidFill>
              <a:schemeClr val="accent6"/>
            </a:solidFill>
            <a:ln>
              <a:noFill/>
            </a:ln>
            <a:effectLst/>
          </c:spPr>
          <c:invertIfNegative val="0"/>
          <c:cat>
            <c:strRef>
              <c:f>Outputs!$Y$59:$Y$62</c:f>
              <c:strCache>
                <c:ptCount val="4"/>
                <c:pt idx="0">
                  <c:v>Department of Education</c:v>
                </c:pt>
                <c:pt idx="1">
                  <c:v>Department of Rehabilitation Services</c:v>
                </c:pt>
                <c:pt idx="2">
                  <c:v>Oklahoma Human Services</c:v>
                </c:pt>
                <c:pt idx="3">
                  <c:v>State Regents for Higher Education</c:v>
                </c:pt>
              </c:strCache>
            </c:strRef>
          </c:cat>
          <c:val>
            <c:numRef>
              <c:f>Outputs!$AB$59:$AB$62</c:f>
              <c:numCache>
                <c:formatCode>_(* #,##0_);_(* \(#,##0\);_(* "-"??_);_(@_)</c:formatCode>
                <c:ptCount val="4"/>
                <c:pt idx="0">
                  <c:v>2134.2201150000001</c:v>
                </c:pt>
                <c:pt idx="1">
                  <c:v>23.570768999999999</c:v>
                </c:pt>
                <c:pt idx="2">
                  <c:v>21.430226999999999</c:v>
                </c:pt>
                <c:pt idx="3">
                  <c:v>3211.2527130000003</c:v>
                </c:pt>
              </c:numCache>
            </c:numRef>
          </c:val>
          <c:extLst>
            <c:ext xmlns:c16="http://schemas.microsoft.com/office/drawing/2014/chart" uri="{C3380CC4-5D6E-409C-BE32-E72D297353CC}">
              <c16:uniqueId val="{00000002-C20A-4A44-8B6E-6EC58A1A4002}"/>
            </c:ext>
          </c:extLst>
        </c:ser>
        <c:dLbls>
          <c:showLegendKey val="0"/>
          <c:showVal val="0"/>
          <c:showCatName val="0"/>
          <c:showSerName val="0"/>
          <c:showPercent val="0"/>
          <c:showBubbleSize val="0"/>
        </c:dLbls>
        <c:gapWidth val="219"/>
        <c:overlap val="-27"/>
        <c:axId val="230551823"/>
        <c:axId val="230557583"/>
      </c:barChart>
      <c:catAx>
        <c:axId val="2305518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0557583"/>
        <c:crosses val="autoZero"/>
        <c:auto val="1"/>
        <c:lblAlgn val="ctr"/>
        <c:lblOffset val="100"/>
        <c:noMultiLvlLbl val="0"/>
      </c:catAx>
      <c:valAx>
        <c:axId val="230557583"/>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055182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Outputs!$R$58</c:f>
              <c:strCache>
                <c:ptCount val="1"/>
                <c:pt idx="0">
                  <c:v>FY23</c:v>
                </c:pt>
              </c:strCache>
            </c:strRef>
          </c:tx>
          <c:spPr>
            <a:solidFill>
              <a:schemeClr val="accent2"/>
            </a:solidFill>
            <a:ln>
              <a:noFill/>
            </a:ln>
            <a:effectLst/>
          </c:spPr>
          <c:invertIfNegative val="0"/>
          <c:cat>
            <c:strRef>
              <c:f>Outputs!$Q$59:$Q$62</c:f>
              <c:strCache>
                <c:ptCount val="4"/>
                <c:pt idx="0">
                  <c:v>Department of Corrections</c:v>
                </c:pt>
                <c:pt idx="1">
                  <c:v>Mental Health and Substance Abuse Services</c:v>
                </c:pt>
                <c:pt idx="2">
                  <c:v>Office of Juvenile Affairs</c:v>
                </c:pt>
                <c:pt idx="3">
                  <c:v>Oklahoma Human Services</c:v>
                </c:pt>
              </c:strCache>
            </c:strRef>
          </c:cat>
          <c:val>
            <c:numRef>
              <c:f>Outputs!$R$59:$R$62</c:f>
              <c:numCache>
                <c:formatCode>_("$"* #,##0_);_("$"* \(#,##0\);_("$"* "-"??_);_(@_)</c:formatCode>
                <c:ptCount val="4"/>
                <c:pt idx="0">
                  <c:v>46.194424999999995</c:v>
                </c:pt>
                <c:pt idx="1">
                  <c:v>366.76016800000002</c:v>
                </c:pt>
                <c:pt idx="2">
                  <c:v>57.730463999999998</c:v>
                </c:pt>
                <c:pt idx="3" formatCode="_(* #,##0_);_(* \(#,##0\);_(* &quot;-&quot;??_);_(@_)">
                  <c:v>2903.6200349999999</c:v>
                </c:pt>
              </c:numCache>
            </c:numRef>
          </c:val>
          <c:extLst>
            <c:ext xmlns:c16="http://schemas.microsoft.com/office/drawing/2014/chart" uri="{C3380CC4-5D6E-409C-BE32-E72D297353CC}">
              <c16:uniqueId val="{00000000-5818-4047-9DC5-4DE58702A46B}"/>
            </c:ext>
          </c:extLst>
        </c:ser>
        <c:ser>
          <c:idx val="1"/>
          <c:order val="1"/>
          <c:tx>
            <c:strRef>
              <c:f>Outputs!$S$58</c:f>
              <c:strCache>
                <c:ptCount val="1"/>
                <c:pt idx="0">
                  <c:v>FY24</c:v>
                </c:pt>
              </c:strCache>
            </c:strRef>
          </c:tx>
          <c:spPr>
            <a:solidFill>
              <a:schemeClr val="accent4"/>
            </a:solidFill>
            <a:ln>
              <a:noFill/>
            </a:ln>
            <a:effectLst/>
          </c:spPr>
          <c:invertIfNegative val="0"/>
          <c:cat>
            <c:strRef>
              <c:f>Outputs!$Q$59:$Q$62</c:f>
              <c:strCache>
                <c:ptCount val="4"/>
                <c:pt idx="0">
                  <c:v>Department of Corrections</c:v>
                </c:pt>
                <c:pt idx="1">
                  <c:v>Mental Health and Substance Abuse Services</c:v>
                </c:pt>
                <c:pt idx="2">
                  <c:v>Office of Juvenile Affairs</c:v>
                </c:pt>
                <c:pt idx="3">
                  <c:v>Oklahoma Human Services</c:v>
                </c:pt>
              </c:strCache>
            </c:strRef>
          </c:cat>
          <c:val>
            <c:numRef>
              <c:f>Outputs!$S$59:$S$62</c:f>
              <c:numCache>
                <c:formatCode>_("$"* #,##0_);_("$"* \(#,##0\);_("$"* "-"??_);_(@_)</c:formatCode>
                <c:ptCount val="4"/>
                <c:pt idx="0">
                  <c:v>46.626268000000003</c:v>
                </c:pt>
                <c:pt idx="1">
                  <c:v>394.80510700000002</c:v>
                </c:pt>
                <c:pt idx="2">
                  <c:v>55.175397000000004</c:v>
                </c:pt>
                <c:pt idx="3" formatCode="_(* #,##0_);_(* \(#,##0\);_(* &quot;-&quot;??_);_(@_)">
                  <c:v>2389.3730489999998</c:v>
                </c:pt>
              </c:numCache>
            </c:numRef>
          </c:val>
          <c:extLst>
            <c:ext xmlns:c16="http://schemas.microsoft.com/office/drawing/2014/chart" uri="{C3380CC4-5D6E-409C-BE32-E72D297353CC}">
              <c16:uniqueId val="{00000001-5818-4047-9DC5-4DE58702A46B}"/>
            </c:ext>
          </c:extLst>
        </c:ser>
        <c:ser>
          <c:idx val="2"/>
          <c:order val="2"/>
          <c:tx>
            <c:strRef>
              <c:f>Outputs!$T$58</c:f>
              <c:strCache>
                <c:ptCount val="1"/>
                <c:pt idx="0">
                  <c:v>FY25</c:v>
                </c:pt>
              </c:strCache>
            </c:strRef>
          </c:tx>
          <c:spPr>
            <a:solidFill>
              <a:schemeClr val="accent6"/>
            </a:solidFill>
            <a:ln>
              <a:noFill/>
            </a:ln>
            <a:effectLst/>
          </c:spPr>
          <c:invertIfNegative val="0"/>
          <c:cat>
            <c:strRef>
              <c:f>Outputs!$Q$59:$Q$62</c:f>
              <c:strCache>
                <c:ptCount val="4"/>
                <c:pt idx="0">
                  <c:v>Department of Corrections</c:v>
                </c:pt>
                <c:pt idx="1">
                  <c:v>Mental Health and Substance Abuse Services</c:v>
                </c:pt>
                <c:pt idx="2">
                  <c:v>Office of Juvenile Affairs</c:v>
                </c:pt>
                <c:pt idx="3">
                  <c:v>Oklahoma Human Services</c:v>
                </c:pt>
              </c:strCache>
            </c:strRef>
          </c:cat>
          <c:val>
            <c:numRef>
              <c:f>Outputs!$T$59:$T$62</c:f>
              <c:numCache>
                <c:formatCode>_("$"* #,##0_);_("$"* \(#,##0\);_("$"* "-"??_);_(@_)</c:formatCode>
                <c:ptCount val="4"/>
                <c:pt idx="0">
                  <c:v>43.626308000000002</c:v>
                </c:pt>
                <c:pt idx="1">
                  <c:v>423.740567</c:v>
                </c:pt>
                <c:pt idx="2">
                  <c:v>75.392030000000005</c:v>
                </c:pt>
                <c:pt idx="3" formatCode="_(* #,##0_);_(* \(#,##0\);_(* &quot;-&quot;??_);_(@_)">
                  <c:v>2492.6994110000001</c:v>
                </c:pt>
              </c:numCache>
            </c:numRef>
          </c:val>
          <c:extLst>
            <c:ext xmlns:c16="http://schemas.microsoft.com/office/drawing/2014/chart" uri="{C3380CC4-5D6E-409C-BE32-E72D297353CC}">
              <c16:uniqueId val="{00000002-5818-4047-9DC5-4DE58702A46B}"/>
            </c:ext>
          </c:extLst>
        </c:ser>
        <c:dLbls>
          <c:showLegendKey val="0"/>
          <c:showVal val="0"/>
          <c:showCatName val="0"/>
          <c:showSerName val="0"/>
          <c:showPercent val="0"/>
          <c:showBubbleSize val="0"/>
        </c:dLbls>
        <c:gapWidth val="219"/>
        <c:overlap val="-27"/>
        <c:axId val="230584463"/>
        <c:axId val="230601263"/>
      </c:barChart>
      <c:catAx>
        <c:axId val="2305844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0601263"/>
        <c:crosses val="autoZero"/>
        <c:auto val="1"/>
        <c:lblAlgn val="ctr"/>
        <c:lblOffset val="100"/>
        <c:noMultiLvlLbl val="0"/>
      </c:catAx>
      <c:valAx>
        <c:axId val="230601263"/>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058446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Outputs!$N$112</c:f>
              <c:strCache>
                <c:ptCount val="1"/>
                <c:pt idx="0">
                  <c:v>FY23</c:v>
                </c:pt>
              </c:strCache>
            </c:strRef>
          </c:tx>
          <c:spPr>
            <a:solidFill>
              <a:schemeClr val="accent1"/>
            </a:solidFill>
            <a:ln>
              <a:noFill/>
            </a:ln>
            <a:effectLst/>
          </c:spPr>
          <c:invertIfNegative val="0"/>
          <c:cat>
            <c:strRef>
              <c:f>Outputs!$M$113:$M$119</c:f>
              <c:strCache>
                <c:ptCount val="7"/>
                <c:pt idx="0">
                  <c:v>General Population</c:v>
                </c:pt>
                <c:pt idx="1">
                  <c:v>Disability Assistance</c:v>
                </c:pt>
                <c:pt idx="2">
                  <c:v>STEM</c:v>
                </c:pt>
                <c:pt idx="3">
                  <c:v>Teachers</c:v>
                </c:pt>
                <c:pt idx="4">
                  <c:v>Aerospace &amp; Aviation</c:v>
                </c:pt>
                <c:pt idx="5">
                  <c:v>Cyber Security</c:v>
                </c:pt>
                <c:pt idx="6">
                  <c:v>Physicians &amp; Nursing</c:v>
                </c:pt>
              </c:strCache>
            </c:strRef>
          </c:cat>
          <c:val>
            <c:numRef>
              <c:f>Outputs!$N$113:$N$119</c:f>
              <c:numCache>
                <c:formatCode>_("$"* #,##0_);_("$"* \(#,##0\);_("$"* "-"??_);_(@_)</c:formatCode>
                <c:ptCount val="7"/>
                <c:pt idx="0">
                  <c:v>226.56240099999999</c:v>
                </c:pt>
                <c:pt idx="1">
                  <c:v>72.253973999999999</c:v>
                </c:pt>
                <c:pt idx="2">
                  <c:v>56.925745000000006</c:v>
                </c:pt>
                <c:pt idx="3">
                  <c:v>13.241795</c:v>
                </c:pt>
                <c:pt idx="4">
                  <c:v>1.735894</c:v>
                </c:pt>
                <c:pt idx="6">
                  <c:v>104.48325500000001</c:v>
                </c:pt>
              </c:numCache>
            </c:numRef>
          </c:val>
          <c:extLst>
            <c:ext xmlns:c16="http://schemas.microsoft.com/office/drawing/2014/chart" uri="{C3380CC4-5D6E-409C-BE32-E72D297353CC}">
              <c16:uniqueId val="{00000000-7A8F-459F-A418-E9C845DB873E}"/>
            </c:ext>
          </c:extLst>
        </c:ser>
        <c:ser>
          <c:idx val="1"/>
          <c:order val="1"/>
          <c:tx>
            <c:strRef>
              <c:f>Outputs!$O$112</c:f>
              <c:strCache>
                <c:ptCount val="1"/>
                <c:pt idx="0">
                  <c:v>FY24</c:v>
                </c:pt>
              </c:strCache>
            </c:strRef>
          </c:tx>
          <c:spPr>
            <a:solidFill>
              <a:schemeClr val="accent2"/>
            </a:solidFill>
            <a:ln>
              <a:noFill/>
            </a:ln>
            <a:effectLst/>
          </c:spPr>
          <c:invertIfNegative val="0"/>
          <c:cat>
            <c:strRef>
              <c:f>Outputs!$M$113:$M$119</c:f>
              <c:strCache>
                <c:ptCount val="7"/>
                <c:pt idx="0">
                  <c:v>General Population</c:v>
                </c:pt>
                <c:pt idx="1">
                  <c:v>Disability Assistance</c:v>
                </c:pt>
                <c:pt idx="2">
                  <c:v>STEM</c:v>
                </c:pt>
                <c:pt idx="3">
                  <c:v>Teachers</c:v>
                </c:pt>
                <c:pt idx="4">
                  <c:v>Aerospace &amp; Aviation</c:v>
                </c:pt>
                <c:pt idx="5">
                  <c:v>Cyber Security</c:v>
                </c:pt>
                <c:pt idx="6">
                  <c:v>Physicians &amp; Nursing</c:v>
                </c:pt>
              </c:strCache>
            </c:strRef>
          </c:cat>
          <c:val>
            <c:numRef>
              <c:f>Outputs!$O$113:$O$119</c:f>
              <c:numCache>
                <c:formatCode>_("$"* #,##0_);_("$"* \(#,##0\);_("$"* "-"??_);_(@_)</c:formatCode>
                <c:ptCount val="7"/>
                <c:pt idx="0">
                  <c:v>282.58555699999999</c:v>
                </c:pt>
                <c:pt idx="1">
                  <c:v>78.700282000000001</c:v>
                </c:pt>
                <c:pt idx="2">
                  <c:v>71.175358000000003</c:v>
                </c:pt>
                <c:pt idx="3">
                  <c:v>68.776291999999998</c:v>
                </c:pt>
                <c:pt idx="4">
                  <c:v>21.191451000000001</c:v>
                </c:pt>
                <c:pt idx="5">
                  <c:v>12</c:v>
                </c:pt>
                <c:pt idx="6">
                  <c:v>117.89168300000001</c:v>
                </c:pt>
              </c:numCache>
            </c:numRef>
          </c:val>
          <c:extLst>
            <c:ext xmlns:c16="http://schemas.microsoft.com/office/drawing/2014/chart" uri="{C3380CC4-5D6E-409C-BE32-E72D297353CC}">
              <c16:uniqueId val="{00000001-7A8F-459F-A418-E9C845DB873E}"/>
            </c:ext>
          </c:extLst>
        </c:ser>
        <c:ser>
          <c:idx val="2"/>
          <c:order val="2"/>
          <c:tx>
            <c:strRef>
              <c:f>Outputs!$P$112</c:f>
              <c:strCache>
                <c:ptCount val="1"/>
                <c:pt idx="0">
                  <c:v>FY25</c:v>
                </c:pt>
              </c:strCache>
            </c:strRef>
          </c:tx>
          <c:spPr>
            <a:solidFill>
              <a:schemeClr val="accent3"/>
            </a:solidFill>
            <a:ln>
              <a:noFill/>
            </a:ln>
            <a:effectLst/>
          </c:spPr>
          <c:invertIfNegative val="0"/>
          <c:cat>
            <c:strRef>
              <c:f>Outputs!$M$113:$M$119</c:f>
              <c:strCache>
                <c:ptCount val="7"/>
                <c:pt idx="0">
                  <c:v>General Population</c:v>
                </c:pt>
                <c:pt idx="1">
                  <c:v>Disability Assistance</c:v>
                </c:pt>
                <c:pt idx="2">
                  <c:v>STEM</c:v>
                </c:pt>
                <c:pt idx="3">
                  <c:v>Teachers</c:v>
                </c:pt>
                <c:pt idx="4">
                  <c:v>Aerospace &amp; Aviation</c:v>
                </c:pt>
                <c:pt idx="5">
                  <c:v>Cyber Security</c:v>
                </c:pt>
                <c:pt idx="6">
                  <c:v>Physicians &amp; Nursing</c:v>
                </c:pt>
              </c:strCache>
            </c:strRef>
          </c:cat>
          <c:val>
            <c:numRef>
              <c:f>Outputs!$P$113:$P$119</c:f>
              <c:numCache>
                <c:formatCode>_("$"* #,##0_);_("$"* \(#,##0\);_("$"* "-"??_);_(@_)</c:formatCode>
                <c:ptCount val="7"/>
                <c:pt idx="0">
                  <c:v>275.43836800000003</c:v>
                </c:pt>
                <c:pt idx="1">
                  <c:v>91.831625000000003</c:v>
                </c:pt>
                <c:pt idx="2">
                  <c:v>81.628732999999997</c:v>
                </c:pt>
                <c:pt idx="3">
                  <c:v>85.561140999999992</c:v>
                </c:pt>
                <c:pt idx="4">
                  <c:v>6.1767009999999996</c:v>
                </c:pt>
                <c:pt idx="5">
                  <c:v>8.3481830000000006</c:v>
                </c:pt>
                <c:pt idx="6">
                  <c:v>107.114679</c:v>
                </c:pt>
              </c:numCache>
            </c:numRef>
          </c:val>
          <c:extLst>
            <c:ext xmlns:c16="http://schemas.microsoft.com/office/drawing/2014/chart" uri="{C3380CC4-5D6E-409C-BE32-E72D297353CC}">
              <c16:uniqueId val="{00000002-7A8F-459F-A418-E9C845DB873E}"/>
            </c:ext>
          </c:extLst>
        </c:ser>
        <c:dLbls>
          <c:showLegendKey val="0"/>
          <c:showVal val="0"/>
          <c:showCatName val="0"/>
          <c:showSerName val="0"/>
          <c:showPercent val="0"/>
          <c:showBubbleSize val="0"/>
        </c:dLbls>
        <c:gapWidth val="182"/>
        <c:axId val="315524576"/>
        <c:axId val="315508256"/>
      </c:barChart>
      <c:catAx>
        <c:axId val="31552457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15508256"/>
        <c:crosses val="autoZero"/>
        <c:auto val="1"/>
        <c:lblAlgn val="ctr"/>
        <c:lblOffset val="100"/>
        <c:noMultiLvlLbl val="0"/>
      </c:catAx>
      <c:valAx>
        <c:axId val="315508256"/>
        <c:scaling>
          <c:orientation val="minMax"/>
        </c:scaling>
        <c:delete val="0"/>
        <c:axPos val="b"/>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155245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Outputs!$T$113</c:f>
              <c:strCache>
                <c:ptCount val="1"/>
                <c:pt idx="0">
                  <c:v>Advanced Education</c:v>
                </c:pt>
              </c:strCache>
            </c:strRef>
          </c:tx>
          <c:spPr>
            <a:solidFill>
              <a:schemeClr val="accent2"/>
            </a:solidFill>
            <a:ln>
              <a:noFill/>
            </a:ln>
            <a:effectLst/>
          </c:spPr>
          <c:invertIfNegative val="0"/>
          <c:cat>
            <c:strRef>
              <c:f>Outputs!$U$112:$W$112</c:f>
              <c:strCache>
                <c:ptCount val="3"/>
                <c:pt idx="0">
                  <c:v>FY23</c:v>
                </c:pt>
                <c:pt idx="1">
                  <c:v>FY24</c:v>
                </c:pt>
                <c:pt idx="2">
                  <c:v>FY25</c:v>
                </c:pt>
              </c:strCache>
            </c:strRef>
          </c:cat>
          <c:val>
            <c:numRef>
              <c:f>Outputs!$U$113:$W$113</c:f>
              <c:numCache>
                <c:formatCode>_("$"* #,##0_);_("$"* \(#,##0\);_("$"* "-"??_);_(@_)</c:formatCode>
                <c:ptCount val="3"/>
                <c:pt idx="0">
                  <c:v>223.89843299999995</c:v>
                </c:pt>
                <c:pt idx="1">
                  <c:v>308.26588899999996</c:v>
                </c:pt>
                <c:pt idx="2">
                  <c:v>311.87624399999999</c:v>
                </c:pt>
              </c:numCache>
            </c:numRef>
          </c:val>
          <c:extLst>
            <c:ext xmlns:c16="http://schemas.microsoft.com/office/drawing/2014/chart" uri="{C3380CC4-5D6E-409C-BE32-E72D297353CC}">
              <c16:uniqueId val="{00000000-17D5-481D-AEA2-F4F93518D9BA}"/>
            </c:ext>
          </c:extLst>
        </c:ser>
        <c:ser>
          <c:idx val="1"/>
          <c:order val="1"/>
          <c:tx>
            <c:strRef>
              <c:f>Outputs!$T$114</c:f>
              <c:strCache>
                <c:ptCount val="1"/>
                <c:pt idx="0">
                  <c:v>General Workforce Development</c:v>
                </c:pt>
              </c:strCache>
            </c:strRef>
          </c:tx>
          <c:spPr>
            <a:solidFill>
              <a:schemeClr val="accent4"/>
            </a:solidFill>
            <a:ln>
              <a:noFill/>
            </a:ln>
            <a:effectLst/>
          </c:spPr>
          <c:invertIfNegative val="0"/>
          <c:cat>
            <c:strRef>
              <c:f>Outputs!$U$112:$W$112</c:f>
              <c:strCache>
                <c:ptCount val="3"/>
                <c:pt idx="0">
                  <c:v>FY23</c:v>
                </c:pt>
                <c:pt idx="1">
                  <c:v>FY24</c:v>
                </c:pt>
                <c:pt idx="2">
                  <c:v>FY25</c:v>
                </c:pt>
              </c:strCache>
            </c:strRef>
          </c:cat>
          <c:val>
            <c:numRef>
              <c:f>Outputs!$U$114:$W$114</c:f>
              <c:numCache>
                <c:formatCode>_("$"* #,##0_);_("$"* \(#,##0\);_("$"* "-"??_);_(@_)</c:formatCode>
                <c:ptCount val="3"/>
                <c:pt idx="0">
                  <c:v>94.434379000000007</c:v>
                </c:pt>
                <c:pt idx="1">
                  <c:v>108.74951300000001</c:v>
                </c:pt>
                <c:pt idx="2">
                  <c:v>94.695481999999998</c:v>
                </c:pt>
              </c:numCache>
            </c:numRef>
          </c:val>
          <c:extLst>
            <c:ext xmlns:c16="http://schemas.microsoft.com/office/drawing/2014/chart" uri="{C3380CC4-5D6E-409C-BE32-E72D297353CC}">
              <c16:uniqueId val="{00000001-17D5-481D-AEA2-F4F93518D9BA}"/>
            </c:ext>
          </c:extLst>
        </c:ser>
        <c:ser>
          <c:idx val="2"/>
          <c:order val="2"/>
          <c:tx>
            <c:strRef>
              <c:f>Outputs!$T$115</c:f>
              <c:strCache>
                <c:ptCount val="1"/>
                <c:pt idx="0">
                  <c:v>Professional Development</c:v>
                </c:pt>
              </c:strCache>
            </c:strRef>
          </c:tx>
          <c:spPr>
            <a:solidFill>
              <a:schemeClr val="accent6"/>
            </a:solidFill>
            <a:ln>
              <a:noFill/>
            </a:ln>
            <a:effectLst/>
          </c:spPr>
          <c:invertIfNegative val="0"/>
          <c:cat>
            <c:strRef>
              <c:f>Outputs!$U$112:$W$112</c:f>
              <c:strCache>
                <c:ptCount val="3"/>
                <c:pt idx="0">
                  <c:v>FY23</c:v>
                </c:pt>
                <c:pt idx="1">
                  <c:v>FY24</c:v>
                </c:pt>
                <c:pt idx="2">
                  <c:v>FY25</c:v>
                </c:pt>
              </c:strCache>
            </c:strRef>
          </c:cat>
          <c:val>
            <c:numRef>
              <c:f>Outputs!$U$115:$W$115</c:f>
              <c:numCache>
                <c:formatCode>_("$"* #,##0_);_("$"* \(#,##0\);_("$"* "-"??_);_(@_)</c:formatCode>
                <c:ptCount val="3"/>
                <c:pt idx="0">
                  <c:v>157.72505000000001</c:v>
                </c:pt>
                <c:pt idx="1">
                  <c:v>236.66797500000001</c:v>
                </c:pt>
                <c:pt idx="2">
                  <c:v>251.67581999999999</c:v>
                </c:pt>
              </c:numCache>
            </c:numRef>
          </c:val>
          <c:extLst>
            <c:ext xmlns:c16="http://schemas.microsoft.com/office/drawing/2014/chart" uri="{C3380CC4-5D6E-409C-BE32-E72D297353CC}">
              <c16:uniqueId val="{00000002-17D5-481D-AEA2-F4F93518D9BA}"/>
            </c:ext>
          </c:extLst>
        </c:ser>
        <c:dLbls>
          <c:showLegendKey val="0"/>
          <c:showVal val="0"/>
          <c:showCatName val="0"/>
          <c:showSerName val="0"/>
          <c:showPercent val="0"/>
          <c:showBubbleSize val="0"/>
        </c:dLbls>
        <c:gapWidth val="219"/>
        <c:overlap val="-27"/>
        <c:axId val="766040512"/>
        <c:axId val="766034272"/>
      </c:barChart>
      <c:catAx>
        <c:axId val="766040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6034272"/>
        <c:crosses val="autoZero"/>
        <c:auto val="1"/>
        <c:lblAlgn val="ctr"/>
        <c:lblOffset val="100"/>
        <c:noMultiLvlLbl val="0"/>
      </c:catAx>
      <c:valAx>
        <c:axId val="766034272"/>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60405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Outputs!$U$6</c:f>
              <c:strCache>
                <c:ptCount val="1"/>
                <c:pt idx="0">
                  <c:v>FY23</c:v>
                </c:pt>
              </c:strCache>
            </c:strRef>
          </c:tx>
          <c:spPr>
            <a:solidFill>
              <a:schemeClr val="accent2"/>
            </a:solidFill>
            <a:ln>
              <a:noFill/>
            </a:ln>
            <a:effectLst/>
          </c:spPr>
          <c:invertIfNegative val="0"/>
          <c:cat>
            <c:strRef>
              <c:f>Outputs!$T$7:$T$18</c:f>
              <c:strCache>
                <c:ptCount val="12"/>
                <c:pt idx="0">
                  <c:v>CareerTech</c:v>
                </c:pt>
                <c:pt idx="1">
                  <c:v>Department of Commerce</c:v>
                </c:pt>
                <c:pt idx="2">
                  <c:v>Department of Corrections</c:v>
                </c:pt>
                <c:pt idx="3">
                  <c:v>Department of Education</c:v>
                </c:pt>
                <c:pt idx="4">
                  <c:v>Department of Rehabilitation Services</c:v>
                </c:pt>
                <c:pt idx="5">
                  <c:v>Mental Health and Substance Abuse Services</c:v>
                </c:pt>
                <c:pt idx="6">
                  <c:v>OCAST</c:v>
                </c:pt>
                <c:pt idx="7">
                  <c:v>Office of Juvenile Affairs</c:v>
                </c:pt>
                <c:pt idx="8">
                  <c:v>Oklahoma Human Services</c:v>
                </c:pt>
                <c:pt idx="9">
                  <c:v>OSU Medical Authority</c:v>
                </c:pt>
                <c:pt idx="10">
                  <c:v>State Regents for Higher Education</c:v>
                </c:pt>
                <c:pt idx="11">
                  <c:v>University Hospitals Authority</c:v>
                </c:pt>
              </c:strCache>
            </c:strRef>
          </c:cat>
          <c:val>
            <c:numRef>
              <c:f>Outputs!$U$7:$U$18</c:f>
              <c:numCache>
                <c:formatCode>_(* #,##0_);_(* \(#,##0\);_(* "-"??_);_(@_)</c:formatCode>
                <c:ptCount val="12"/>
                <c:pt idx="0">
                  <c:v>172.76024900000002</c:v>
                </c:pt>
                <c:pt idx="1">
                  <c:v>180.79800700000001</c:v>
                </c:pt>
                <c:pt idx="2">
                  <c:v>46.194424999999995</c:v>
                </c:pt>
                <c:pt idx="3">
                  <c:v>1466.6153279999999</c:v>
                </c:pt>
                <c:pt idx="4">
                  <c:v>91.53585799999999</c:v>
                </c:pt>
                <c:pt idx="5">
                  <c:v>366.76016800000002</c:v>
                </c:pt>
                <c:pt idx="6">
                  <c:v>48.394529000000006</c:v>
                </c:pt>
                <c:pt idx="7">
                  <c:v>57.730463999999998</c:v>
                </c:pt>
                <c:pt idx="8">
                  <c:v>2903.6200349999999</c:v>
                </c:pt>
                <c:pt idx="9">
                  <c:v>42.878785000000001</c:v>
                </c:pt>
                <c:pt idx="10">
                  <c:v>3021.6803220000002</c:v>
                </c:pt>
                <c:pt idx="11">
                  <c:v>93.003926000000007</c:v>
                </c:pt>
              </c:numCache>
            </c:numRef>
          </c:val>
          <c:extLst>
            <c:ext xmlns:c16="http://schemas.microsoft.com/office/drawing/2014/chart" uri="{C3380CC4-5D6E-409C-BE32-E72D297353CC}">
              <c16:uniqueId val="{00000000-7DD9-497A-9B89-28F3703D4A8C}"/>
            </c:ext>
          </c:extLst>
        </c:ser>
        <c:ser>
          <c:idx val="1"/>
          <c:order val="1"/>
          <c:tx>
            <c:strRef>
              <c:f>Outputs!$V$6</c:f>
              <c:strCache>
                <c:ptCount val="1"/>
                <c:pt idx="0">
                  <c:v>FY24</c:v>
                </c:pt>
              </c:strCache>
            </c:strRef>
          </c:tx>
          <c:spPr>
            <a:solidFill>
              <a:schemeClr val="accent4"/>
            </a:solidFill>
            <a:ln>
              <a:noFill/>
            </a:ln>
            <a:effectLst/>
          </c:spPr>
          <c:invertIfNegative val="0"/>
          <c:cat>
            <c:strRef>
              <c:f>Outputs!$T$7:$T$18</c:f>
              <c:strCache>
                <c:ptCount val="12"/>
                <c:pt idx="0">
                  <c:v>CareerTech</c:v>
                </c:pt>
                <c:pt idx="1">
                  <c:v>Department of Commerce</c:v>
                </c:pt>
                <c:pt idx="2">
                  <c:v>Department of Corrections</c:v>
                </c:pt>
                <c:pt idx="3">
                  <c:v>Department of Education</c:v>
                </c:pt>
                <c:pt idx="4">
                  <c:v>Department of Rehabilitation Services</c:v>
                </c:pt>
                <c:pt idx="5">
                  <c:v>Mental Health and Substance Abuse Services</c:v>
                </c:pt>
                <c:pt idx="6">
                  <c:v>OCAST</c:v>
                </c:pt>
                <c:pt idx="7">
                  <c:v>Office of Juvenile Affairs</c:v>
                </c:pt>
                <c:pt idx="8">
                  <c:v>Oklahoma Human Services</c:v>
                </c:pt>
                <c:pt idx="9">
                  <c:v>OSU Medical Authority</c:v>
                </c:pt>
                <c:pt idx="10">
                  <c:v>State Regents for Higher Education</c:v>
                </c:pt>
                <c:pt idx="11">
                  <c:v>University Hospitals Authority</c:v>
                </c:pt>
              </c:strCache>
            </c:strRef>
          </c:cat>
          <c:val>
            <c:numRef>
              <c:f>Outputs!$V$7:$V$18</c:f>
              <c:numCache>
                <c:formatCode>_(* #,##0_);_(* \(#,##0\);_(* "-"??_);_(@_)</c:formatCode>
                <c:ptCount val="12"/>
                <c:pt idx="0">
                  <c:v>207.48095900000001</c:v>
                </c:pt>
                <c:pt idx="1">
                  <c:v>318.20580499999994</c:v>
                </c:pt>
                <c:pt idx="2">
                  <c:v>46.626268000000003</c:v>
                </c:pt>
                <c:pt idx="3">
                  <c:v>1464.7539980000001</c:v>
                </c:pt>
                <c:pt idx="4">
                  <c:v>101.60050699999999</c:v>
                </c:pt>
                <c:pt idx="5">
                  <c:v>394.80510700000002</c:v>
                </c:pt>
                <c:pt idx="6">
                  <c:v>85.991759999999999</c:v>
                </c:pt>
                <c:pt idx="7">
                  <c:v>55.175397000000004</c:v>
                </c:pt>
                <c:pt idx="8">
                  <c:v>2410.3110489999999</c:v>
                </c:pt>
                <c:pt idx="9">
                  <c:v>40.825912000000002</c:v>
                </c:pt>
                <c:pt idx="10">
                  <c:v>3102.7776040000003</c:v>
                </c:pt>
                <c:pt idx="11">
                  <c:v>118.10492600000001</c:v>
                </c:pt>
              </c:numCache>
            </c:numRef>
          </c:val>
          <c:extLst>
            <c:ext xmlns:c16="http://schemas.microsoft.com/office/drawing/2014/chart" uri="{C3380CC4-5D6E-409C-BE32-E72D297353CC}">
              <c16:uniqueId val="{00000001-7DD9-497A-9B89-28F3703D4A8C}"/>
            </c:ext>
          </c:extLst>
        </c:ser>
        <c:ser>
          <c:idx val="2"/>
          <c:order val="2"/>
          <c:tx>
            <c:strRef>
              <c:f>Outputs!$W$6</c:f>
              <c:strCache>
                <c:ptCount val="1"/>
                <c:pt idx="0">
                  <c:v>FY25</c:v>
                </c:pt>
              </c:strCache>
            </c:strRef>
          </c:tx>
          <c:spPr>
            <a:solidFill>
              <a:schemeClr val="accent6"/>
            </a:solidFill>
            <a:ln>
              <a:noFill/>
            </a:ln>
            <a:effectLst/>
          </c:spPr>
          <c:invertIfNegative val="0"/>
          <c:cat>
            <c:strRef>
              <c:f>Outputs!$T$7:$T$18</c:f>
              <c:strCache>
                <c:ptCount val="12"/>
                <c:pt idx="0">
                  <c:v>CareerTech</c:v>
                </c:pt>
                <c:pt idx="1">
                  <c:v>Department of Commerce</c:v>
                </c:pt>
                <c:pt idx="2">
                  <c:v>Department of Corrections</c:v>
                </c:pt>
                <c:pt idx="3">
                  <c:v>Department of Education</c:v>
                </c:pt>
                <c:pt idx="4">
                  <c:v>Department of Rehabilitation Services</c:v>
                </c:pt>
                <c:pt idx="5">
                  <c:v>Mental Health and Substance Abuse Services</c:v>
                </c:pt>
                <c:pt idx="6">
                  <c:v>OCAST</c:v>
                </c:pt>
                <c:pt idx="7">
                  <c:v>Office of Juvenile Affairs</c:v>
                </c:pt>
                <c:pt idx="8">
                  <c:v>Oklahoma Human Services</c:v>
                </c:pt>
                <c:pt idx="9">
                  <c:v>OSU Medical Authority</c:v>
                </c:pt>
                <c:pt idx="10">
                  <c:v>State Regents for Higher Education</c:v>
                </c:pt>
                <c:pt idx="11">
                  <c:v>University Hospitals Authority</c:v>
                </c:pt>
              </c:strCache>
            </c:strRef>
          </c:cat>
          <c:val>
            <c:numRef>
              <c:f>Outputs!$W$7:$W$18</c:f>
              <c:numCache>
                <c:formatCode>_(* #,##0_);_(* \(#,##0\);_(* "-"??_);_(@_)</c:formatCode>
                <c:ptCount val="12"/>
                <c:pt idx="0">
                  <c:v>237.664886</c:v>
                </c:pt>
                <c:pt idx="1">
                  <c:v>134.62254300000001</c:v>
                </c:pt>
                <c:pt idx="2">
                  <c:v>43.626308000000002</c:v>
                </c:pt>
                <c:pt idx="3">
                  <c:v>2216.962462</c:v>
                </c:pt>
                <c:pt idx="4">
                  <c:v>115.402394</c:v>
                </c:pt>
                <c:pt idx="5">
                  <c:v>423.740567</c:v>
                </c:pt>
                <c:pt idx="6">
                  <c:v>51.516329000000006</c:v>
                </c:pt>
                <c:pt idx="7">
                  <c:v>75.392030000000005</c:v>
                </c:pt>
                <c:pt idx="8">
                  <c:v>2514.9594779999998</c:v>
                </c:pt>
                <c:pt idx="9">
                  <c:v>41.161448999999998</c:v>
                </c:pt>
                <c:pt idx="10">
                  <c:v>3248.3649220000002</c:v>
                </c:pt>
                <c:pt idx="11">
                  <c:v>113.186926</c:v>
                </c:pt>
              </c:numCache>
            </c:numRef>
          </c:val>
          <c:extLst>
            <c:ext xmlns:c16="http://schemas.microsoft.com/office/drawing/2014/chart" uri="{C3380CC4-5D6E-409C-BE32-E72D297353CC}">
              <c16:uniqueId val="{00000002-7DD9-497A-9B89-28F3703D4A8C}"/>
            </c:ext>
          </c:extLst>
        </c:ser>
        <c:dLbls>
          <c:showLegendKey val="0"/>
          <c:showVal val="0"/>
          <c:showCatName val="0"/>
          <c:showSerName val="0"/>
          <c:showPercent val="0"/>
          <c:showBubbleSize val="0"/>
        </c:dLbls>
        <c:gapWidth val="182"/>
        <c:axId val="230777903"/>
        <c:axId val="230779823"/>
      </c:barChart>
      <c:catAx>
        <c:axId val="230777903"/>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0779823"/>
        <c:crosses val="autoZero"/>
        <c:auto val="1"/>
        <c:lblAlgn val="ctr"/>
        <c:lblOffset val="100"/>
        <c:noMultiLvlLbl val="0"/>
      </c:catAx>
      <c:valAx>
        <c:axId val="230779823"/>
        <c:scaling>
          <c:orientation val="minMax"/>
        </c:scaling>
        <c:delete val="0"/>
        <c:axPos val="b"/>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07779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44450</xdr:colOff>
      <xdr:row>127</xdr:row>
      <xdr:rowOff>87311</xdr:rowOff>
    </xdr:from>
    <xdr:to>
      <xdr:col>11</xdr:col>
      <xdr:colOff>276225</xdr:colOff>
      <xdr:row>159</xdr:row>
      <xdr:rowOff>142875</xdr:rowOff>
    </xdr:to>
    <xdr:graphicFrame macro="">
      <xdr:nvGraphicFramePr>
        <xdr:cNvPr id="4" name="Chart 3">
          <a:extLst>
            <a:ext uri="{FF2B5EF4-FFF2-40B4-BE49-F238E27FC236}">
              <a16:creationId xmlns:a16="http://schemas.microsoft.com/office/drawing/2014/main" id="{3EEBDF2B-179E-C00F-6C77-DB21A9FB5EF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9524</xdr:colOff>
      <xdr:row>11</xdr:row>
      <xdr:rowOff>17460</xdr:rowOff>
    </xdr:from>
    <xdr:to>
      <xdr:col>13</xdr:col>
      <xdr:colOff>504824</xdr:colOff>
      <xdr:row>27</xdr:row>
      <xdr:rowOff>169860</xdr:rowOff>
    </xdr:to>
    <xdr:graphicFrame macro="">
      <xdr:nvGraphicFramePr>
        <xdr:cNvPr id="5" name="Chart 4">
          <a:extLst>
            <a:ext uri="{FF2B5EF4-FFF2-40B4-BE49-F238E27FC236}">
              <a16:creationId xmlns:a16="http://schemas.microsoft.com/office/drawing/2014/main" id="{A866C9F2-C0CD-FF8E-19B4-A3B14308297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79373</xdr:colOff>
      <xdr:row>67</xdr:row>
      <xdr:rowOff>49210</xdr:rowOff>
    </xdr:from>
    <xdr:to>
      <xdr:col>14</xdr:col>
      <xdr:colOff>1422399</xdr:colOff>
      <xdr:row>88</xdr:row>
      <xdr:rowOff>152399</xdr:rowOff>
    </xdr:to>
    <xdr:graphicFrame macro="">
      <xdr:nvGraphicFramePr>
        <xdr:cNvPr id="2" name="Chart 1">
          <a:extLst>
            <a:ext uri="{FF2B5EF4-FFF2-40B4-BE49-F238E27FC236}">
              <a16:creationId xmlns:a16="http://schemas.microsoft.com/office/drawing/2014/main" id="{F87DAA8E-1AC6-D4B4-6B1B-E0B4D635AA1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29</xdr:col>
      <xdr:colOff>600074</xdr:colOff>
      <xdr:row>65</xdr:row>
      <xdr:rowOff>68261</xdr:rowOff>
    </xdr:from>
    <xdr:to>
      <xdr:col>36</xdr:col>
      <xdr:colOff>200024</xdr:colOff>
      <xdr:row>82</xdr:row>
      <xdr:rowOff>114299</xdr:rowOff>
    </xdr:to>
    <xdr:graphicFrame macro="">
      <xdr:nvGraphicFramePr>
        <xdr:cNvPr id="7" name="Chart 6">
          <a:extLst>
            <a:ext uri="{FF2B5EF4-FFF2-40B4-BE49-F238E27FC236}">
              <a16:creationId xmlns:a16="http://schemas.microsoft.com/office/drawing/2014/main" id="{6D3E69CF-97F0-6CC0-C7DB-73306FC6B26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21</xdr:col>
      <xdr:colOff>384174</xdr:colOff>
      <xdr:row>65</xdr:row>
      <xdr:rowOff>192087</xdr:rowOff>
    </xdr:from>
    <xdr:to>
      <xdr:col>28</xdr:col>
      <xdr:colOff>190500</xdr:colOff>
      <xdr:row>82</xdr:row>
      <xdr:rowOff>0</xdr:rowOff>
    </xdr:to>
    <xdr:graphicFrame macro="">
      <xdr:nvGraphicFramePr>
        <xdr:cNvPr id="8" name="Chart 7">
          <a:extLst>
            <a:ext uri="{FF2B5EF4-FFF2-40B4-BE49-F238E27FC236}">
              <a16:creationId xmlns:a16="http://schemas.microsoft.com/office/drawing/2014/main" id="{BC6231A2-580B-C8CD-0053-494F7DDA6C5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16</xdr:col>
      <xdr:colOff>1143000</xdr:colOff>
      <xdr:row>67</xdr:row>
      <xdr:rowOff>103187</xdr:rowOff>
    </xdr:from>
    <xdr:to>
      <xdr:col>19</xdr:col>
      <xdr:colOff>1990725</xdr:colOff>
      <xdr:row>84</xdr:row>
      <xdr:rowOff>39687</xdr:rowOff>
    </xdr:to>
    <xdr:graphicFrame macro="">
      <xdr:nvGraphicFramePr>
        <xdr:cNvPr id="9" name="Chart 8">
          <a:extLst>
            <a:ext uri="{FF2B5EF4-FFF2-40B4-BE49-F238E27FC236}">
              <a16:creationId xmlns:a16="http://schemas.microsoft.com/office/drawing/2014/main" id="{A9E59932-AD44-50DC-5DF0-0C3D41366E7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3219450</xdr:colOff>
      <xdr:row>120</xdr:row>
      <xdr:rowOff>106361</xdr:rowOff>
    </xdr:from>
    <xdr:to>
      <xdr:col>16</xdr:col>
      <xdr:colOff>1200150</xdr:colOff>
      <xdr:row>143</xdr:row>
      <xdr:rowOff>76199</xdr:rowOff>
    </xdr:to>
    <xdr:graphicFrame macro="">
      <xdr:nvGraphicFramePr>
        <xdr:cNvPr id="10" name="Chart 9">
          <a:extLst>
            <a:ext uri="{FF2B5EF4-FFF2-40B4-BE49-F238E27FC236}">
              <a16:creationId xmlns:a16="http://schemas.microsoft.com/office/drawing/2014/main" id="{994C2B41-C9D7-EA44-2213-8DF3AE8CDA8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18</xdr:col>
      <xdr:colOff>57150</xdr:colOff>
      <xdr:row>117</xdr:row>
      <xdr:rowOff>93661</xdr:rowOff>
    </xdr:from>
    <xdr:to>
      <xdr:col>23</xdr:col>
      <xdr:colOff>587375</xdr:colOff>
      <xdr:row>132</xdr:row>
      <xdr:rowOff>161924</xdr:rowOff>
    </xdr:to>
    <xdr:graphicFrame macro="">
      <xdr:nvGraphicFramePr>
        <xdr:cNvPr id="11" name="Chart 10">
          <a:extLst>
            <a:ext uri="{FF2B5EF4-FFF2-40B4-BE49-F238E27FC236}">
              <a16:creationId xmlns:a16="http://schemas.microsoft.com/office/drawing/2014/main" id="{F4C0779C-CE46-7934-104D-09D27CF7606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xdr:col>
      <xdr:colOff>2609849</xdr:colOff>
      <xdr:row>19</xdr:row>
      <xdr:rowOff>103186</xdr:rowOff>
    </xdr:from>
    <xdr:to>
      <xdr:col>24</xdr:col>
      <xdr:colOff>2209799</xdr:colOff>
      <xdr:row>36</xdr:row>
      <xdr:rowOff>39686</xdr:rowOff>
    </xdr:to>
    <xdr:graphicFrame macro="">
      <xdr:nvGraphicFramePr>
        <xdr:cNvPr id="12" name="Chart 11">
          <a:extLst>
            <a:ext uri="{FF2B5EF4-FFF2-40B4-BE49-F238E27FC236}">
              <a16:creationId xmlns:a16="http://schemas.microsoft.com/office/drawing/2014/main" id="{6FA0B3FB-DF76-624E-956A-C9D103CD816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invalid="1" refreshedBy="Adrian Shoecraft" refreshedDate="45996.368703472224" createdVersion="8" refreshedVersion="8" minRefreshableVersion="3" recordCount="219" xr:uid="{7041C9B4-8C8F-4C11-B58F-F0F6F7201E1C}">
  <cacheSource type="worksheet">
    <worksheetSource name="Table1"/>
  </cacheSource>
  <cacheFields count="12">
    <cacheField name="Agency Name" numFmtId="0">
      <sharedItems count="29">
        <s v="Department of Education"/>
        <s v="Oklahoma Human Services"/>
        <s v="CareerTech"/>
        <s v="Board of Private Vocational Schools"/>
        <s v="OSU Medical Authority"/>
        <s v="State Regents for Higher Education"/>
        <s v="Department of Commerce"/>
        <s v="CLEET"/>
        <s v="Department of Corrections"/>
        <s v="Oklahoma Department of Aerospace and Aeronautics"/>
        <s v="Office of Juvenile Affairs"/>
        <s v="Department of Rehabilitation Services"/>
        <s v="Department of Agriculture"/>
        <s v="University Hospitals Authority"/>
        <s v="Educational Quality and Accountability"/>
        <s v="Oklahoma School of Science and Math"/>
        <s v="Health Care Workforce Training Commission"/>
        <s v="OCAST"/>
        <s v="Mental Health and Substance Abuse Services"/>
        <s v="Commission on Children and Youth"/>
        <s v="Office of Disability Concerns"/>
        <s v="Oklahoma Arts Council"/>
        <s v="Department of Mines"/>
        <s v="Oklahoma Aeronautics Commission"/>
        <s v="Department of Libraries"/>
        <s v="Oklahoma Military Department"/>
        <s v="Statewide Charter School Board"/>
        <s v="Department of Veterans Affairs"/>
        <s v="Office Disability Concerns" u="1"/>
      </sharedItems>
    </cacheField>
    <cacheField name="Program Name" numFmtId="0">
      <sharedItems/>
    </cacheField>
    <cacheField name="Value" numFmtId="164">
      <sharedItems containsSemiMixedTypes="0" containsString="0" containsNumber="1" containsInteger="1" minValue="4250" maxValue="3023624592"/>
    </cacheField>
    <cacheField name="$MMs" numFmtId="164">
      <sharedItems containsSemiMixedTypes="0" containsString="0" containsNumber="1" minValue="4.2500000000000003E-3" maxValue="3023.6245920000001"/>
    </cacheField>
    <cacheField name="Program Description" numFmtId="0">
      <sharedItems longText="1"/>
    </cacheField>
    <cacheField name="Top Agency" numFmtId="0">
      <sharedItems count="2">
        <s v="Yes"/>
        <s v="No"/>
      </sharedItems>
    </cacheField>
    <cacheField name="Investment Type" numFmtId="0">
      <sharedItems count="4">
        <s v="General Education"/>
        <s v="General Health &amp; Wellbeing"/>
        <s v="Business Development"/>
        <s v="Workforce Development"/>
      </sharedItems>
    </cacheField>
    <cacheField name="Detail Cat" numFmtId="0">
      <sharedItems/>
    </cacheField>
    <cacheField name="Target Audience" numFmtId="0">
      <sharedItems/>
    </cacheField>
    <cacheField name="Budget Year" numFmtId="0">
      <sharedItems count="3">
        <s v="FY23"/>
        <s v="FY24"/>
        <s v="FY25"/>
      </sharedItems>
    </cacheField>
    <cacheField name="Fiscal Year" numFmtId="0">
      <sharedItems containsSemiMixedTypes="0" containsString="0" containsNumber="1" containsInteger="1" minValue="24" maxValue="26"/>
    </cacheField>
    <cacheField name="Include" numFmtId="0">
      <sharedItems/>
    </cacheField>
  </cacheFields>
  <extLst>
    <ext xmlns:x14="http://schemas.microsoft.com/office/spreadsheetml/2009/9/main" uri="{725AE2AE-9491-48be-B2B4-4EB974FC3084}">
      <x14:pivotCacheDefinition/>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3C2CDD9-4E1C-44D4-917E-7C384C8BD619}" name="PivotTable10" cacheId="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3">
  <location ref="A57:E63" firstHeaderRow="1" firstDataRow="2" firstDataCol="1" rowPageCount="2" colPageCount="1"/>
  <pivotFields count="12">
    <pivotField axis="axisRow" showAll="0">
      <items count="30">
        <item x="3"/>
        <item x="2"/>
        <item x="7"/>
        <item x="19"/>
        <item x="12"/>
        <item x="6"/>
        <item x="8"/>
        <item x="0"/>
        <item x="24"/>
        <item x="22"/>
        <item x="11"/>
        <item x="27"/>
        <item x="14"/>
        <item x="16"/>
        <item x="18"/>
        <item x="17"/>
        <item m="1" x="28"/>
        <item x="20"/>
        <item x="10"/>
        <item x="23"/>
        <item x="21"/>
        <item x="9"/>
        <item x="1"/>
        <item x="25"/>
        <item x="15"/>
        <item x="4"/>
        <item x="5"/>
        <item x="26"/>
        <item x="13"/>
        <item t="default"/>
      </items>
    </pivotField>
    <pivotField showAll="0"/>
    <pivotField numFmtId="164" showAll="0"/>
    <pivotField dataField="1" numFmtId="164" showAll="0"/>
    <pivotField showAll="0"/>
    <pivotField axis="axisPage" multipleItemSelectionAllowed="1" showAll="0">
      <items count="3">
        <item h="1" x="1"/>
        <item x="0"/>
        <item t="default"/>
      </items>
    </pivotField>
    <pivotField axis="axisPage" multipleItemSelectionAllowed="1" showAll="0">
      <items count="5">
        <item h="1" x="2"/>
        <item h="1" x="0"/>
        <item x="1"/>
        <item h="1" x="3"/>
        <item t="default"/>
      </items>
    </pivotField>
    <pivotField showAll="0"/>
    <pivotField showAll="0"/>
    <pivotField axis="axisCol" showAll="0">
      <items count="4">
        <item x="0"/>
        <item x="1"/>
        <item x="2"/>
        <item t="default"/>
      </items>
    </pivotField>
    <pivotField showAll="0"/>
    <pivotField showAll="0"/>
  </pivotFields>
  <rowFields count="1">
    <field x="0"/>
  </rowFields>
  <rowItems count="5">
    <i>
      <x v="6"/>
    </i>
    <i>
      <x v="14"/>
    </i>
    <i>
      <x v="18"/>
    </i>
    <i>
      <x v="22"/>
    </i>
    <i t="grand">
      <x/>
    </i>
  </rowItems>
  <colFields count="1">
    <field x="9"/>
  </colFields>
  <colItems count="4">
    <i>
      <x/>
    </i>
    <i>
      <x v="1"/>
    </i>
    <i>
      <x v="2"/>
    </i>
    <i t="grand">
      <x/>
    </i>
  </colItems>
  <pageFields count="2">
    <pageField fld="5" hier="-1"/>
    <pageField fld="6" hier="-1"/>
  </pageFields>
  <dataFields count="1">
    <dataField name="Sum of $MMs" fld="3" baseField="0" baseItem="0" numFmtId="164"/>
  </dataFields>
  <formats count="11">
    <format dxfId="36">
      <pivotArea collapsedLevelsAreSubtotals="1" fieldPosition="0">
        <references count="1">
          <reference field="0" count="9">
            <x v="1"/>
            <x v="5"/>
            <x v="7"/>
            <x v="10"/>
            <x v="15"/>
            <x v="22"/>
            <x v="25"/>
            <x v="26"/>
            <x v="28"/>
          </reference>
        </references>
      </pivotArea>
    </format>
    <format dxfId="35">
      <pivotArea type="all" dataOnly="0" outline="0" fieldPosition="0"/>
    </format>
    <format dxfId="34">
      <pivotArea outline="0" collapsedLevelsAreSubtotals="1" fieldPosition="0"/>
    </format>
    <format dxfId="33">
      <pivotArea type="origin" dataOnly="0" labelOnly="1" outline="0" fieldPosition="0"/>
    </format>
    <format dxfId="32">
      <pivotArea field="9" type="button" dataOnly="0" labelOnly="1" outline="0" axis="axisCol" fieldPosition="0"/>
    </format>
    <format dxfId="31">
      <pivotArea type="topRight" dataOnly="0" labelOnly="1" outline="0" fieldPosition="0"/>
    </format>
    <format dxfId="30">
      <pivotArea field="0" type="button" dataOnly="0" labelOnly="1" outline="0" axis="axisRow" fieldPosition="0"/>
    </format>
    <format dxfId="29">
      <pivotArea dataOnly="0" labelOnly="1" fieldPosition="0">
        <references count="1">
          <reference field="0" count="3">
            <x v="1"/>
            <x v="5"/>
            <x v="15"/>
          </reference>
        </references>
      </pivotArea>
    </format>
    <format dxfId="28">
      <pivotArea dataOnly="0" labelOnly="1" grandRow="1" outline="0" fieldPosition="0"/>
    </format>
    <format dxfId="27">
      <pivotArea dataOnly="0" labelOnly="1" fieldPosition="0">
        <references count="1">
          <reference field="9" count="0"/>
        </references>
      </pivotArea>
    </format>
    <format dxfId="26">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A5354406-F337-4293-84DA-BE1BFA3D3CFB}" name="PivotTable7" cacheId="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9">
  <location ref="A5:F10" firstHeaderRow="1" firstDataRow="2" firstDataCol="1" rowPageCount="1" colPageCount="1"/>
  <pivotFields count="12">
    <pivotField showAll="0">
      <items count="30">
        <item x="3"/>
        <item x="2"/>
        <item x="7"/>
        <item x="19"/>
        <item x="12"/>
        <item x="6"/>
        <item x="8"/>
        <item x="0"/>
        <item x="24"/>
        <item x="22"/>
        <item x="11"/>
        <item x="27"/>
        <item x="14"/>
        <item x="16"/>
        <item x="18"/>
        <item x="17"/>
        <item m="1" x="28"/>
        <item x="20"/>
        <item x="10"/>
        <item x="23"/>
        <item x="21"/>
        <item x="9"/>
        <item x="1"/>
        <item x="25"/>
        <item x="15"/>
        <item x="4"/>
        <item x="5"/>
        <item x="26"/>
        <item x="13"/>
        <item t="default"/>
      </items>
    </pivotField>
    <pivotField showAll="0"/>
    <pivotField numFmtId="164" showAll="0"/>
    <pivotField dataField="1" numFmtId="164" showAll="0"/>
    <pivotField showAll="0"/>
    <pivotField axis="axisPage" multipleItemSelectionAllowed="1" showAll="0">
      <items count="3">
        <item h="1" x="1"/>
        <item x="0"/>
        <item t="default"/>
      </items>
    </pivotField>
    <pivotField axis="axisCol" showAll="0">
      <items count="5">
        <item x="2"/>
        <item x="0"/>
        <item x="1"/>
        <item x="3"/>
        <item t="default"/>
      </items>
    </pivotField>
    <pivotField showAll="0"/>
    <pivotField showAll="0"/>
    <pivotField axis="axisRow" showAll="0">
      <items count="4">
        <item x="0"/>
        <item x="1"/>
        <item x="2"/>
        <item t="default"/>
      </items>
    </pivotField>
    <pivotField showAll="0"/>
    <pivotField showAll="0"/>
  </pivotFields>
  <rowFields count="1">
    <field x="9"/>
  </rowFields>
  <rowItems count="4">
    <i>
      <x/>
    </i>
    <i>
      <x v="1"/>
    </i>
    <i>
      <x v="2"/>
    </i>
    <i t="grand">
      <x/>
    </i>
  </rowItems>
  <colFields count="1">
    <field x="6"/>
  </colFields>
  <colItems count="5">
    <i>
      <x/>
    </i>
    <i>
      <x v="1"/>
    </i>
    <i>
      <x v="2"/>
    </i>
    <i>
      <x v="3"/>
    </i>
    <i t="grand">
      <x/>
    </i>
  </colItems>
  <pageFields count="1">
    <pageField fld="5" hier="-1"/>
  </pageFields>
  <dataFields count="1">
    <dataField name="Sum of $MMs" fld="3" baseField="0" baseItem="0" numFmtId="43"/>
  </dataFields>
  <formats count="15">
    <format dxfId="51">
      <pivotArea outline="0" collapsedLevelsAreSubtotals="1" fieldPosition="0"/>
    </format>
    <format dxfId="50">
      <pivotArea dataOnly="0" labelOnly="1" grandCol="1" outline="0" fieldPosition="0"/>
    </format>
    <format dxfId="49">
      <pivotArea type="all" dataOnly="0" outline="0" fieldPosition="0"/>
    </format>
    <format dxfId="48">
      <pivotArea outline="0" collapsedLevelsAreSubtotals="1" fieldPosition="0"/>
    </format>
    <format dxfId="47">
      <pivotArea type="origin" dataOnly="0" labelOnly="1" outline="0" fieldPosition="0"/>
    </format>
    <format dxfId="46">
      <pivotArea field="9" type="button" dataOnly="0" labelOnly="1" outline="0" axis="axisRow" fieldPosition="0"/>
    </format>
    <format dxfId="45">
      <pivotArea type="topRight" dataOnly="0" labelOnly="1" outline="0" fieldPosition="0"/>
    </format>
    <format dxfId="44">
      <pivotArea field="0" type="button" dataOnly="0" labelOnly="1" outline="0"/>
    </format>
    <format dxfId="43">
      <pivotArea dataOnly="0" labelOnly="1" grandRow="1" outline="0" fieldPosition="0"/>
    </format>
    <format dxfId="42">
      <pivotArea dataOnly="0" labelOnly="1" fieldPosition="0">
        <references count="1">
          <reference field="9" count="0"/>
        </references>
      </pivotArea>
    </format>
    <format dxfId="41">
      <pivotArea dataOnly="0" labelOnly="1" grandCol="1" outline="0" fieldPosition="0"/>
    </format>
    <format dxfId="40">
      <pivotArea collapsedLevelsAreSubtotals="1" fieldPosition="0">
        <references count="2">
          <reference field="6" count="0" selected="0"/>
          <reference field="9" count="0"/>
        </references>
      </pivotArea>
    </format>
    <format dxfId="39">
      <pivotArea dataOnly="0" outline="0" fieldPosition="0">
        <references count="1">
          <reference field="6" count="1">
            <x v="1"/>
          </reference>
        </references>
      </pivotArea>
    </format>
    <format dxfId="38">
      <pivotArea dataOnly="0" labelOnly="1" fieldPosition="0">
        <references count="1">
          <reference field="6" count="1">
            <x v="2"/>
          </reference>
        </references>
      </pivotArea>
    </format>
    <format dxfId="37">
      <pivotArea dataOnly="0" outline="0" fieldPosition="0">
        <references count="1">
          <reference field="6" count="1">
            <x v="3"/>
          </reference>
        </references>
      </pivotArea>
    </format>
  </formats>
  <chartFormats count="6">
    <chartFormat chart="0" format="8" series="1">
      <pivotArea type="data" outline="0" fieldPosition="0">
        <references count="1">
          <reference field="4294967294" count="1" selected="0">
            <x v="0"/>
          </reference>
        </references>
      </pivotArea>
    </chartFormat>
    <chartFormat chart="0" format="12" series="1">
      <pivotArea type="data" outline="0" fieldPosition="0">
        <references count="2">
          <reference field="4294967294" count="1" selected="0">
            <x v="0"/>
          </reference>
          <reference field="9" count="1" selected="0">
            <x v="1"/>
          </reference>
        </references>
      </pivotArea>
    </chartFormat>
    <chartFormat chart="0" format="13" series="1">
      <pivotArea type="data" outline="0" fieldPosition="0">
        <references count="2">
          <reference field="4294967294" count="1" selected="0">
            <x v="0"/>
          </reference>
          <reference field="9" count="1" selected="0">
            <x v="2"/>
          </reference>
        </references>
      </pivotArea>
    </chartFormat>
    <chartFormat chart="8" format="14" series="1">
      <pivotArea type="data" outline="0" fieldPosition="0">
        <references count="2">
          <reference field="4294967294" count="1" selected="0">
            <x v="0"/>
          </reference>
          <reference field="9" count="1" selected="0">
            <x v="0"/>
          </reference>
        </references>
      </pivotArea>
    </chartFormat>
    <chartFormat chart="8" format="15" series="1">
      <pivotArea type="data" outline="0" fieldPosition="0">
        <references count="2">
          <reference field="4294967294" count="1" selected="0">
            <x v="0"/>
          </reference>
          <reference field="9" count="1" selected="0">
            <x v="1"/>
          </reference>
        </references>
      </pivotArea>
    </chartFormat>
    <chartFormat chart="8" format="16" series="1">
      <pivotArea type="data" outline="0" fieldPosition="0">
        <references count="2">
          <reference field="4294967294" count="1" selected="0">
            <x v="0"/>
          </reference>
          <reference field="9"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6278EE76-0116-420B-80E3-82C723136E84}" name="PivotTable13" cacheId="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
  <location ref="A112:E114" firstHeaderRow="1" firstDataRow="2" firstDataCol="1"/>
  <pivotFields count="12">
    <pivotField showAll="0"/>
    <pivotField showAll="0"/>
    <pivotField numFmtId="164" showAll="0"/>
    <pivotField dataField="1" numFmtId="164" showAll="0"/>
    <pivotField showAll="0"/>
    <pivotField showAll="0"/>
    <pivotField showAll="0"/>
    <pivotField showAll="0"/>
    <pivotField showAll="0"/>
    <pivotField axis="axisCol" showAll="0">
      <items count="4">
        <item x="0"/>
        <item x="1"/>
        <item x="2"/>
        <item t="default"/>
      </items>
    </pivotField>
    <pivotField showAll="0"/>
    <pivotField showAll="0"/>
  </pivotFields>
  <rowItems count="1">
    <i/>
  </rowItems>
  <colFields count="1">
    <field x="9"/>
  </colFields>
  <colItems count="4">
    <i>
      <x/>
    </i>
    <i>
      <x v="1"/>
    </i>
    <i>
      <x v="2"/>
    </i>
    <i t="grand">
      <x/>
    </i>
  </colItems>
  <dataFields count="1">
    <dataField name="Sum of $MMs" fld="3" baseField="0" baseItem="0" numFmtId="164"/>
  </dataFields>
  <formats count="8">
    <format dxfId="59">
      <pivotArea type="all" dataOnly="0" outline="0" fieldPosition="0"/>
    </format>
    <format dxfId="58">
      <pivotArea outline="0" collapsedLevelsAreSubtotals="1" fieldPosition="0"/>
    </format>
    <format dxfId="57">
      <pivotArea type="origin" dataOnly="0" labelOnly="1" outline="0" fieldPosition="0"/>
    </format>
    <format dxfId="56">
      <pivotArea field="9" type="button" dataOnly="0" labelOnly="1" outline="0" axis="axisCol" fieldPosition="0"/>
    </format>
    <format dxfId="55">
      <pivotArea type="topRight" dataOnly="0" labelOnly="1" outline="0" fieldPosition="0"/>
    </format>
    <format dxfId="54">
      <pivotArea dataOnly="0" labelOnly="1" grandRow="1" outline="0" fieldPosition="0"/>
    </format>
    <format dxfId="53">
      <pivotArea dataOnly="0" labelOnly="1" fieldPosition="0">
        <references count="1">
          <reference field="9" count="0"/>
        </references>
      </pivotArea>
    </format>
    <format dxfId="52">
      <pivotArea dataOnly="0" labelOnly="1" grandCol="1" outline="0" fieldPosition="0"/>
    </format>
  </formats>
  <chartFormats count="6">
    <chartFormat chart="0" format="0" series="1">
      <pivotArea type="data" outline="0" fieldPosition="0">
        <references count="1">
          <reference field="9" count="1" selected="0">
            <x v="0"/>
          </reference>
        </references>
      </pivotArea>
    </chartFormat>
    <chartFormat chart="0" format="1" series="1">
      <pivotArea type="data" outline="0" fieldPosition="0">
        <references count="1">
          <reference field="9" count="1" selected="0">
            <x v="1"/>
          </reference>
        </references>
      </pivotArea>
    </chartFormat>
    <chartFormat chart="0" format="2" series="1">
      <pivotArea type="data" outline="0" fieldPosition="0">
        <references count="1">
          <reference field="9" count="1" selected="0">
            <x v="2"/>
          </reference>
        </references>
      </pivotArea>
    </chartFormat>
    <chartFormat chart="0" format="3" series="1">
      <pivotArea type="data" outline="0" fieldPosition="0">
        <references count="2">
          <reference field="4294967294" count="1" selected="0">
            <x v="0"/>
          </reference>
          <reference field="9" count="1" selected="0">
            <x v="0"/>
          </reference>
        </references>
      </pivotArea>
    </chartFormat>
    <chartFormat chart="0" format="4" series="1">
      <pivotArea type="data" outline="0" fieldPosition="0">
        <references count="2">
          <reference field="4294967294" count="1" selected="0">
            <x v="0"/>
          </reference>
          <reference field="9" count="1" selected="0">
            <x v="1"/>
          </reference>
        </references>
      </pivotArea>
    </chartFormat>
    <chartFormat chart="0" format="5" series="1">
      <pivotArea type="data" outline="0" fieldPosition="0">
        <references count="2">
          <reference field="4294967294" count="1" selected="0">
            <x v="0"/>
          </reference>
          <reference field="9"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59D08BB-2F6C-4358-A228-4CD1770E6287}" name="Table2" displayName="Table2" ref="A2:G50" totalsRowShown="0" headerRowDxfId="25" dataDxfId="24">
  <autoFilter ref="A2:G50" xr:uid="{259D08BB-2F6C-4358-A228-4CD1770E6287}"/>
  <sortState xmlns:xlrd2="http://schemas.microsoft.com/office/spreadsheetml/2017/richdata2" ref="A3:G50">
    <sortCondition ref="B3:B50"/>
  </sortState>
  <tableColumns count="7">
    <tableColumn id="1" xr3:uid="{921CD11A-8D0D-4445-8BAA-58C1D0602B9A}" name="Agency Name" dataDxfId="23"/>
    <tableColumn id="2" xr3:uid="{3E72263C-27E5-4019-A6A3-93C64683B6BA}" name="Investment Type" dataDxfId="22"/>
    <tableColumn id="3" xr3:uid="{2702F886-49E7-4BCF-B592-48DE524D5363}" name="Activity Type" dataDxfId="21"/>
    <tableColumn id="4" xr3:uid="{0D3A57AC-6401-4AB3-BDCE-5106FAA0C2CA}" name="Target Audience" dataDxfId="20"/>
    <tableColumn id="5" xr3:uid="{4AD02238-F707-4063-9E20-D2AD98E5EFE5}" name="FY23" dataDxfId="19" dataCellStyle="Comma"/>
    <tableColumn id="6" xr3:uid="{5EAA6B62-B509-4012-B111-92F2EAFF08CE}" name="FY24" dataDxfId="18" dataCellStyle="Comma"/>
    <tableColumn id="7" xr3:uid="{EB999385-CA83-453C-A194-8FFBEF128224}" name="FY25" dataDxfId="17" dataCellStyle="Comma"/>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05798EA-A0EE-4E7F-BF06-784B8F3CFF0A}" name="Table1" displayName="Table1" ref="A1:L220" totalsRowShown="0" headerRowDxfId="16" dataDxfId="14" headerRowBorderDxfId="15" tableBorderDxfId="13" totalsRowBorderDxfId="12">
  <autoFilter ref="A1:L220" xr:uid="{805798EA-A0EE-4E7F-BF06-784B8F3CFF0A}"/>
  <sortState xmlns:xlrd2="http://schemas.microsoft.com/office/spreadsheetml/2017/richdata2" ref="A2:L220">
    <sortCondition ref="A1:A220"/>
  </sortState>
  <tableColumns count="12">
    <tableColumn id="1" xr3:uid="{6FFF6132-5142-419D-AC2C-BDFCEF1E5882}" name="Agency Name" dataDxfId="11"/>
    <tableColumn id="2" xr3:uid="{DB2C1C03-DFD7-489D-AF3A-D4E4987BD719}" name="Program Name" dataDxfId="10"/>
    <tableColumn id="5" xr3:uid="{AEBCBF44-E2CE-4689-941F-60B7E909D02B}" name="Value" dataDxfId="9"/>
    <tableColumn id="21" xr3:uid="{BB3F7807-3480-488A-9246-7AB118983184}" name="$MMs" dataDxfId="8" dataCellStyle="Currency">
      <calculatedColumnFormula>Table1[[#This Row],[Value]]/1000000</calculatedColumnFormula>
    </tableColumn>
    <tableColumn id="4" xr3:uid="{9523C495-80E9-4D94-834B-DDDF3AF6F5C7}" name="Program Description" dataDxfId="7"/>
    <tableColumn id="6" xr3:uid="{DAD5CC7F-CD6D-4C21-BEAD-A99BA9DEB15C}" name="Top Agency" dataDxfId="6">
      <calculatedColumnFormula>_xlfn.XLOOKUP(Table1[[#This Row],[Agency Name]],'Key Agency'!A:A,'Key Agency'!C:C,"No")</calculatedColumnFormula>
    </tableColumn>
    <tableColumn id="7" xr3:uid="{EA1EBE64-1B15-4651-8775-F7C9DBE6C7D0}" name="Investment Type" dataDxfId="5"/>
    <tableColumn id="8" xr3:uid="{B9FE150F-7E94-4449-95D3-82683D08561A}" name="Detail Cat" dataDxfId="4"/>
    <tableColumn id="9" xr3:uid="{C292DDBD-CE7E-4A3B-A044-EF3FF5F559F7}" name="Target Audience" dataDxfId="3"/>
    <tableColumn id="16" xr3:uid="{3A4374A4-FCE0-4BF5-AC0F-66C0BAB5ABBE}" name="Budget Year" dataDxfId="2">
      <calculatedColumnFormula>IF(OR(
  ISNUMBER(SEARCH("apprentice",Table1[[#This Row],[Program Description]])),
  ISNUMBER(SEARCH("work-based",Table1[[#This Row],[Program Description]])),
  ISNUMBER(SEARCH(" CTE",Table1[[#This Row],[Program Description]])),ISNUMBER(SEARCH("CTE ",Table1[[#This Row],[Program Description]])),
  ISNUMBER(SEARCH("credential",Table1[[#This Row],[Program Description]])),
  ISNUMBER(SEARCH("job training",Table1[[#This Row],[Program Description]])),
  ISNUMBER(SEARCH("upskill",Table1[[#This Row],[Program Description]])),ISNUMBER(SEARCH("reskill",Table1[[#This Row],[Program Description]])),
  ISNUMBER(SEARCH("employment services",Table1[[#This Row],[Program Description]])),
  ISNUMBER(SEARCH("residenc",Table1[[#This Row],[Program Description]])),ISNUMBER(SEARCH("clinical training",Table1[[#This Row],[Program Description]])),
  ISNUMBER(SEARCH("teacher pipeline",Table1[[#This Row],[Program Description]]))
),
 "Direct Workforce Development",
 IF(OR(
  ISNUMBER(SEARCH("scholar",Table1[[#This Row],[Program Description]])),
  ISNUMBER(SEARCH("adult completion",Table1[[#This Row],[Program Description]])),
  ISNUMBER(SEARCH("credit for prior learning",Table1[[#This Row],[Program Description]])),
  ISNUMBER(SEARCH("child care",Table1[[#This Row],[Program Description]])),ISNUMBER(SEARCH("childcare",Table1[[#This Row],[Program Description]])),
  ISNUMBER(SEARCH("transportation to work",Table1[[#This Row],[Program Description]])),
  ISNUMBER(SEARCH("vocational rehab",Table1[[#This Row],[Program Description]])),ISNUMBER(SEARCH("disability employment",Table1[[#This Row],[Program Description]])),
  ISNUMBER(SEARCH("labor market information",Table1[[#This Row],[Program Description]])),
  ISNUMBER(SEARCH("dashboard",Table1[[#This Row],[Program Description]])),
  ISNUMBER(SEARCH("data system",Table1[[#This Row],[Program Description]]))
 ),
 "Enabling (Workforce-Related)",
 IF(OR(
  ISNUMBER(SEARCH("incentive",Table1[[#This Row],[Program Description]])),ISNUMBER(SEARCH("site",Table1[[#This Row],[Program Description]])),
  ISNUMBER(SEARCH("recruitment",Table1[[#This Row],[Program Description]])),ISNUMBER(SEARCH("cluster",Table1[[#This Row],[Program Description]])),
  ISNUMBER(SEARCH("R&amp;D",Table1[[#This Row],[Program Description]])),ISNUMBER(SEARCH("innovation",Table1[[#This Row],[Program Description]])),
  ISNUMBER(SEARCH("entrepreneur",Table1[[#This Row],[Program Description]])),ISNUMBER(SEARCH("Main Street",Table1[[#This Row],[Program Description]])),
  ISNUMBER(SEARCH("ACES",Table1[[#This Row],[Program Description]])),ISNUMBER(SEARCH("aerospace",Table1[[#This Row],[Program Description]])),
  ISNUMBER(SEARCH("automotive",Table1[[#This Row],[Program Description]]))
 ),
 "Demand-Side / Economic Development",
 "Not Clearly Workforce-Aligned")))</calculatedColumnFormula>
    </tableColumn>
    <tableColumn id="17" xr3:uid="{9BB3E522-5E95-4650-9711-E5945CEEC86A}" name="Fiscal Year" dataDxfId="1">
      <calculatedColumnFormula>IF(OR(#REF!="Included",#REF!="Yes",#REF!="True",#REF!="Y"),
   IF(OR(Table1[[#This Row],[Budget Year]]="Direct Workforce Development",Table1[[#This Row],[Budget Year]]="Enabling (Workforce-Related)"),
      "✅ Tag looks reasonable",
      "⚠️ Possible over-tag"),
   IF(OR(Table1[[#This Row],[Budget Year]]="Direct Workforce Development",Table1[[#This Row],[Budget Year]]="Enabling (Workforce-Related)"),
      "❗ Potential miss (consider including)",
      "ℹ️ Needs human review"))</calculatedColumnFormula>
    </tableColumn>
    <tableColumn id="20" xr3:uid="{07C58453-5615-4800-9AFF-E787E16F00AF}" name="Includ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899A7-0BE0-4BF4-8CEE-FFA3A43DF779}">
  <dimension ref="A1:AI126"/>
  <sheetViews>
    <sheetView workbookViewId="0">
      <selection activeCell="A6" sqref="A6:F10"/>
    </sheetView>
  </sheetViews>
  <sheetFormatPr defaultRowHeight="17" x14ac:dyDescent="0.45"/>
  <cols>
    <col min="1" max="1" width="45.36328125" style="5" bestFit="1" customWidth="1"/>
    <col min="2" max="2" width="30.6328125" style="5" bestFit="1" customWidth="1"/>
    <col min="3" max="4" width="12" style="5" customWidth="1"/>
    <col min="5" max="5" width="17.1796875" style="5" customWidth="1"/>
    <col min="6" max="6" width="20.26953125" style="5" customWidth="1"/>
    <col min="7" max="7" width="9.54296875" style="5" bestFit="1" customWidth="1"/>
    <col min="8" max="8" width="6.6328125" style="5" bestFit="1" customWidth="1"/>
    <col min="9" max="9" width="7.6328125" style="5" bestFit="1" customWidth="1"/>
    <col min="10" max="10" width="9.54296875" style="5" bestFit="1" customWidth="1"/>
    <col min="11" max="11" width="10.7265625" style="5" bestFit="1" customWidth="1"/>
    <col min="12" max="12" width="46.7265625" style="5" bestFit="1" customWidth="1"/>
    <col min="13" max="13" width="21.36328125" style="5" bestFit="1" customWidth="1"/>
    <col min="14" max="14" width="17.08984375" style="5" bestFit="1" customWidth="1"/>
    <col min="15" max="15" width="25.26953125" style="5" bestFit="1" customWidth="1"/>
    <col min="16" max="16" width="22.54296875" style="5" bestFit="1" customWidth="1"/>
    <col min="17" max="17" width="45.36328125" style="5" bestFit="1" customWidth="1"/>
    <col min="18" max="19" width="8.81640625" style="5" bestFit="1" customWidth="1"/>
    <col min="20" max="20" width="39.1796875" style="5" bestFit="1" customWidth="1"/>
    <col min="21" max="21" width="11.26953125" style="5" bestFit="1" customWidth="1"/>
    <col min="22" max="22" width="10.7265625" style="5" bestFit="1" customWidth="1"/>
    <col min="23" max="23" width="11" style="5" bestFit="1" customWidth="1"/>
    <col min="24" max="24" width="8.7265625" style="5"/>
    <col min="25" max="25" width="33.08984375" style="5" bestFit="1" customWidth="1"/>
    <col min="26" max="28" width="8.81640625" style="5" bestFit="1" customWidth="1"/>
    <col min="29" max="31" width="8.7265625" style="5"/>
    <col min="32" max="32" width="36" style="5" bestFit="1" customWidth="1"/>
    <col min="33" max="35" width="8.81640625" style="5" bestFit="1" customWidth="1"/>
    <col min="36" max="16384" width="8.7265625" style="5"/>
  </cols>
  <sheetData>
    <row r="1" spans="1:23" x14ac:dyDescent="0.45">
      <c r="A1" s="5" t="s">
        <v>299</v>
      </c>
    </row>
    <row r="3" spans="1:23" x14ac:dyDescent="0.45">
      <c r="A3" s="6" t="s">
        <v>313</v>
      </c>
      <c r="B3" s="5" t="s">
        <v>172</v>
      </c>
    </row>
    <row r="4" spans="1:23" x14ac:dyDescent="0.45">
      <c r="L4" s="5" t="s">
        <v>310</v>
      </c>
      <c r="T4" s="5" t="s">
        <v>311</v>
      </c>
    </row>
    <row r="5" spans="1:23" x14ac:dyDescent="0.45">
      <c r="A5" s="6" t="s">
        <v>301</v>
      </c>
      <c r="B5" s="6" t="s">
        <v>297</v>
      </c>
    </row>
    <row r="6" spans="1:23" ht="51" x14ac:dyDescent="0.45">
      <c r="A6" s="6" t="s">
        <v>295</v>
      </c>
      <c r="B6" s="5" t="s">
        <v>194</v>
      </c>
      <c r="C6" s="15" t="s">
        <v>189</v>
      </c>
      <c r="D6" s="15" t="s">
        <v>298</v>
      </c>
      <c r="E6" s="15" t="s">
        <v>1</v>
      </c>
      <c r="F6" s="7" t="s">
        <v>296</v>
      </c>
      <c r="L6" s="8" t="s">
        <v>170</v>
      </c>
      <c r="M6" s="9" t="s">
        <v>194</v>
      </c>
      <c r="N6" s="9" t="s">
        <v>189</v>
      </c>
      <c r="O6" s="9" t="s">
        <v>298</v>
      </c>
      <c r="P6" s="9" t="s">
        <v>1</v>
      </c>
      <c r="T6" s="8" t="s">
        <v>165</v>
      </c>
      <c r="U6" s="8" t="s">
        <v>177</v>
      </c>
      <c r="V6" s="8" t="s">
        <v>176</v>
      </c>
      <c r="W6" s="8" t="s">
        <v>175</v>
      </c>
    </row>
    <row r="7" spans="1:23" x14ac:dyDescent="0.45">
      <c r="A7" s="10" t="s">
        <v>177</v>
      </c>
      <c r="B7" s="11">
        <v>208.97407700000002</v>
      </c>
      <c r="C7" s="16">
        <v>4463.6234229999991</v>
      </c>
      <c r="D7" s="11">
        <v>3374.3050919999996</v>
      </c>
      <c r="E7" s="16">
        <v>445.06950399999999</v>
      </c>
      <c r="F7" s="7">
        <v>8491.9720959999977</v>
      </c>
      <c r="L7" s="10" t="s">
        <v>177</v>
      </c>
      <c r="M7" s="11">
        <v>208.97407700000002</v>
      </c>
      <c r="N7" s="11">
        <v>4463.6234229999991</v>
      </c>
      <c r="O7" s="11">
        <v>3374.3050919999996</v>
      </c>
      <c r="P7" s="11">
        <v>445.06950399999999</v>
      </c>
      <c r="T7" s="10" t="s">
        <v>2</v>
      </c>
      <c r="U7" s="11">
        <v>172.76024900000002</v>
      </c>
      <c r="V7" s="11">
        <v>207.48095900000001</v>
      </c>
      <c r="W7" s="11">
        <v>237.664886</v>
      </c>
    </row>
    <row r="8" spans="1:23" x14ac:dyDescent="0.45">
      <c r="A8" s="10" t="s">
        <v>176</v>
      </c>
      <c r="B8" s="11">
        <v>337.21365500000002</v>
      </c>
      <c r="C8" s="16">
        <v>4504.4609999999984</v>
      </c>
      <c r="D8" s="11">
        <v>2885.9798209999999</v>
      </c>
      <c r="E8" s="16">
        <v>619.00481600000012</v>
      </c>
      <c r="F8" s="7">
        <v>8346.6592919999985</v>
      </c>
      <c r="L8" s="10" t="s">
        <v>176</v>
      </c>
      <c r="M8" s="11">
        <v>337.21365500000002</v>
      </c>
      <c r="N8" s="11">
        <v>4504.4609999999984</v>
      </c>
      <c r="O8" s="11">
        <v>2885.9798209999999</v>
      </c>
      <c r="P8" s="11">
        <v>619.00481600000012</v>
      </c>
      <c r="T8" s="10" t="s">
        <v>16</v>
      </c>
      <c r="U8" s="11">
        <v>180.79800700000001</v>
      </c>
      <c r="V8" s="11">
        <v>318.20580499999994</v>
      </c>
      <c r="W8" s="11">
        <v>134.62254300000001</v>
      </c>
    </row>
    <row r="9" spans="1:23" x14ac:dyDescent="0.45">
      <c r="A9" s="10" t="s">
        <v>175</v>
      </c>
      <c r="B9" s="11">
        <v>173.45462999999998</v>
      </c>
      <c r="C9" s="16">
        <v>5390.4738239999997</v>
      </c>
      <c r="D9" s="11">
        <v>3035.4583159999993</v>
      </c>
      <c r="E9" s="16">
        <v>617.21352400000001</v>
      </c>
      <c r="F9" s="7">
        <v>9216.6002939999998</v>
      </c>
      <c r="L9" s="10" t="s">
        <v>175</v>
      </c>
      <c r="M9" s="11">
        <v>173.45462999999998</v>
      </c>
      <c r="N9" s="11">
        <v>5390.4738239999997</v>
      </c>
      <c r="O9" s="11">
        <v>3035.4583159999993</v>
      </c>
      <c r="P9" s="11">
        <v>617.21352400000001</v>
      </c>
      <c r="T9" s="10" t="s">
        <v>25</v>
      </c>
      <c r="U9" s="11">
        <v>46.194424999999995</v>
      </c>
      <c r="V9" s="11">
        <v>46.626268000000003</v>
      </c>
      <c r="W9" s="11">
        <v>43.626308000000002</v>
      </c>
    </row>
    <row r="10" spans="1:23" x14ac:dyDescent="0.45">
      <c r="A10" s="10" t="s">
        <v>296</v>
      </c>
      <c r="B10" s="7">
        <v>719.64236200000005</v>
      </c>
      <c r="C10" s="17">
        <v>14358.558246999997</v>
      </c>
      <c r="D10" s="7">
        <v>9295.7432289999997</v>
      </c>
      <c r="E10" s="17">
        <v>1681.2878440000002</v>
      </c>
      <c r="F10" s="7">
        <v>26055.231681999994</v>
      </c>
      <c r="T10" s="10" t="s">
        <v>31</v>
      </c>
      <c r="U10" s="11">
        <v>1466.6153279999999</v>
      </c>
      <c r="V10" s="11">
        <v>1464.7539980000001</v>
      </c>
      <c r="W10" s="11">
        <v>2216.962462</v>
      </c>
    </row>
    <row r="11" spans="1:23" x14ac:dyDescent="0.45">
      <c r="A11"/>
      <c r="B11"/>
      <c r="C11"/>
      <c r="D11"/>
      <c r="E11"/>
      <c r="T11" s="10" t="s">
        <v>51</v>
      </c>
      <c r="U11" s="11">
        <v>91.53585799999999</v>
      </c>
      <c r="V11" s="11">
        <v>101.60050699999999</v>
      </c>
      <c r="W11" s="11">
        <v>115.402394</v>
      </c>
    </row>
    <row r="12" spans="1:23" x14ac:dyDescent="0.45">
      <c r="A12"/>
      <c r="B12"/>
      <c r="C12"/>
      <c r="D12"/>
      <c r="E12"/>
      <c r="T12" s="10" t="s">
        <v>77</v>
      </c>
      <c r="U12" s="11">
        <v>366.76016800000002</v>
      </c>
      <c r="V12" s="11">
        <v>394.80510700000002</v>
      </c>
      <c r="W12" s="11">
        <v>423.740567</v>
      </c>
    </row>
    <row r="13" spans="1:23" x14ac:dyDescent="0.45">
      <c r="A13"/>
      <c r="B13"/>
      <c r="C13"/>
      <c r="D13"/>
      <c r="E13"/>
      <c r="T13" s="10" t="s">
        <v>83</v>
      </c>
      <c r="U13" s="11">
        <v>48.394529000000006</v>
      </c>
      <c r="V13" s="11">
        <v>85.991759999999999</v>
      </c>
      <c r="W13" s="11">
        <v>51.516329000000006</v>
      </c>
    </row>
    <row r="14" spans="1:23" x14ac:dyDescent="0.45">
      <c r="A14"/>
      <c r="B14"/>
      <c r="C14"/>
      <c r="D14"/>
      <c r="E14"/>
      <c r="T14" s="10" t="s">
        <v>112</v>
      </c>
      <c r="U14" s="11">
        <v>57.730463999999998</v>
      </c>
      <c r="V14" s="11">
        <v>55.175397000000004</v>
      </c>
      <c r="W14" s="11">
        <v>75.392030000000005</v>
      </c>
    </row>
    <row r="15" spans="1:23" x14ac:dyDescent="0.45">
      <c r="A15"/>
      <c r="B15"/>
      <c r="C15"/>
      <c r="D15"/>
      <c r="E15"/>
      <c r="T15" s="10" t="s">
        <v>125</v>
      </c>
      <c r="U15" s="11">
        <v>2903.6200349999999</v>
      </c>
      <c r="V15" s="11">
        <v>2410.3110489999999</v>
      </c>
      <c r="W15" s="11">
        <v>2514.9594779999998</v>
      </c>
    </row>
    <row r="16" spans="1:23" x14ac:dyDescent="0.45">
      <c r="A16"/>
      <c r="B16"/>
      <c r="C16"/>
      <c r="D16"/>
      <c r="E16"/>
      <c r="T16" s="10" t="s">
        <v>142</v>
      </c>
      <c r="U16" s="11">
        <v>42.878785000000001</v>
      </c>
      <c r="V16" s="11">
        <v>40.825912000000002</v>
      </c>
      <c r="W16" s="11">
        <v>41.161448999999998</v>
      </c>
    </row>
    <row r="17" spans="1:23" x14ac:dyDescent="0.45">
      <c r="A17"/>
      <c r="B17"/>
      <c r="C17"/>
      <c r="D17"/>
      <c r="E17"/>
      <c r="T17" s="10" t="s">
        <v>150</v>
      </c>
      <c r="U17" s="11">
        <v>3021.6803220000002</v>
      </c>
      <c r="V17" s="11">
        <v>3102.7776040000003</v>
      </c>
      <c r="W17" s="11">
        <v>3248.3649220000002</v>
      </c>
    </row>
    <row r="18" spans="1:23" x14ac:dyDescent="0.45">
      <c r="A18"/>
      <c r="B18"/>
      <c r="C18"/>
      <c r="D18"/>
      <c r="E18"/>
      <c r="T18" s="10" t="s">
        <v>156</v>
      </c>
      <c r="U18" s="11">
        <v>93.003926000000007</v>
      </c>
      <c r="V18" s="11">
        <v>118.10492600000001</v>
      </c>
      <c r="W18" s="11">
        <v>113.186926</v>
      </c>
    </row>
    <row r="19" spans="1:23" x14ac:dyDescent="0.45">
      <c r="A19"/>
      <c r="B19"/>
      <c r="C19"/>
      <c r="D19"/>
      <c r="E19"/>
    </row>
    <row r="20" spans="1:23" x14ac:dyDescent="0.45">
      <c r="A20"/>
      <c r="B20"/>
      <c r="C20"/>
      <c r="D20"/>
      <c r="E20"/>
    </row>
    <row r="21" spans="1:23" x14ac:dyDescent="0.45">
      <c r="A21"/>
      <c r="B21"/>
      <c r="C21"/>
      <c r="D21"/>
      <c r="E21"/>
    </row>
    <row r="22" spans="1:23" x14ac:dyDescent="0.45">
      <c r="A22"/>
      <c r="B22"/>
      <c r="C22"/>
      <c r="D22"/>
      <c r="E22"/>
    </row>
    <row r="23" spans="1:23" x14ac:dyDescent="0.45">
      <c r="A23"/>
      <c r="B23"/>
      <c r="C23"/>
      <c r="D23"/>
      <c r="E23"/>
    </row>
    <row r="24" spans="1:23" x14ac:dyDescent="0.45">
      <c r="A24"/>
      <c r="B24"/>
      <c r="C24"/>
      <c r="D24"/>
      <c r="E24"/>
    </row>
    <row r="25" spans="1:23" x14ac:dyDescent="0.45">
      <c r="A25"/>
      <c r="B25"/>
      <c r="C25"/>
      <c r="D25"/>
      <c r="E25"/>
    </row>
    <row r="26" spans="1:23" x14ac:dyDescent="0.45">
      <c r="A26"/>
      <c r="B26"/>
      <c r="C26"/>
      <c r="D26"/>
      <c r="E26"/>
    </row>
    <row r="27" spans="1:23" x14ac:dyDescent="0.45">
      <c r="A27"/>
      <c r="B27"/>
      <c r="C27"/>
      <c r="D27"/>
      <c r="E27"/>
    </row>
    <row r="28" spans="1:23" x14ac:dyDescent="0.45">
      <c r="A28"/>
      <c r="B28"/>
      <c r="C28"/>
      <c r="D28"/>
      <c r="E28"/>
    </row>
    <row r="29" spans="1:23" x14ac:dyDescent="0.45">
      <c r="A29"/>
      <c r="B29"/>
      <c r="C29"/>
      <c r="D29"/>
      <c r="E29"/>
    </row>
    <row r="30" spans="1:23" x14ac:dyDescent="0.45">
      <c r="A30"/>
      <c r="B30"/>
      <c r="C30"/>
      <c r="D30"/>
      <c r="E30"/>
    </row>
    <row r="31" spans="1:23" x14ac:dyDescent="0.45">
      <c r="A31"/>
      <c r="B31"/>
      <c r="C31"/>
      <c r="D31"/>
      <c r="E31"/>
    </row>
    <row r="32" spans="1:23" x14ac:dyDescent="0.45">
      <c r="A32"/>
      <c r="B32"/>
      <c r="C32"/>
      <c r="D32"/>
      <c r="E32"/>
    </row>
    <row r="33" spans="1:5" x14ac:dyDescent="0.45">
      <c r="A33"/>
      <c r="B33"/>
      <c r="C33"/>
      <c r="D33"/>
      <c r="E33"/>
    </row>
    <row r="34" spans="1:5" x14ac:dyDescent="0.45">
      <c r="A34"/>
      <c r="B34"/>
      <c r="C34"/>
      <c r="D34"/>
      <c r="E34"/>
    </row>
    <row r="35" spans="1:5" x14ac:dyDescent="0.45">
      <c r="A35"/>
      <c r="B35"/>
      <c r="C35"/>
      <c r="D35"/>
      <c r="E35"/>
    </row>
    <row r="36" spans="1:5" x14ac:dyDescent="0.45">
      <c r="A36"/>
      <c r="B36"/>
    </row>
    <row r="37" spans="1:5" x14ac:dyDescent="0.45">
      <c r="A37"/>
      <c r="B37"/>
    </row>
    <row r="38" spans="1:5" x14ac:dyDescent="0.45">
      <c r="A38"/>
      <c r="B38"/>
    </row>
    <row r="39" spans="1:5" x14ac:dyDescent="0.45">
      <c r="A39"/>
      <c r="B39"/>
    </row>
    <row r="40" spans="1:5" x14ac:dyDescent="0.45">
      <c r="A40"/>
      <c r="B40"/>
    </row>
    <row r="41" spans="1:5" x14ac:dyDescent="0.45">
      <c r="A41"/>
      <c r="B41"/>
    </row>
    <row r="42" spans="1:5" x14ac:dyDescent="0.45">
      <c r="A42"/>
      <c r="B42"/>
    </row>
    <row r="43" spans="1:5" x14ac:dyDescent="0.45">
      <c r="A43"/>
      <c r="B43"/>
    </row>
    <row r="44" spans="1:5" x14ac:dyDescent="0.45">
      <c r="A44"/>
      <c r="B44"/>
    </row>
    <row r="45" spans="1:5" x14ac:dyDescent="0.45">
      <c r="A45"/>
      <c r="B45"/>
    </row>
    <row r="46" spans="1:5" x14ac:dyDescent="0.45">
      <c r="A46"/>
      <c r="B46"/>
    </row>
    <row r="47" spans="1:5" x14ac:dyDescent="0.45">
      <c r="A47"/>
      <c r="B47"/>
    </row>
    <row r="48" spans="1:5" x14ac:dyDescent="0.45">
      <c r="A48"/>
      <c r="B48"/>
    </row>
    <row r="49" spans="1:35" x14ac:dyDescent="0.45">
      <c r="A49"/>
      <c r="B49"/>
    </row>
    <row r="50" spans="1:35" x14ac:dyDescent="0.45">
      <c r="A50"/>
      <c r="B50"/>
    </row>
    <row r="51" spans="1:35" x14ac:dyDescent="0.45">
      <c r="A51"/>
      <c r="B51"/>
    </row>
    <row r="52" spans="1:35" x14ac:dyDescent="0.45">
      <c r="A52"/>
      <c r="B52"/>
    </row>
    <row r="53" spans="1:35" x14ac:dyDescent="0.45">
      <c r="A53"/>
      <c r="B53"/>
    </row>
    <row r="54" spans="1:35" x14ac:dyDescent="0.45">
      <c r="A54" s="6" t="s">
        <v>313</v>
      </c>
      <c r="B54" s="5" t="s">
        <v>172</v>
      </c>
    </row>
    <row r="55" spans="1:35" x14ac:dyDescent="0.45">
      <c r="A55" s="6" t="s">
        <v>314</v>
      </c>
      <c r="B55" s="5" t="s">
        <v>298</v>
      </c>
    </row>
    <row r="56" spans="1:35" x14ac:dyDescent="0.45">
      <c r="L56" s="5" t="s">
        <v>302</v>
      </c>
      <c r="Q56" s="5" t="s">
        <v>303</v>
      </c>
      <c r="Y56" s="5" t="s">
        <v>304</v>
      </c>
      <c r="AF56" s="5" t="s">
        <v>305</v>
      </c>
    </row>
    <row r="57" spans="1:35" x14ac:dyDescent="0.45">
      <c r="A57" s="6" t="s">
        <v>301</v>
      </c>
      <c r="B57" s="6" t="s">
        <v>297</v>
      </c>
    </row>
    <row r="58" spans="1:35" x14ac:dyDescent="0.45">
      <c r="A58" s="6" t="s">
        <v>295</v>
      </c>
      <c r="B58" s="5" t="s">
        <v>177</v>
      </c>
      <c r="C58" s="5" t="s">
        <v>176</v>
      </c>
      <c r="D58" s="5" t="s">
        <v>175</v>
      </c>
      <c r="E58" s="5" t="s">
        <v>296</v>
      </c>
      <c r="L58" s="8" t="s">
        <v>165</v>
      </c>
      <c r="M58" s="8" t="s">
        <v>177</v>
      </c>
      <c r="N58" s="8" t="s">
        <v>176</v>
      </c>
      <c r="O58" s="8" t="s">
        <v>175</v>
      </c>
      <c r="Q58" s="8" t="s">
        <v>165</v>
      </c>
      <c r="R58" s="8" t="s">
        <v>177</v>
      </c>
      <c r="S58" s="8" t="s">
        <v>176</v>
      </c>
      <c r="T58" s="8" t="s">
        <v>175</v>
      </c>
      <c r="Y58" s="8" t="s">
        <v>165</v>
      </c>
      <c r="Z58" s="8" t="s">
        <v>177</v>
      </c>
      <c r="AA58" s="8" t="s">
        <v>176</v>
      </c>
      <c r="AB58" s="8" t="s">
        <v>175</v>
      </c>
      <c r="AF58" s="8" t="s">
        <v>165</v>
      </c>
      <c r="AG58" s="8" t="s">
        <v>177</v>
      </c>
      <c r="AH58" s="8" t="s">
        <v>176</v>
      </c>
      <c r="AI58" s="8" t="s">
        <v>175</v>
      </c>
    </row>
    <row r="59" spans="1:35" x14ac:dyDescent="0.45">
      <c r="A59" s="10" t="s">
        <v>25</v>
      </c>
      <c r="B59" s="13">
        <v>46.194424999999995</v>
      </c>
      <c r="C59" s="13">
        <v>46.626268000000003</v>
      </c>
      <c r="D59" s="13">
        <v>43.626308000000002</v>
      </c>
      <c r="E59" s="13">
        <v>136.447001</v>
      </c>
      <c r="L59" s="10" t="s">
        <v>2</v>
      </c>
      <c r="M59" s="11">
        <v>171.172268</v>
      </c>
      <c r="N59" s="11">
        <v>206.871284</v>
      </c>
      <c r="O59" s="11">
        <v>232.86559999999997</v>
      </c>
      <c r="Q59" s="10" t="s">
        <v>25</v>
      </c>
      <c r="R59" s="13">
        <v>46.194424999999995</v>
      </c>
      <c r="S59" s="13">
        <v>46.626268000000003</v>
      </c>
      <c r="T59" s="13">
        <v>43.626308000000002</v>
      </c>
      <c r="Y59" s="10" t="s">
        <v>31</v>
      </c>
      <c r="Z59" s="11">
        <v>1456.725743</v>
      </c>
      <c r="AA59" s="11">
        <v>1398.682967</v>
      </c>
      <c r="AB59" s="11">
        <v>2134.2201150000001</v>
      </c>
      <c r="AF59" s="10" t="s">
        <v>2</v>
      </c>
      <c r="AG59" s="11">
        <v>1.5879810000000001</v>
      </c>
      <c r="AH59" s="11">
        <v>0.60967499999999997</v>
      </c>
      <c r="AI59" s="11">
        <v>4.7992860000000004</v>
      </c>
    </row>
    <row r="60" spans="1:35" x14ac:dyDescent="0.45">
      <c r="A60" s="10" t="s">
        <v>77</v>
      </c>
      <c r="B60" s="13">
        <v>366.76016800000002</v>
      </c>
      <c r="C60" s="13">
        <v>394.80510700000002</v>
      </c>
      <c r="D60" s="13">
        <v>423.740567</v>
      </c>
      <c r="E60" s="13">
        <v>1185.305842</v>
      </c>
      <c r="L60" s="10" t="s">
        <v>16</v>
      </c>
      <c r="M60" s="11">
        <v>21.325607000000002</v>
      </c>
      <c r="N60" s="11">
        <v>27.246476999999999</v>
      </c>
      <c r="O60" s="11">
        <v>0.88590100000000005</v>
      </c>
      <c r="Q60" s="10" t="s">
        <v>77</v>
      </c>
      <c r="R60" s="13">
        <v>366.76016800000002</v>
      </c>
      <c r="S60" s="13">
        <v>394.80510700000002</v>
      </c>
      <c r="T60" s="13">
        <v>423.740567</v>
      </c>
      <c r="Y60" s="10" t="s">
        <v>51</v>
      </c>
      <c r="Z60" s="11">
        <v>19.281883999999998</v>
      </c>
      <c r="AA60" s="11">
        <v>22.900224999999999</v>
      </c>
      <c r="AB60" s="11">
        <v>23.570768999999999</v>
      </c>
      <c r="AF60" s="10" t="s">
        <v>16</v>
      </c>
      <c r="AG60" s="11">
        <v>159.47240000000002</v>
      </c>
      <c r="AH60" s="11">
        <v>290.95932799999997</v>
      </c>
      <c r="AI60" s="11">
        <v>133.73664199999999</v>
      </c>
    </row>
    <row r="61" spans="1:35" x14ac:dyDescent="0.45">
      <c r="A61" s="10" t="s">
        <v>112</v>
      </c>
      <c r="B61" s="13">
        <v>57.730463999999998</v>
      </c>
      <c r="C61" s="13">
        <v>55.175397000000004</v>
      </c>
      <c r="D61" s="13">
        <v>75.392030000000005</v>
      </c>
      <c r="E61" s="13">
        <v>188.29789099999999</v>
      </c>
      <c r="L61" s="10" t="s">
        <v>31</v>
      </c>
      <c r="M61" s="11">
        <v>9.8895850000000003</v>
      </c>
      <c r="N61" s="11">
        <v>66.071031000000005</v>
      </c>
      <c r="O61" s="11">
        <v>82.742346999999995</v>
      </c>
      <c r="Q61" s="10" t="s">
        <v>112</v>
      </c>
      <c r="R61" s="13">
        <v>57.730463999999998</v>
      </c>
      <c r="S61" s="13">
        <v>55.175397000000004</v>
      </c>
      <c r="T61" s="13">
        <v>75.392030000000005</v>
      </c>
      <c r="Y61" s="10" t="s">
        <v>125</v>
      </c>
      <c r="Z61" s="11"/>
      <c r="AA61" s="11">
        <v>19.498000000000001</v>
      </c>
      <c r="AB61" s="11">
        <v>21.430226999999999</v>
      </c>
      <c r="AF61" s="10" t="s">
        <v>83</v>
      </c>
      <c r="AG61" s="11">
        <v>47.91369599999998</v>
      </c>
      <c r="AH61" s="11">
        <v>45.644651999999994</v>
      </c>
      <c r="AI61" s="11">
        <v>34.918701999999996</v>
      </c>
    </row>
    <row r="62" spans="1:35" x14ac:dyDescent="0.45">
      <c r="A62" s="10" t="s">
        <v>125</v>
      </c>
      <c r="B62" s="11">
        <v>2903.6200349999999</v>
      </c>
      <c r="C62" s="11">
        <v>2389.3730489999998</v>
      </c>
      <c r="D62" s="11">
        <v>2492.6994110000001</v>
      </c>
      <c r="E62" s="11">
        <v>7785.6924949999993</v>
      </c>
      <c r="L62" s="10" t="s">
        <v>51</v>
      </c>
      <c r="M62" s="11">
        <v>72.253973999999999</v>
      </c>
      <c r="N62" s="11">
        <v>78.700282000000001</v>
      </c>
      <c r="O62" s="11">
        <v>91.831625000000003</v>
      </c>
      <c r="Q62" s="10" t="s">
        <v>125</v>
      </c>
      <c r="R62" s="11">
        <v>2903.6200349999999</v>
      </c>
      <c r="S62" s="11">
        <v>2389.3730489999998</v>
      </c>
      <c r="T62" s="11">
        <v>2492.6994110000001</v>
      </c>
      <c r="Y62" s="10" t="s">
        <v>150</v>
      </c>
      <c r="Z62" s="11">
        <v>2987.6157960000005</v>
      </c>
      <c r="AA62" s="11">
        <v>3063.3798079999997</v>
      </c>
      <c r="AB62" s="11">
        <v>3211.2527130000003</v>
      </c>
    </row>
    <row r="63" spans="1:35" x14ac:dyDescent="0.45">
      <c r="A63" s="10" t="s">
        <v>296</v>
      </c>
      <c r="B63" s="13">
        <v>3374.3050920000001</v>
      </c>
      <c r="C63" s="13">
        <v>2885.9798209999999</v>
      </c>
      <c r="D63" s="13">
        <v>3035.4583160000002</v>
      </c>
      <c r="E63" s="13">
        <v>9295.7432289999997</v>
      </c>
      <c r="L63" s="10" t="s">
        <v>83</v>
      </c>
      <c r="M63" s="11">
        <v>0.48083300000000001</v>
      </c>
      <c r="N63" s="11">
        <v>40.347107999999999</v>
      </c>
      <c r="O63" s="11">
        <v>16.597626999999999</v>
      </c>
    </row>
    <row r="64" spans="1:35" x14ac:dyDescent="0.45">
      <c r="A64"/>
      <c r="B64"/>
      <c r="C64"/>
      <c r="D64"/>
      <c r="E64"/>
      <c r="L64" s="10" t="s">
        <v>142</v>
      </c>
      <c r="M64" s="11">
        <v>42.878785000000001</v>
      </c>
      <c r="N64" s="11">
        <v>40.825912000000002</v>
      </c>
      <c r="O64" s="11">
        <v>41.161448999999998</v>
      </c>
    </row>
    <row r="65" spans="1:15" x14ac:dyDescent="0.45">
      <c r="A65"/>
      <c r="B65"/>
      <c r="C65"/>
      <c r="D65"/>
      <c r="E65"/>
      <c r="L65" s="10" t="s">
        <v>150</v>
      </c>
      <c r="M65" s="11">
        <v>34.064526000000001</v>
      </c>
      <c r="N65" s="11">
        <v>39.397796</v>
      </c>
      <c r="O65" s="11">
        <v>37.112209</v>
      </c>
    </row>
    <row r="66" spans="1:15" x14ac:dyDescent="0.45">
      <c r="A66"/>
      <c r="B66"/>
      <c r="C66"/>
      <c r="D66"/>
      <c r="E66"/>
      <c r="L66" s="10" t="s">
        <v>156</v>
      </c>
      <c r="M66" s="11">
        <v>93.003926000000007</v>
      </c>
      <c r="N66" s="11">
        <v>118.10492600000001</v>
      </c>
      <c r="O66" s="11">
        <v>113.186926</v>
      </c>
    </row>
    <row r="67" spans="1:15" x14ac:dyDescent="0.45">
      <c r="A67"/>
      <c r="B67"/>
      <c r="C67"/>
      <c r="D67"/>
      <c r="E67"/>
    </row>
    <row r="68" spans="1:15" x14ac:dyDescent="0.45">
      <c r="A68"/>
      <c r="B68"/>
      <c r="C68"/>
      <c r="D68"/>
      <c r="E68"/>
    </row>
    <row r="69" spans="1:15" x14ac:dyDescent="0.45">
      <c r="A69"/>
      <c r="B69"/>
      <c r="C69"/>
      <c r="D69"/>
      <c r="E69"/>
    </row>
    <row r="70" spans="1:15" x14ac:dyDescent="0.45">
      <c r="A70"/>
      <c r="B70"/>
      <c r="C70"/>
      <c r="D70"/>
      <c r="E70"/>
    </row>
    <row r="71" spans="1:15" x14ac:dyDescent="0.45">
      <c r="A71"/>
      <c r="B71"/>
      <c r="C71"/>
      <c r="D71"/>
      <c r="E71"/>
    </row>
    <row r="72" spans="1:15" x14ac:dyDescent="0.45">
      <c r="A72"/>
      <c r="B72"/>
      <c r="C72"/>
      <c r="D72"/>
      <c r="E72"/>
    </row>
    <row r="73" spans="1:15" x14ac:dyDescent="0.45">
      <c r="A73"/>
      <c r="B73"/>
      <c r="C73"/>
      <c r="D73"/>
      <c r="E73"/>
    </row>
    <row r="74" spans="1:15" x14ac:dyDescent="0.45">
      <c r="A74"/>
      <c r="B74"/>
      <c r="C74"/>
      <c r="D74"/>
      <c r="E74"/>
    </row>
    <row r="75" spans="1:15" x14ac:dyDescent="0.45">
      <c r="A75"/>
      <c r="B75"/>
      <c r="C75"/>
      <c r="D75"/>
      <c r="E75"/>
    </row>
    <row r="76" spans="1:15" x14ac:dyDescent="0.45">
      <c r="A76"/>
      <c r="B76"/>
      <c r="C76"/>
      <c r="D76"/>
      <c r="E76"/>
    </row>
    <row r="77" spans="1:15" x14ac:dyDescent="0.45">
      <c r="A77"/>
      <c r="B77"/>
      <c r="C77"/>
      <c r="D77"/>
      <c r="E77"/>
    </row>
    <row r="78" spans="1:15" x14ac:dyDescent="0.45">
      <c r="A78"/>
      <c r="B78"/>
      <c r="C78"/>
      <c r="D78"/>
      <c r="E78"/>
    </row>
    <row r="79" spans="1:15" x14ac:dyDescent="0.45">
      <c r="A79"/>
      <c r="B79"/>
      <c r="C79"/>
      <c r="D79"/>
      <c r="E79"/>
    </row>
    <row r="80" spans="1:15" x14ac:dyDescent="0.45">
      <c r="A80"/>
      <c r="B80"/>
      <c r="C80"/>
      <c r="D80"/>
      <c r="E80"/>
    </row>
    <row r="81" spans="1:5" x14ac:dyDescent="0.45">
      <c r="A81"/>
      <c r="B81"/>
      <c r="C81"/>
      <c r="D81"/>
      <c r="E81"/>
    </row>
    <row r="82" spans="1:5" x14ac:dyDescent="0.45">
      <c r="A82"/>
      <c r="B82"/>
      <c r="C82"/>
      <c r="D82"/>
      <c r="E82"/>
    </row>
    <row r="83" spans="1:5" x14ac:dyDescent="0.45">
      <c r="A83"/>
      <c r="B83"/>
      <c r="C83"/>
      <c r="D83"/>
      <c r="E83"/>
    </row>
    <row r="84" spans="1:5" x14ac:dyDescent="0.45">
      <c r="A84"/>
      <c r="B84"/>
      <c r="C84"/>
      <c r="D84"/>
      <c r="E84"/>
    </row>
    <row r="85" spans="1:5" x14ac:dyDescent="0.45">
      <c r="A85"/>
      <c r="B85"/>
      <c r="C85"/>
      <c r="D85"/>
      <c r="E85"/>
    </row>
    <row r="86" spans="1:5" x14ac:dyDescent="0.45">
      <c r="A86"/>
      <c r="B86"/>
      <c r="C86"/>
      <c r="D86"/>
      <c r="E86"/>
    </row>
    <row r="87" spans="1:5" x14ac:dyDescent="0.45">
      <c r="A87"/>
      <c r="B87"/>
      <c r="C87"/>
      <c r="D87"/>
      <c r="E87"/>
    </row>
    <row r="110" spans="1:23" x14ac:dyDescent="0.45">
      <c r="A110"/>
      <c r="B110"/>
      <c r="M110" s="5" t="s">
        <v>309</v>
      </c>
    </row>
    <row r="112" spans="1:23" x14ac:dyDescent="0.45">
      <c r="B112" s="6" t="s">
        <v>297</v>
      </c>
      <c r="M112" s="8" t="s">
        <v>165</v>
      </c>
      <c r="N112" s="8" t="s">
        <v>177</v>
      </c>
      <c r="O112" s="8" t="s">
        <v>176</v>
      </c>
      <c r="P112" s="8" t="s">
        <v>175</v>
      </c>
      <c r="T112" s="8" t="s">
        <v>165</v>
      </c>
      <c r="U112" s="8" t="s">
        <v>177</v>
      </c>
      <c r="V112" s="8" t="s">
        <v>176</v>
      </c>
      <c r="W112" s="8" t="s">
        <v>175</v>
      </c>
    </row>
    <row r="113" spans="1:23" x14ac:dyDescent="0.45">
      <c r="B113" s="5" t="s">
        <v>177</v>
      </c>
      <c r="C113" s="5" t="s">
        <v>176</v>
      </c>
      <c r="D113" s="5" t="s">
        <v>175</v>
      </c>
      <c r="E113" s="5" t="s">
        <v>296</v>
      </c>
      <c r="M113" s="10" t="s">
        <v>193</v>
      </c>
      <c r="N113" s="13">
        <v>226.56240099999999</v>
      </c>
      <c r="O113" s="13">
        <v>282.58555699999999</v>
      </c>
      <c r="P113" s="13">
        <v>275.43836800000003</v>
      </c>
      <c r="T113" s="10" t="s">
        <v>195</v>
      </c>
      <c r="U113" s="13">
        <v>223.89843299999995</v>
      </c>
      <c r="V113" s="13">
        <v>308.26588899999996</v>
      </c>
      <c r="W113" s="13">
        <v>311.87624399999999</v>
      </c>
    </row>
    <row r="114" spans="1:23" x14ac:dyDescent="0.45">
      <c r="A114" s="5" t="s">
        <v>301</v>
      </c>
      <c r="B114" s="13">
        <v>8532.9400419999965</v>
      </c>
      <c r="C114" s="13">
        <v>8404.1340899999959</v>
      </c>
      <c r="D114" s="13">
        <v>9301.7776150000009</v>
      </c>
      <c r="E114" s="13">
        <v>26238.851746999993</v>
      </c>
      <c r="M114" s="10" t="s">
        <v>203</v>
      </c>
      <c r="N114" s="13">
        <v>72.253973999999999</v>
      </c>
      <c r="O114" s="13">
        <v>78.700282000000001</v>
      </c>
      <c r="P114" s="13">
        <v>91.831625000000003</v>
      </c>
      <c r="T114" s="10" t="s">
        <v>179</v>
      </c>
      <c r="U114" s="13">
        <v>94.434379000000007</v>
      </c>
      <c r="V114" s="13">
        <v>108.74951300000001</v>
      </c>
      <c r="W114" s="13">
        <v>94.695481999999998</v>
      </c>
    </row>
    <row r="115" spans="1:23" x14ac:dyDescent="0.45">
      <c r="A115"/>
      <c r="B115"/>
      <c r="C115"/>
      <c r="D115"/>
      <c r="E115"/>
      <c r="M115" s="10" t="s">
        <v>227</v>
      </c>
      <c r="N115" s="13">
        <v>56.925745000000006</v>
      </c>
      <c r="O115" s="13">
        <v>71.175358000000003</v>
      </c>
      <c r="P115" s="13">
        <v>81.628732999999997</v>
      </c>
      <c r="T115" s="10" t="s">
        <v>173</v>
      </c>
      <c r="U115" s="13">
        <v>157.72505000000001</v>
      </c>
      <c r="V115" s="13">
        <v>236.66797500000001</v>
      </c>
      <c r="W115" s="13">
        <v>251.67581999999999</v>
      </c>
    </row>
    <row r="116" spans="1:23" x14ac:dyDescent="0.45">
      <c r="A116"/>
      <c r="B116"/>
      <c r="C116"/>
      <c r="D116"/>
      <c r="E116"/>
      <c r="M116" s="10" t="s">
        <v>181</v>
      </c>
      <c r="N116" s="13">
        <v>13.241795</v>
      </c>
      <c r="O116" s="13">
        <v>68.776291999999998</v>
      </c>
      <c r="P116" s="13">
        <v>85.561140999999992</v>
      </c>
    </row>
    <row r="117" spans="1:23" x14ac:dyDescent="0.45">
      <c r="A117"/>
      <c r="B117"/>
      <c r="C117"/>
      <c r="D117"/>
      <c r="E117"/>
      <c r="M117" s="10" t="s">
        <v>306</v>
      </c>
      <c r="N117" s="13">
        <v>1.735894</v>
      </c>
      <c r="O117" s="13">
        <v>21.191451000000001</v>
      </c>
      <c r="P117" s="13">
        <v>6.1767009999999996</v>
      </c>
    </row>
    <row r="118" spans="1:23" x14ac:dyDescent="0.45">
      <c r="A118"/>
      <c r="B118"/>
      <c r="C118"/>
      <c r="D118"/>
      <c r="E118"/>
      <c r="M118" s="10" t="s">
        <v>307</v>
      </c>
      <c r="N118" s="13"/>
      <c r="O118" s="13">
        <v>12</v>
      </c>
      <c r="P118" s="13">
        <v>8.3481830000000006</v>
      </c>
    </row>
    <row r="119" spans="1:23" x14ac:dyDescent="0.45">
      <c r="A119"/>
      <c r="B119"/>
      <c r="C119"/>
      <c r="D119"/>
      <c r="E119"/>
      <c r="M119" s="10" t="s">
        <v>308</v>
      </c>
      <c r="N119" s="13">
        <v>104.48325500000001</v>
      </c>
      <c r="O119" s="13">
        <v>117.89168300000001</v>
      </c>
      <c r="P119" s="13">
        <v>107.114679</v>
      </c>
    </row>
    <row r="120" spans="1:23" x14ac:dyDescent="0.45">
      <c r="A120"/>
      <c r="B120"/>
      <c r="C120"/>
      <c r="D120"/>
      <c r="E120"/>
      <c r="P120" s="13"/>
    </row>
    <row r="121" spans="1:23" x14ac:dyDescent="0.45">
      <c r="A121"/>
      <c r="B121"/>
      <c r="C121"/>
      <c r="D121"/>
      <c r="E121"/>
    </row>
    <row r="122" spans="1:23" x14ac:dyDescent="0.45">
      <c r="A122"/>
      <c r="B122"/>
      <c r="C122"/>
      <c r="D122"/>
      <c r="E122"/>
    </row>
    <row r="123" spans="1:23" x14ac:dyDescent="0.45">
      <c r="A123"/>
      <c r="B123"/>
      <c r="C123"/>
      <c r="D123"/>
      <c r="E123"/>
    </row>
    <row r="124" spans="1:23" x14ac:dyDescent="0.45">
      <c r="A124"/>
      <c r="B124"/>
      <c r="C124"/>
      <c r="D124"/>
      <c r="E124"/>
    </row>
    <row r="125" spans="1:23" x14ac:dyDescent="0.45">
      <c r="A125"/>
      <c r="B125"/>
      <c r="C125"/>
      <c r="D125"/>
      <c r="E125"/>
    </row>
    <row r="126" spans="1:23" x14ac:dyDescent="0.45">
      <c r="A126"/>
      <c r="B126"/>
      <c r="C126"/>
      <c r="D126"/>
      <c r="E126"/>
    </row>
  </sheetData>
  <pageMargins left="0.7" right="0.7" top="0.75" bottom="0.75" header="0.3" footer="0.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68013-6F7C-41BE-8F30-E6AECF2A7C1C}">
  <dimension ref="A2:H61"/>
  <sheetViews>
    <sheetView topLeftCell="A27" workbookViewId="0">
      <selection activeCell="K58" sqref="K58"/>
    </sheetView>
  </sheetViews>
  <sheetFormatPr defaultRowHeight="14.5" x14ac:dyDescent="0.35"/>
  <cols>
    <col min="1" max="1" width="47.26953125" bestFit="1" customWidth="1"/>
    <col min="2" max="2" width="40.26953125" bestFit="1" customWidth="1"/>
    <col min="3" max="3" width="44.1796875" bestFit="1" customWidth="1"/>
    <col min="4" max="4" width="26.54296875" bestFit="1" customWidth="1"/>
    <col min="5" max="5" width="18.26953125" bestFit="1" customWidth="1"/>
    <col min="6" max="7" width="18.36328125" bestFit="1" customWidth="1"/>
    <col min="8" max="8" width="13.453125" customWidth="1"/>
  </cols>
  <sheetData>
    <row r="2" spans="1:7" ht="17" x14ac:dyDescent="0.45">
      <c r="A2" s="5" t="s">
        <v>166</v>
      </c>
      <c r="B2" s="5" t="s">
        <v>314</v>
      </c>
      <c r="C2" s="5" t="s">
        <v>323</v>
      </c>
      <c r="D2" s="5" t="s">
        <v>316</v>
      </c>
      <c r="E2" s="5" t="s">
        <v>177</v>
      </c>
      <c r="F2" s="5" t="s">
        <v>176</v>
      </c>
      <c r="G2" s="5" t="s">
        <v>175</v>
      </c>
    </row>
    <row r="3" spans="1:7" ht="17" x14ac:dyDescent="0.45">
      <c r="A3" s="5" t="s">
        <v>16</v>
      </c>
      <c r="B3" s="5" t="s">
        <v>194</v>
      </c>
      <c r="C3" s="5" t="s">
        <v>194</v>
      </c>
      <c r="D3" s="5" t="s">
        <v>194</v>
      </c>
      <c r="E3" s="12">
        <v>159472400</v>
      </c>
      <c r="F3" s="12">
        <v>290959328</v>
      </c>
      <c r="G3" s="12">
        <v>133736642</v>
      </c>
    </row>
    <row r="4" spans="1:7" ht="17" x14ac:dyDescent="0.45">
      <c r="A4" s="5" t="s">
        <v>83</v>
      </c>
      <c r="B4" s="5" t="s">
        <v>194</v>
      </c>
      <c r="C4" s="5" t="s">
        <v>194</v>
      </c>
      <c r="D4" s="5" t="s">
        <v>194</v>
      </c>
      <c r="E4" s="12">
        <v>47913696</v>
      </c>
      <c r="F4" s="12">
        <v>45644652</v>
      </c>
      <c r="G4" s="12">
        <v>34918702</v>
      </c>
    </row>
    <row r="5" spans="1:7" ht="17" x14ac:dyDescent="0.45">
      <c r="A5" s="5" t="s">
        <v>210</v>
      </c>
      <c r="B5" s="5" t="s">
        <v>194</v>
      </c>
      <c r="C5" s="5" t="s">
        <v>194</v>
      </c>
      <c r="D5" s="5" t="s">
        <v>194</v>
      </c>
      <c r="E5" s="12">
        <v>4135513</v>
      </c>
      <c r="F5" s="12">
        <v>6688796</v>
      </c>
      <c r="G5" s="12">
        <v>14898817</v>
      </c>
    </row>
    <row r="6" spans="1:7" ht="17" x14ac:dyDescent="0.45">
      <c r="A6" s="5" t="s">
        <v>119</v>
      </c>
      <c r="B6" s="5" t="s">
        <v>194</v>
      </c>
      <c r="C6" s="5" t="s">
        <v>194</v>
      </c>
      <c r="D6" s="5" t="s">
        <v>253</v>
      </c>
      <c r="E6" s="12">
        <v>2110698</v>
      </c>
      <c r="F6" s="12">
        <v>12161866</v>
      </c>
      <c r="G6" s="12">
        <v>12008382</v>
      </c>
    </row>
    <row r="7" spans="1:7" ht="17" x14ac:dyDescent="0.45">
      <c r="A7" s="5" t="s">
        <v>2</v>
      </c>
      <c r="B7" s="5" t="s">
        <v>194</v>
      </c>
      <c r="C7" s="5" t="s">
        <v>194</v>
      </c>
      <c r="D7" s="5" t="s">
        <v>194</v>
      </c>
      <c r="E7" s="12">
        <v>1587981</v>
      </c>
      <c r="F7" s="12">
        <v>609675</v>
      </c>
      <c r="G7" s="12">
        <v>4799286</v>
      </c>
    </row>
    <row r="8" spans="1:7" ht="17" x14ac:dyDescent="0.45">
      <c r="A8" s="5"/>
      <c r="B8" s="5"/>
      <c r="C8" s="5"/>
      <c r="D8" s="5"/>
      <c r="E8" s="12"/>
      <c r="F8" s="12"/>
      <c r="G8" s="12"/>
    </row>
    <row r="9" spans="1:7" ht="17" x14ac:dyDescent="0.45">
      <c r="A9" s="5" t="s">
        <v>150</v>
      </c>
      <c r="B9" s="5" t="s">
        <v>189</v>
      </c>
      <c r="C9" s="5" t="s">
        <v>190</v>
      </c>
      <c r="D9" s="5" t="s">
        <v>193</v>
      </c>
      <c r="E9" s="12">
        <v>2987615796</v>
      </c>
      <c r="F9" s="12">
        <v>3063379808</v>
      </c>
      <c r="G9" s="12">
        <v>3211252713</v>
      </c>
    </row>
    <row r="10" spans="1:7" ht="17" x14ac:dyDescent="0.45">
      <c r="A10" s="5" t="s">
        <v>31</v>
      </c>
      <c r="B10" s="5" t="s">
        <v>189</v>
      </c>
      <c r="C10" s="5" t="s">
        <v>190</v>
      </c>
      <c r="D10" s="5" t="s">
        <v>193</v>
      </c>
      <c r="E10" s="12">
        <v>1383883666</v>
      </c>
      <c r="F10" s="12">
        <v>1340519348</v>
      </c>
      <c r="G10" s="12">
        <v>2073006694</v>
      </c>
    </row>
    <row r="11" spans="1:7" ht="17" x14ac:dyDescent="0.45">
      <c r="A11" s="5" t="s">
        <v>31</v>
      </c>
      <c r="B11" s="5" t="s">
        <v>189</v>
      </c>
      <c r="C11" s="5" t="s">
        <v>190</v>
      </c>
      <c r="D11" s="5" t="s">
        <v>185</v>
      </c>
      <c r="E11" s="12">
        <v>72842077</v>
      </c>
      <c r="F11" s="12">
        <v>58163619</v>
      </c>
      <c r="G11" s="12">
        <v>61213421</v>
      </c>
    </row>
    <row r="12" spans="1:7" ht="17" x14ac:dyDescent="0.45">
      <c r="A12" s="5" t="s">
        <v>51</v>
      </c>
      <c r="B12" s="5" t="s">
        <v>189</v>
      </c>
      <c r="C12" s="5" t="s">
        <v>190</v>
      </c>
      <c r="D12" s="5" t="s">
        <v>203</v>
      </c>
      <c r="E12" s="12">
        <v>19281884</v>
      </c>
      <c r="F12" s="12">
        <v>22900225</v>
      </c>
      <c r="G12" s="12">
        <v>23570769</v>
      </c>
    </row>
    <row r="13" spans="1:7" ht="17" x14ac:dyDescent="0.45">
      <c r="A13" s="5" t="s">
        <v>125</v>
      </c>
      <c r="B13" s="5" t="s">
        <v>189</v>
      </c>
      <c r="C13" s="5" t="s">
        <v>174</v>
      </c>
      <c r="D13" s="5" t="s">
        <v>185</v>
      </c>
      <c r="E13" s="12"/>
      <c r="F13" s="12">
        <v>19498000</v>
      </c>
      <c r="G13" s="12">
        <v>21430227</v>
      </c>
    </row>
    <row r="14" spans="1:7" ht="17" x14ac:dyDescent="0.45">
      <c r="A14" s="5" t="s">
        <v>286</v>
      </c>
      <c r="B14" s="5" t="s">
        <v>189</v>
      </c>
      <c r="C14" s="5" t="s">
        <v>190</v>
      </c>
      <c r="D14" s="5" t="s">
        <v>193</v>
      </c>
      <c r="E14" s="12"/>
      <c r="F14" s="12"/>
      <c r="G14" s="12">
        <v>6974500</v>
      </c>
    </row>
    <row r="15" spans="1:7" ht="17" x14ac:dyDescent="0.45">
      <c r="A15" s="5" t="s">
        <v>14</v>
      </c>
      <c r="B15" s="5" t="s">
        <v>189</v>
      </c>
      <c r="C15" s="5" t="s">
        <v>190</v>
      </c>
      <c r="D15" s="5" t="s">
        <v>178</v>
      </c>
      <c r="E15" s="12"/>
      <c r="F15" s="12"/>
      <c r="G15" s="12">
        <v>5202173</v>
      </c>
    </row>
    <row r="16" spans="1:7" ht="17" x14ac:dyDescent="0.45">
      <c r="A16" s="5" t="s">
        <v>119</v>
      </c>
      <c r="B16" s="5" t="s">
        <v>189</v>
      </c>
      <c r="C16" s="5" t="s">
        <v>190</v>
      </c>
      <c r="D16" s="5" t="s">
        <v>253</v>
      </c>
      <c r="E16" s="12">
        <v>1643252</v>
      </c>
      <c r="F16" s="12">
        <v>1742660</v>
      </c>
      <c r="G16" s="12">
        <v>1899421</v>
      </c>
    </row>
    <row r="17" spans="1:8" ht="17" x14ac:dyDescent="0.45">
      <c r="A17" s="5" t="s">
        <v>43</v>
      </c>
      <c r="B17" s="5" t="s">
        <v>189</v>
      </c>
      <c r="C17" s="5" t="s">
        <v>190</v>
      </c>
      <c r="D17" s="5" t="s">
        <v>193</v>
      </c>
      <c r="E17" s="12">
        <v>1086828</v>
      </c>
      <c r="F17" s="12">
        <v>1310136</v>
      </c>
      <c r="G17" s="12">
        <v>1324581</v>
      </c>
    </row>
    <row r="18" spans="1:8" ht="17" x14ac:dyDescent="0.45">
      <c r="A18" s="5" t="s">
        <v>47</v>
      </c>
      <c r="B18" s="5" t="s">
        <v>189</v>
      </c>
      <c r="C18" s="5" t="s">
        <v>190</v>
      </c>
      <c r="D18" s="5" t="s">
        <v>182</v>
      </c>
      <c r="E18" s="12">
        <v>407700</v>
      </c>
      <c r="F18" s="12">
        <v>403500</v>
      </c>
      <c r="G18" s="12">
        <v>403500</v>
      </c>
    </row>
    <row r="19" spans="1:8" ht="17" x14ac:dyDescent="0.45">
      <c r="A19" s="5" t="s">
        <v>243</v>
      </c>
      <c r="B19" s="5" t="s">
        <v>189</v>
      </c>
      <c r="C19" s="5" t="s">
        <v>174</v>
      </c>
      <c r="D19" s="5" t="s">
        <v>203</v>
      </c>
      <c r="E19" s="12">
        <v>314831</v>
      </c>
      <c r="F19" s="12"/>
      <c r="G19" s="12"/>
    </row>
    <row r="20" spans="1:8" ht="17" x14ac:dyDescent="0.45">
      <c r="A20" s="5"/>
      <c r="B20" s="5"/>
      <c r="C20" s="5"/>
      <c r="D20" s="5"/>
      <c r="E20" s="12"/>
      <c r="F20" s="12"/>
      <c r="G20" s="12"/>
    </row>
    <row r="21" spans="1:8" ht="17" x14ac:dyDescent="0.45">
      <c r="A21" s="5" t="s">
        <v>125</v>
      </c>
      <c r="B21" s="5" t="s">
        <v>298</v>
      </c>
      <c r="C21" s="5" t="s">
        <v>192</v>
      </c>
      <c r="D21" s="5" t="s">
        <v>193</v>
      </c>
      <c r="E21" s="12">
        <v>2639932983</v>
      </c>
      <c r="F21" s="12">
        <v>2103527999</v>
      </c>
      <c r="G21" s="12">
        <v>2146069496</v>
      </c>
    </row>
    <row r="22" spans="1:8" ht="17" x14ac:dyDescent="0.45">
      <c r="A22" s="5" t="s">
        <v>77</v>
      </c>
      <c r="B22" s="5" t="s">
        <v>298</v>
      </c>
      <c r="C22" s="5" t="s">
        <v>192</v>
      </c>
      <c r="D22" s="5" t="s">
        <v>184</v>
      </c>
      <c r="E22" s="12">
        <v>366760168</v>
      </c>
      <c r="F22" s="12">
        <v>394805107</v>
      </c>
      <c r="G22" s="12">
        <v>423740567</v>
      </c>
    </row>
    <row r="23" spans="1:8" ht="17" x14ac:dyDescent="0.45">
      <c r="A23" s="5" t="s">
        <v>125</v>
      </c>
      <c r="B23" s="5" t="s">
        <v>298</v>
      </c>
      <c r="C23" s="5" t="s">
        <v>192</v>
      </c>
      <c r="D23" s="5" t="s">
        <v>203</v>
      </c>
      <c r="E23" s="12">
        <v>263687052</v>
      </c>
      <c r="F23" s="12">
        <v>285845050</v>
      </c>
      <c r="G23" s="12">
        <v>346629915</v>
      </c>
    </row>
    <row r="24" spans="1:8" ht="17" x14ac:dyDescent="0.45">
      <c r="A24" s="5" t="s">
        <v>112</v>
      </c>
      <c r="B24" s="5" t="s">
        <v>298</v>
      </c>
      <c r="C24" s="5" t="s">
        <v>192</v>
      </c>
      <c r="D24" s="5" t="s">
        <v>198</v>
      </c>
      <c r="E24" s="12">
        <v>57730464</v>
      </c>
      <c r="F24" s="12">
        <v>55175397</v>
      </c>
      <c r="G24" s="12">
        <v>75392030</v>
      </c>
    </row>
    <row r="25" spans="1:8" ht="17" x14ac:dyDescent="0.45">
      <c r="A25" s="5" t="s">
        <v>25</v>
      </c>
      <c r="B25" s="5" t="s">
        <v>298</v>
      </c>
      <c r="C25" s="5" t="s">
        <v>192</v>
      </c>
      <c r="D25" s="5" t="s">
        <v>198</v>
      </c>
      <c r="E25" s="12">
        <v>46194425</v>
      </c>
      <c r="F25" s="12">
        <v>46626268</v>
      </c>
      <c r="G25" s="12">
        <v>43626308</v>
      </c>
    </row>
    <row r="26" spans="1:8" ht="17" x14ac:dyDescent="0.45">
      <c r="A26" s="5" t="s">
        <v>242</v>
      </c>
      <c r="B26" s="5" t="s">
        <v>298</v>
      </c>
      <c r="C26" s="5" t="s">
        <v>192</v>
      </c>
      <c r="D26" s="5" t="s">
        <v>192</v>
      </c>
      <c r="E26" s="12">
        <v>280766</v>
      </c>
      <c r="F26" s="12">
        <v>489279</v>
      </c>
      <c r="G26" s="12">
        <v>1116708</v>
      </c>
    </row>
    <row r="27" spans="1:8" ht="17" x14ac:dyDescent="0.45">
      <c r="A27" s="5" t="s">
        <v>243</v>
      </c>
      <c r="B27" s="5" t="s">
        <v>298</v>
      </c>
      <c r="C27" s="5" t="s">
        <v>192</v>
      </c>
      <c r="D27" s="5" t="s">
        <v>192</v>
      </c>
      <c r="E27" s="12"/>
      <c r="F27" s="12"/>
      <c r="G27" s="12">
        <v>315217</v>
      </c>
    </row>
    <row r="28" spans="1:8" ht="17" x14ac:dyDescent="0.45">
      <c r="A28" s="5"/>
      <c r="B28" s="5"/>
      <c r="C28" s="5"/>
      <c r="D28" s="5"/>
      <c r="E28" s="12"/>
      <c r="F28" s="12"/>
      <c r="G28" s="12"/>
    </row>
    <row r="29" spans="1:8" ht="17" x14ac:dyDescent="0.45">
      <c r="A29" s="5" t="s">
        <v>2</v>
      </c>
      <c r="B29" s="5" t="s">
        <v>1</v>
      </c>
      <c r="C29" s="5" t="s">
        <v>195</v>
      </c>
      <c r="D29" s="5" t="s">
        <v>193</v>
      </c>
      <c r="E29" s="12">
        <v>171172268</v>
      </c>
      <c r="F29" s="12">
        <v>206871284</v>
      </c>
      <c r="G29" s="12">
        <v>232865600</v>
      </c>
      <c r="H29" s="12">
        <v>232865600</v>
      </c>
    </row>
    <row r="30" spans="1:8" ht="17" x14ac:dyDescent="0.45">
      <c r="A30" s="5" t="s">
        <v>51</v>
      </c>
      <c r="B30" s="5" t="s">
        <v>1</v>
      </c>
      <c r="C30" s="5" t="s">
        <v>179</v>
      </c>
      <c r="D30" s="5" t="s">
        <v>203</v>
      </c>
      <c r="E30" s="12">
        <v>72253974</v>
      </c>
      <c r="F30" s="12">
        <v>78700282</v>
      </c>
      <c r="G30" s="12">
        <v>91831625</v>
      </c>
      <c r="H30" s="12">
        <v>91831625</v>
      </c>
    </row>
    <row r="31" spans="1:8" ht="17" x14ac:dyDescent="0.45">
      <c r="A31" s="5" t="s">
        <v>31</v>
      </c>
      <c r="B31" s="5" t="s">
        <v>1</v>
      </c>
      <c r="C31" s="5" t="s">
        <v>173</v>
      </c>
      <c r="D31" s="5" t="s">
        <v>181</v>
      </c>
      <c r="E31" s="12">
        <v>9889585</v>
      </c>
      <c r="F31" s="12">
        <v>66071031</v>
      </c>
      <c r="G31" s="12">
        <v>82742347</v>
      </c>
      <c r="H31" s="12">
        <v>82742347</v>
      </c>
    </row>
    <row r="32" spans="1:8" ht="17" x14ac:dyDescent="0.45">
      <c r="A32" s="5" t="s">
        <v>156</v>
      </c>
      <c r="B32" s="5" t="s">
        <v>1</v>
      </c>
      <c r="C32" s="5" t="s">
        <v>173</v>
      </c>
      <c r="D32" s="5" t="s">
        <v>227</v>
      </c>
      <c r="E32" s="12">
        <v>40000000</v>
      </c>
      <c r="F32" s="12">
        <v>50000000</v>
      </c>
      <c r="G32" s="12">
        <v>58000000</v>
      </c>
      <c r="H32" s="12">
        <v>58000000</v>
      </c>
    </row>
    <row r="33" spans="1:8" ht="17" x14ac:dyDescent="0.45">
      <c r="A33" s="5" t="s">
        <v>156</v>
      </c>
      <c r="B33" s="5" t="s">
        <v>1</v>
      </c>
      <c r="C33" s="5" t="s">
        <v>173</v>
      </c>
      <c r="D33" s="5" t="s">
        <v>308</v>
      </c>
      <c r="E33" s="12">
        <v>53003926</v>
      </c>
      <c r="F33" s="12">
        <v>68104926</v>
      </c>
      <c r="G33" s="12">
        <v>55186926</v>
      </c>
      <c r="H33" s="12">
        <v>55186926</v>
      </c>
    </row>
    <row r="34" spans="1:8" ht="17" x14ac:dyDescent="0.45">
      <c r="A34" s="5" t="s">
        <v>142</v>
      </c>
      <c r="B34" s="5" t="s">
        <v>1</v>
      </c>
      <c r="C34" s="5" t="s">
        <v>173</v>
      </c>
      <c r="D34" s="5" t="s">
        <v>308</v>
      </c>
      <c r="E34" s="12">
        <v>42878785</v>
      </c>
      <c r="F34" s="12">
        <v>40825912</v>
      </c>
      <c r="G34" s="12">
        <v>40161449</v>
      </c>
      <c r="H34" s="12">
        <v>40161449</v>
      </c>
    </row>
    <row r="35" spans="1:8" ht="17" x14ac:dyDescent="0.45">
      <c r="A35" s="5" t="s">
        <v>150</v>
      </c>
      <c r="B35" s="5" t="s">
        <v>1</v>
      </c>
      <c r="C35" s="5" t="s">
        <v>195</v>
      </c>
      <c r="D35" s="5" t="s">
        <v>193</v>
      </c>
      <c r="E35" s="12">
        <v>34064526</v>
      </c>
      <c r="F35" s="12">
        <v>39397796</v>
      </c>
      <c r="G35" s="12">
        <v>37112209</v>
      </c>
      <c r="H35" s="12">
        <v>37112209</v>
      </c>
    </row>
    <row r="36" spans="1:8" ht="17" x14ac:dyDescent="0.45">
      <c r="A36" s="5" t="s">
        <v>130</v>
      </c>
      <c r="B36" s="5" t="s">
        <v>1</v>
      </c>
      <c r="C36" s="5" t="s">
        <v>195</v>
      </c>
      <c r="D36" s="5" t="s">
        <v>227</v>
      </c>
      <c r="E36" s="12">
        <v>7509782</v>
      </c>
      <c r="F36" s="12">
        <v>12772307</v>
      </c>
      <c r="G36" s="12">
        <v>13513650</v>
      </c>
      <c r="H36" s="12">
        <v>13513650</v>
      </c>
    </row>
    <row r="37" spans="1:8" ht="17" x14ac:dyDescent="0.45">
      <c r="A37" s="5" t="s">
        <v>67</v>
      </c>
      <c r="B37" s="5" t="s">
        <v>1</v>
      </c>
      <c r="C37" s="5" t="s">
        <v>173</v>
      </c>
      <c r="D37" s="5" t="s">
        <v>308</v>
      </c>
      <c r="E37" s="12">
        <v>8600544</v>
      </c>
      <c r="F37" s="12">
        <v>8960845</v>
      </c>
      <c r="G37" s="12">
        <v>11766304</v>
      </c>
      <c r="H37" s="12">
        <v>11766304</v>
      </c>
    </row>
    <row r="38" spans="1:8" ht="17" x14ac:dyDescent="0.45">
      <c r="A38" s="5" t="s">
        <v>135</v>
      </c>
      <c r="B38" s="5" t="s">
        <v>1</v>
      </c>
      <c r="C38" s="5" t="s">
        <v>195</v>
      </c>
      <c r="D38" s="5" t="s">
        <v>227</v>
      </c>
      <c r="E38" s="12">
        <v>8935130</v>
      </c>
      <c r="F38" s="12">
        <v>7685943</v>
      </c>
      <c r="G38" s="12">
        <v>9184889</v>
      </c>
      <c r="H38" s="12">
        <v>9184889</v>
      </c>
    </row>
    <row r="39" spans="1:8" ht="17" x14ac:dyDescent="0.45">
      <c r="A39" s="5" t="s">
        <v>83</v>
      </c>
      <c r="B39" s="5" t="s">
        <v>1</v>
      </c>
      <c r="C39" s="5" t="s">
        <v>195</v>
      </c>
      <c r="D39" s="5" t="s">
        <v>307</v>
      </c>
      <c r="E39" s="12"/>
      <c r="F39" s="12">
        <v>12000000</v>
      </c>
      <c r="G39" s="12">
        <v>8348183</v>
      </c>
      <c r="H39" s="12">
        <v>8348183</v>
      </c>
    </row>
    <row r="40" spans="1:8" ht="17" x14ac:dyDescent="0.45">
      <c r="A40" s="5" t="s">
        <v>83</v>
      </c>
      <c r="B40" s="5" t="s">
        <v>1</v>
      </c>
      <c r="C40" s="5" t="s">
        <v>195</v>
      </c>
      <c r="D40" s="5" t="s">
        <v>306</v>
      </c>
      <c r="E40" s="12"/>
      <c r="F40" s="12">
        <v>20000000</v>
      </c>
      <c r="G40" s="12">
        <v>3975000</v>
      </c>
      <c r="H40" s="12">
        <v>3975000</v>
      </c>
    </row>
    <row r="41" spans="1:8" ht="17" x14ac:dyDescent="0.45">
      <c r="A41" s="5" t="s">
        <v>83</v>
      </c>
      <c r="B41" s="5" t="s">
        <v>1</v>
      </c>
      <c r="C41" s="5" t="s">
        <v>195</v>
      </c>
      <c r="D41" s="5" t="s">
        <v>193</v>
      </c>
      <c r="E41" s="12"/>
      <c r="F41" s="12">
        <v>7630000</v>
      </c>
      <c r="G41" s="12">
        <v>3344250</v>
      </c>
      <c r="H41" s="12">
        <v>3344250</v>
      </c>
    </row>
    <row r="42" spans="1:8" ht="17" x14ac:dyDescent="0.45">
      <c r="A42" s="5" t="s">
        <v>64</v>
      </c>
      <c r="B42" s="5" t="s">
        <v>1</v>
      </c>
      <c r="C42" s="5" t="s">
        <v>173</v>
      </c>
      <c r="D42" s="5" t="s">
        <v>181</v>
      </c>
      <c r="E42" s="12">
        <v>3352210</v>
      </c>
      <c r="F42" s="12">
        <v>2705261</v>
      </c>
      <c r="G42" s="12">
        <v>2818794</v>
      </c>
      <c r="H42" s="12">
        <v>2818794</v>
      </c>
    </row>
    <row r="43" spans="1:8" ht="17" x14ac:dyDescent="0.45">
      <c r="A43" s="5" t="s">
        <v>122</v>
      </c>
      <c r="B43" s="5" t="s">
        <v>1</v>
      </c>
      <c r="C43" s="5" t="s">
        <v>195</v>
      </c>
      <c r="D43" s="5" t="s">
        <v>306</v>
      </c>
      <c r="E43" s="12">
        <v>867947</v>
      </c>
      <c r="F43" s="12">
        <v>1191451</v>
      </c>
      <c r="G43" s="12">
        <v>2201701</v>
      </c>
      <c r="H43" s="12">
        <v>2201701</v>
      </c>
    </row>
    <row r="44" spans="1:8" ht="17" x14ac:dyDescent="0.45">
      <c r="A44" s="5" t="s">
        <v>56</v>
      </c>
      <c r="B44" s="5" t="s">
        <v>1</v>
      </c>
      <c r="C44" s="5" t="s">
        <v>179</v>
      </c>
      <c r="D44" s="5" t="s">
        <v>183</v>
      </c>
      <c r="E44" s="12">
        <v>854798</v>
      </c>
      <c r="F44" s="12">
        <v>1362754</v>
      </c>
      <c r="G44" s="12">
        <v>1148116</v>
      </c>
      <c r="H44" s="12">
        <v>1148116</v>
      </c>
    </row>
    <row r="45" spans="1:8" ht="17" x14ac:dyDescent="0.45">
      <c r="A45" s="5" t="s">
        <v>142</v>
      </c>
      <c r="B45" s="5" t="s">
        <v>1</v>
      </c>
      <c r="C45" s="5" t="s">
        <v>173</v>
      </c>
      <c r="D45" s="5" t="s">
        <v>184</v>
      </c>
      <c r="E45" s="12"/>
      <c r="F45" s="12"/>
      <c r="G45" s="12">
        <v>1000000</v>
      </c>
      <c r="H45" s="12">
        <v>1000000</v>
      </c>
    </row>
    <row r="46" spans="1:8" ht="17" x14ac:dyDescent="0.45">
      <c r="A46" s="5" t="s">
        <v>83</v>
      </c>
      <c r="B46" s="5" t="s">
        <v>1</v>
      </c>
      <c r="C46" s="5" t="s">
        <v>195</v>
      </c>
      <c r="D46" s="5" t="s">
        <v>227</v>
      </c>
      <c r="E46" s="12">
        <v>480833</v>
      </c>
      <c r="F46" s="12">
        <v>717108</v>
      </c>
      <c r="G46" s="12">
        <v>930194</v>
      </c>
      <c r="H46" s="12">
        <v>930194</v>
      </c>
    </row>
    <row r="47" spans="1:8" ht="17" x14ac:dyDescent="0.45">
      <c r="A47" s="5" t="s">
        <v>16</v>
      </c>
      <c r="B47" s="5" t="s">
        <v>1</v>
      </c>
      <c r="C47" s="5" t="s">
        <v>179</v>
      </c>
      <c r="D47" s="5" t="s">
        <v>193</v>
      </c>
      <c r="E47" s="12">
        <v>21325607</v>
      </c>
      <c r="F47" s="12">
        <v>27246477</v>
      </c>
      <c r="G47" s="12">
        <v>885901</v>
      </c>
      <c r="H47" s="12">
        <v>885901</v>
      </c>
    </row>
    <row r="48" spans="1:8" ht="17" x14ac:dyDescent="0.45">
      <c r="A48" s="5" t="s">
        <v>125</v>
      </c>
      <c r="B48" s="5" t="s">
        <v>1</v>
      </c>
      <c r="C48" s="5" t="s">
        <v>179</v>
      </c>
      <c r="D48" s="5" t="s">
        <v>193</v>
      </c>
      <c r="E48" s="12"/>
      <c r="F48" s="12">
        <v>1440000</v>
      </c>
      <c r="G48" s="12">
        <v>829840</v>
      </c>
      <c r="H48" s="12">
        <v>829840</v>
      </c>
    </row>
    <row r="49" spans="1:8" ht="17" x14ac:dyDescent="0.45">
      <c r="A49" s="5" t="s">
        <v>0</v>
      </c>
      <c r="B49" s="5" t="s">
        <v>1</v>
      </c>
      <c r="C49" s="5" t="s">
        <v>195</v>
      </c>
      <c r="D49" s="5" t="s">
        <v>193</v>
      </c>
      <c r="E49" s="12"/>
      <c r="F49" s="12"/>
      <c r="G49" s="12">
        <v>400568</v>
      </c>
      <c r="H49" s="12">
        <v>400568</v>
      </c>
    </row>
    <row r="50" spans="1:8" ht="17" x14ac:dyDescent="0.45">
      <c r="A50" s="5" t="s">
        <v>116</v>
      </c>
      <c r="B50" s="5" t="s">
        <v>1</v>
      </c>
      <c r="C50" s="5" t="s">
        <v>195</v>
      </c>
      <c r="D50" s="5" t="s">
        <v>306</v>
      </c>
      <c r="E50" s="12">
        <v>867947</v>
      </c>
      <c r="F50" s="12"/>
      <c r="G50" s="12"/>
      <c r="H50" s="12"/>
    </row>
    <row r="52" spans="1:8" x14ac:dyDescent="0.35">
      <c r="H52" s="14">
        <f>SUM(H29:H51)</f>
        <v>658247546</v>
      </c>
    </row>
    <row r="53" spans="1:8" x14ac:dyDescent="0.35">
      <c r="G53" s="14">
        <f>SUM(G3:G52)</f>
        <v>9301777615</v>
      </c>
    </row>
    <row r="61" spans="1:8" x14ac:dyDescent="0.35">
      <c r="H61" s="14">
        <f>SUM(H39:H60)</f>
        <v>684130093</v>
      </c>
    </row>
  </sheetData>
  <phoneticPr fontId="9" type="noConversion"/>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18B28-8952-43FD-8202-B3E41B374E43}">
  <dimension ref="A1:L223"/>
  <sheetViews>
    <sheetView topLeftCell="A209" workbookViewId="0">
      <selection activeCell="G226" sqref="G226"/>
    </sheetView>
  </sheetViews>
  <sheetFormatPr defaultRowHeight="14.5" x14ac:dyDescent="0.35"/>
  <cols>
    <col min="1" max="1" width="46.7265625" bestFit="1" customWidth="1"/>
    <col min="2" max="2" width="26.54296875" customWidth="1"/>
    <col min="3" max="3" width="16.36328125" bestFit="1" customWidth="1"/>
    <col min="4" max="4" width="16.36328125" customWidth="1"/>
    <col min="5" max="5" width="255.6328125" hidden="1" customWidth="1"/>
    <col min="7" max="7" width="24.08984375" bestFit="1" customWidth="1"/>
    <col min="10" max="10" width="13.453125" bestFit="1" customWidth="1"/>
    <col min="11" max="11" width="12.36328125" bestFit="1" customWidth="1"/>
  </cols>
  <sheetData>
    <row r="1" spans="1:12" ht="15" thickBot="1" x14ac:dyDescent="0.4">
      <c r="A1" t="s">
        <v>166</v>
      </c>
      <c r="B1" t="s">
        <v>167</v>
      </c>
      <c r="C1" t="s">
        <v>168</v>
      </c>
      <c r="D1" t="s">
        <v>300</v>
      </c>
      <c r="E1" t="s">
        <v>312</v>
      </c>
      <c r="F1" t="s">
        <v>313</v>
      </c>
      <c r="G1" t="s">
        <v>314</v>
      </c>
      <c r="H1" t="s">
        <v>315</v>
      </c>
      <c r="I1" t="s">
        <v>316</v>
      </c>
      <c r="J1" t="s">
        <v>170</v>
      </c>
      <c r="K1" t="s">
        <v>171</v>
      </c>
      <c r="L1" s="27" t="s">
        <v>186</v>
      </c>
    </row>
    <row r="2" spans="1:12" s="107" customFormat="1" ht="15" thickBot="1" x14ac:dyDescent="0.4">
      <c r="A2" s="103" t="s">
        <v>0</v>
      </c>
      <c r="B2" s="104" t="s">
        <v>1</v>
      </c>
      <c r="C2" s="105">
        <v>400568</v>
      </c>
      <c r="D2" s="105">
        <f>Table1[[#This Row],[Value]]/1000000</f>
        <v>0.40056799999999998</v>
      </c>
      <c r="E2" s="104" t="s">
        <v>354</v>
      </c>
      <c r="F2" s="104" t="str">
        <f>_xlfn.XLOOKUP(Table1[[#This Row],[Agency Name]],'Key Agency'!A:A,'Key Agency'!C:C,"No")</f>
        <v>No</v>
      </c>
      <c r="G2" s="104" t="s">
        <v>1</v>
      </c>
      <c r="H2" s="104" t="s">
        <v>195</v>
      </c>
      <c r="I2" s="104" t="s">
        <v>193</v>
      </c>
      <c r="J2" s="104" t="s">
        <v>175</v>
      </c>
      <c r="K2" s="104">
        <v>26</v>
      </c>
      <c r="L2" s="106" t="s">
        <v>172</v>
      </c>
    </row>
    <row r="3" spans="1:12" s="152" customFormat="1" x14ac:dyDescent="0.35">
      <c r="A3" s="148" t="s">
        <v>2</v>
      </c>
      <c r="B3" s="149" t="s">
        <v>8</v>
      </c>
      <c r="C3" s="150">
        <v>4799286</v>
      </c>
      <c r="D3" s="150">
        <f>Table1[[#This Row],[Value]]/1000000</f>
        <v>4.7992860000000004</v>
      </c>
      <c r="E3" s="149" t="s">
        <v>9</v>
      </c>
      <c r="F3" s="149" t="str">
        <f>_xlfn.XLOOKUP(Table1[[#This Row],[Agency Name]],'Key Agency'!A:A,'Key Agency'!C:C,"No")</f>
        <v>Yes</v>
      </c>
      <c r="G3" s="149" t="s">
        <v>194</v>
      </c>
      <c r="H3" s="149" t="s">
        <v>194</v>
      </c>
      <c r="I3" s="149" t="s">
        <v>194</v>
      </c>
      <c r="J3" s="149" t="s">
        <v>175</v>
      </c>
      <c r="K3" s="149">
        <v>26</v>
      </c>
      <c r="L3" s="151" t="s">
        <v>172</v>
      </c>
    </row>
    <row r="4" spans="1:12" s="152" customFormat="1" x14ac:dyDescent="0.35">
      <c r="A4" s="153" t="s">
        <v>2</v>
      </c>
      <c r="B4" s="154" t="s">
        <v>8</v>
      </c>
      <c r="C4" s="155">
        <v>609675</v>
      </c>
      <c r="D4" s="155">
        <f>Table1[[#This Row],[Value]]/1000000</f>
        <v>0.60967499999999997</v>
      </c>
      <c r="E4" s="154" t="s">
        <v>12</v>
      </c>
      <c r="F4" s="154" t="str">
        <f>_xlfn.XLOOKUP(Table1[[#This Row],[Agency Name]],'Key Agency'!A:A,'Key Agency'!C:C,"No")</f>
        <v>Yes</v>
      </c>
      <c r="G4" s="154" t="s">
        <v>194</v>
      </c>
      <c r="H4" s="154" t="s">
        <v>194</v>
      </c>
      <c r="I4" s="154" t="s">
        <v>194</v>
      </c>
      <c r="J4" s="154" t="s">
        <v>176</v>
      </c>
      <c r="K4" s="154">
        <v>25</v>
      </c>
      <c r="L4" s="156" t="s">
        <v>172</v>
      </c>
    </row>
    <row r="5" spans="1:12" s="152" customFormat="1" x14ac:dyDescent="0.35">
      <c r="A5" s="153" t="s">
        <v>2</v>
      </c>
      <c r="B5" s="154" t="s">
        <v>8</v>
      </c>
      <c r="C5" s="155">
        <v>1587981</v>
      </c>
      <c r="D5" s="155">
        <f>Table1[[#This Row],[Value]]/1000000</f>
        <v>1.5879810000000001</v>
      </c>
      <c r="E5" s="154" t="s">
        <v>12</v>
      </c>
      <c r="F5" s="154" t="str">
        <f>_xlfn.XLOOKUP(Table1[[#This Row],[Agency Name]],'Key Agency'!A:A,'Key Agency'!C:C,"No")</f>
        <v>Yes</v>
      </c>
      <c r="G5" s="154" t="s">
        <v>194</v>
      </c>
      <c r="H5" s="154" t="s">
        <v>194</v>
      </c>
      <c r="I5" s="154" t="s">
        <v>194</v>
      </c>
      <c r="J5" s="154" t="s">
        <v>177</v>
      </c>
      <c r="K5" s="154">
        <v>24</v>
      </c>
      <c r="L5" s="156" t="s">
        <v>172</v>
      </c>
    </row>
    <row r="6" spans="1:12" s="107" customFormat="1" x14ac:dyDescent="0.35">
      <c r="A6" s="108" t="s">
        <v>2</v>
      </c>
      <c r="B6" s="109" t="s">
        <v>10</v>
      </c>
      <c r="C6" s="110">
        <v>1841255</v>
      </c>
      <c r="D6" s="110">
        <f>Table1[[#This Row],[Value]]/1000000</f>
        <v>1.8412550000000001</v>
      </c>
      <c r="E6" s="109" t="s">
        <v>11</v>
      </c>
      <c r="F6" s="109" t="str">
        <f>_xlfn.XLOOKUP(Table1[[#This Row],[Agency Name]],'Key Agency'!A:A,'Key Agency'!C:C,"No")</f>
        <v>Yes</v>
      </c>
      <c r="G6" s="109" t="s">
        <v>1</v>
      </c>
      <c r="H6" s="109" t="s">
        <v>195</v>
      </c>
      <c r="I6" s="109" t="s">
        <v>193</v>
      </c>
      <c r="J6" s="109" t="s">
        <v>175</v>
      </c>
      <c r="K6" s="109">
        <v>26</v>
      </c>
      <c r="L6" s="111" t="s">
        <v>172</v>
      </c>
    </row>
    <row r="7" spans="1:12" s="107" customFormat="1" x14ac:dyDescent="0.35">
      <c r="A7" s="108" t="s">
        <v>2</v>
      </c>
      <c r="B7" s="109" t="s">
        <v>10</v>
      </c>
      <c r="C7" s="110">
        <v>1467266</v>
      </c>
      <c r="D7" s="110">
        <f>Table1[[#This Row],[Value]]/1000000</f>
        <v>1.467266</v>
      </c>
      <c r="E7" s="109" t="s">
        <v>13</v>
      </c>
      <c r="F7" s="109" t="str">
        <f>_xlfn.XLOOKUP(Table1[[#This Row],[Agency Name]],'Key Agency'!A:A,'Key Agency'!C:C,"No")</f>
        <v>Yes</v>
      </c>
      <c r="G7" s="109" t="s">
        <v>1</v>
      </c>
      <c r="H7" s="109" t="s">
        <v>195</v>
      </c>
      <c r="I7" s="109" t="s">
        <v>193</v>
      </c>
      <c r="J7" s="109" t="s">
        <v>176</v>
      </c>
      <c r="K7" s="109">
        <v>25</v>
      </c>
      <c r="L7" s="111" t="s">
        <v>172</v>
      </c>
    </row>
    <row r="8" spans="1:12" s="107" customFormat="1" x14ac:dyDescent="0.35">
      <c r="A8" s="108" t="s">
        <v>2</v>
      </c>
      <c r="B8" s="109" t="s">
        <v>10</v>
      </c>
      <c r="C8" s="110">
        <v>1414221</v>
      </c>
      <c r="D8" s="110">
        <f>Table1[[#This Row],[Value]]/1000000</f>
        <v>1.414221</v>
      </c>
      <c r="E8" s="109" t="s">
        <v>13</v>
      </c>
      <c r="F8" s="109" t="str">
        <f>_xlfn.XLOOKUP(Table1[[#This Row],[Agency Name]],'Key Agency'!A:A,'Key Agency'!C:C,"No")</f>
        <v>Yes</v>
      </c>
      <c r="G8" s="109" t="s">
        <v>1</v>
      </c>
      <c r="H8" s="109" t="s">
        <v>195</v>
      </c>
      <c r="I8" s="109" t="s">
        <v>193</v>
      </c>
      <c r="J8" s="109" t="s">
        <v>177</v>
      </c>
      <c r="K8" s="109">
        <v>24</v>
      </c>
      <c r="L8" s="111" t="s">
        <v>172</v>
      </c>
    </row>
    <row r="9" spans="1:12" s="107" customFormat="1" x14ac:dyDescent="0.35">
      <c r="A9" s="108" t="s">
        <v>2</v>
      </c>
      <c r="B9" s="109" t="s">
        <v>3</v>
      </c>
      <c r="C9" s="110">
        <v>222717168</v>
      </c>
      <c r="D9" s="110">
        <f>Table1[[#This Row],[Value]]/1000000</f>
        <v>222.71716799999999</v>
      </c>
      <c r="E9" s="109" t="s">
        <v>326</v>
      </c>
      <c r="F9" s="109" t="str">
        <f>_xlfn.XLOOKUP(Table1[[#This Row],[Agency Name]],'Key Agency'!A:A,'Key Agency'!C:C,"No")</f>
        <v>Yes</v>
      </c>
      <c r="G9" s="109" t="s">
        <v>1</v>
      </c>
      <c r="H9" s="109" t="s">
        <v>195</v>
      </c>
      <c r="I9" s="109" t="s">
        <v>193</v>
      </c>
      <c r="J9" s="109" t="s">
        <v>175</v>
      </c>
      <c r="K9" s="109">
        <v>26</v>
      </c>
      <c r="L9" s="111" t="s">
        <v>172</v>
      </c>
    </row>
    <row r="10" spans="1:12" s="107" customFormat="1" x14ac:dyDescent="0.35">
      <c r="A10" s="108" t="s">
        <v>2</v>
      </c>
      <c r="B10" s="109" t="s">
        <v>3</v>
      </c>
      <c r="C10" s="110">
        <v>8307177</v>
      </c>
      <c r="D10" s="110">
        <f>Table1[[#This Row],[Value]]/1000000</f>
        <v>8.3071769999999994</v>
      </c>
      <c r="E10" s="109" t="s">
        <v>326</v>
      </c>
      <c r="F10" s="109" t="str">
        <f>_xlfn.XLOOKUP(Table1[[#This Row],[Agency Name]],'Key Agency'!A:A,'Key Agency'!C:C,"No")</f>
        <v>Yes</v>
      </c>
      <c r="G10" s="109" t="s">
        <v>1</v>
      </c>
      <c r="H10" s="109" t="s">
        <v>195</v>
      </c>
      <c r="I10" s="109" t="s">
        <v>193</v>
      </c>
      <c r="J10" s="109" t="s">
        <v>175</v>
      </c>
      <c r="K10" s="109">
        <v>26</v>
      </c>
      <c r="L10" s="111" t="s">
        <v>172</v>
      </c>
    </row>
    <row r="11" spans="1:12" s="107" customFormat="1" x14ac:dyDescent="0.35">
      <c r="A11" s="108" t="s">
        <v>2</v>
      </c>
      <c r="B11" s="109" t="s">
        <v>3</v>
      </c>
      <c r="C11" s="110">
        <v>192018931</v>
      </c>
      <c r="D11" s="110">
        <f>Table1[[#This Row],[Value]]/1000000</f>
        <v>192.01893100000001</v>
      </c>
      <c r="E11" s="109" t="s">
        <v>361</v>
      </c>
      <c r="F11" s="109" t="str">
        <f>_xlfn.XLOOKUP(Table1[[#This Row],[Agency Name]],'Key Agency'!A:A,'Key Agency'!C:C,"No")</f>
        <v>Yes</v>
      </c>
      <c r="G11" s="109" t="s">
        <v>1</v>
      </c>
      <c r="H11" s="109" t="s">
        <v>195</v>
      </c>
      <c r="I11" s="109" t="s">
        <v>193</v>
      </c>
      <c r="J11" s="109" t="s">
        <v>176</v>
      </c>
      <c r="K11" s="109">
        <v>25</v>
      </c>
      <c r="L11" s="111" t="s">
        <v>172</v>
      </c>
    </row>
    <row r="12" spans="1:12" s="107" customFormat="1" x14ac:dyDescent="0.35">
      <c r="A12" s="108" t="s">
        <v>2</v>
      </c>
      <c r="B12" s="109" t="s">
        <v>3</v>
      </c>
      <c r="C12" s="110">
        <v>13385087</v>
      </c>
      <c r="D12" s="110">
        <f>Table1[[#This Row],[Value]]/1000000</f>
        <v>13.385087</v>
      </c>
      <c r="E12" s="109" t="s">
        <v>7</v>
      </c>
      <c r="F12" s="109" t="str">
        <f>_xlfn.XLOOKUP(Table1[[#This Row],[Agency Name]],'Key Agency'!A:A,'Key Agency'!C:C,"No")</f>
        <v>Yes</v>
      </c>
      <c r="G12" s="109" t="s">
        <v>1</v>
      </c>
      <c r="H12" s="109" t="s">
        <v>195</v>
      </c>
      <c r="I12" s="109" t="s">
        <v>193</v>
      </c>
      <c r="J12" s="109" t="s">
        <v>176</v>
      </c>
      <c r="K12" s="109">
        <v>25</v>
      </c>
      <c r="L12" s="111" t="s">
        <v>172</v>
      </c>
    </row>
    <row r="13" spans="1:12" s="107" customFormat="1" ht="15" thickBot="1" x14ac:dyDescent="0.4">
      <c r="A13" s="112" t="s">
        <v>2</v>
      </c>
      <c r="B13" s="113" t="s">
        <v>3</v>
      </c>
      <c r="C13" s="114">
        <v>169758047</v>
      </c>
      <c r="D13" s="114">
        <f>Table1[[#This Row],[Value]]/1000000</f>
        <v>169.758047</v>
      </c>
      <c r="E13" s="113" t="s">
        <v>347</v>
      </c>
      <c r="F13" s="113" t="str">
        <f>_xlfn.XLOOKUP(Table1[[#This Row],[Agency Name]],'Key Agency'!A:A,'Key Agency'!C:C,"No")</f>
        <v>Yes</v>
      </c>
      <c r="G13" s="113" t="s">
        <v>1</v>
      </c>
      <c r="H13" s="113" t="s">
        <v>195</v>
      </c>
      <c r="I13" s="113" t="s">
        <v>193</v>
      </c>
      <c r="J13" s="113" t="s">
        <v>177</v>
      </c>
      <c r="K13" s="113">
        <v>24</v>
      </c>
      <c r="L13" s="115" t="s">
        <v>172</v>
      </c>
    </row>
    <row r="14" spans="1:12" s="20" customFormat="1" x14ac:dyDescent="0.35">
      <c r="A14" s="132" t="s">
        <v>14</v>
      </c>
      <c r="B14" s="133" t="s">
        <v>15</v>
      </c>
      <c r="C14" s="134">
        <v>4329273</v>
      </c>
      <c r="D14" s="134">
        <f>Table1[[#This Row],[Value]]/1000000</f>
        <v>4.3292729999999997</v>
      </c>
      <c r="E14" s="133" t="s">
        <v>362</v>
      </c>
      <c r="F14" s="133" t="str">
        <f>_xlfn.XLOOKUP(Table1[[#This Row],[Agency Name]],'Key Agency'!A:A,'Key Agency'!C:C,"No")</f>
        <v>No</v>
      </c>
      <c r="G14" s="133" t="s">
        <v>189</v>
      </c>
      <c r="H14" s="133" t="s">
        <v>190</v>
      </c>
      <c r="I14" s="133" t="s">
        <v>178</v>
      </c>
      <c r="J14" s="133" t="s">
        <v>175</v>
      </c>
      <c r="K14" s="133">
        <v>26</v>
      </c>
      <c r="L14" s="135" t="s">
        <v>172</v>
      </c>
    </row>
    <row r="15" spans="1:12" s="20" customFormat="1" ht="15" thickBot="1" x14ac:dyDescent="0.4">
      <c r="A15" s="147" t="s">
        <v>14</v>
      </c>
      <c r="B15" s="140" t="s">
        <v>196</v>
      </c>
      <c r="C15" s="139">
        <v>872900</v>
      </c>
      <c r="D15" s="139">
        <f>Table1[[#This Row],[Value]]/1000000</f>
        <v>0.87290000000000001</v>
      </c>
      <c r="E15" s="140" t="s">
        <v>197</v>
      </c>
      <c r="F15" s="140" t="str">
        <f>_xlfn.XLOOKUP(Table1[[#This Row],[Agency Name]],'Key Agency'!A:A,'Key Agency'!C:C,"No")</f>
        <v>No</v>
      </c>
      <c r="G15" s="140" t="s">
        <v>189</v>
      </c>
      <c r="H15" s="140" t="s">
        <v>190</v>
      </c>
      <c r="I15" s="140" t="s">
        <v>178</v>
      </c>
      <c r="J15" s="140" t="s">
        <v>175</v>
      </c>
      <c r="K15" s="140">
        <v>26</v>
      </c>
      <c r="L15" s="141" t="s">
        <v>172</v>
      </c>
    </row>
    <row r="16" spans="1:12" s="80" customFormat="1" x14ac:dyDescent="0.35">
      <c r="A16" s="85" t="s">
        <v>242</v>
      </c>
      <c r="B16" s="86" t="s">
        <v>355</v>
      </c>
      <c r="C16" s="87">
        <v>820572</v>
      </c>
      <c r="D16" s="87">
        <f>Table1[[#This Row],[Value]]/1000000</f>
        <v>0.82057199999999997</v>
      </c>
      <c r="E16" s="86" t="s">
        <v>363</v>
      </c>
      <c r="F16" s="86" t="str">
        <f>_xlfn.XLOOKUP(Table1[[#This Row],[Agency Name]],'Key Agency'!A:A,'Key Agency'!C:C,"No")</f>
        <v>No</v>
      </c>
      <c r="G16" s="86" t="s">
        <v>298</v>
      </c>
      <c r="H16" s="86" t="s">
        <v>192</v>
      </c>
      <c r="I16" s="86" t="s">
        <v>192</v>
      </c>
      <c r="J16" s="86" t="s">
        <v>175</v>
      </c>
      <c r="K16" s="86">
        <v>26</v>
      </c>
      <c r="L16" s="88" t="s">
        <v>172</v>
      </c>
    </row>
    <row r="17" spans="1:12" s="80" customFormat="1" x14ac:dyDescent="0.35">
      <c r="A17" s="89" t="s">
        <v>242</v>
      </c>
      <c r="B17" s="84" t="s">
        <v>364</v>
      </c>
      <c r="C17" s="83">
        <v>335529</v>
      </c>
      <c r="D17" s="83">
        <f>Table1[[#This Row],[Value]]/1000000</f>
        <v>0.33552900000000002</v>
      </c>
      <c r="E17" s="84" t="s">
        <v>365</v>
      </c>
      <c r="F17" s="84" t="str">
        <f>_xlfn.XLOOKUP(Table1[[#This Row],[Agency Name]],'Key Agency'!A:A,'Key Agency'!C:C,"No")</f>
        <v>No</v>
      </c>
      <c r="G17" s="84" t="s">
        <v>298</v>
      </c>
      <c r="H17" s="84" t="s">
        <v>192</v>
      </c>
      <c r="I17" s="84" t="s">
        <v>192</v>
      </c>
      <c r="J17" s="84" t="s">
        <v>176</v>
      </c>
      <c r="K17" s="84">
        <v>25</v>
      </c>
      <c r="L17" s="90" t="s">
        <v>172</v>
      </c>
    </row>
    <row r="18" spans="1:12" s="80" customFormat="1" x14ac:dyDescent="0.35">
      <c r="A18" s="89" t="s">
        <v>242</v>
      </c>
      <c r="B18" s="84" t="s">
        <v>364</v>
      </c>
      <c r="C18" s="83">
        <v>280766</v>
      </c>
      <c r="D18" s="83">
        <f>Table1[[#This Row],[Value]]/1000000</f>
        <v>0.28076600000000002</v>
      </c>
      <c r="E18" s="84" t="s">
        <v>366</v>
      </c>
      <c r="F18" s="84" t="str">
        <f>_xlfn.XLOOKUP(Table1[[#This Row],[Agency Name]],'Key Agency'!A:A,'Key Agency'!C:C,"No")</f>
        <v>No</v>
      </c>
      <c r="G18" s="84" t="s">
        <v>298</v>
      </c>
      <c r="H18" s="84" t="s">
        <v>192</v>
      </c>
      <c r="I18" s="84" t="s">
        <v>192</v>
      </c>
      <c r="J18" s="84" t="s">
        <v>177</v>
      </c>
      <c r="K18" s="84">
        <v>24</v>
      </c>
      <c r="L18" s="90" t="s">
        <v>172</v>
      </c>
    </row>
    <row r="19" spans="1:12" s="80" customFormat="1" x14ac:dyDescent="0.35">
      <c r="A19" s="89" t="s">
        <v>242</v>
      </c>
      <c r="B19" s="84" t="s">
        <v>290</v>
      </c>
      <c r="C19" s="83">
        <v>185636</v>
      </c>
      <c r="D19" s="83">
        <f>Table1[[#This Row],[Value]]/1000000</f>
        <v>0.185636</v>
      </c>
      <c r="E19" s="84" t="s">
        <v>291</v>
      </c>
      <c r="F19" s="84" t="str">
        <f>_xlfn.XLOOKUP(Table1[[#This Row],[Agency Name]],'Key Agency'!A:A,'Key Agency'!C:C,"No")</f>
        <v>No</v>
      </c>
      <c r="G19" s="84" t="s">
        <v>298</v>
      </c>
      <c r="H19" s="84" t="s">
        <v>192</v>
      </c>
      <c r="I19" s="84" t="s">
        <v>192</v>
      </c>
      <c r="J19" s="84" t="s">
        <v>175</v>
      </c>
      <c r="K19" s="84">
        <v>26</v>
      </c>
      <c r="L19" s="90" t="s">
        <v>172</v>
      </c>
    </row>
    <row r="20" spans="1:12" s="80" customFormat="1" x14ac:dyDescent="0.35">
      <c r="A20" s="89" t="s">
        <v>242</v>
      </c>
      <c r="B20" s="84" t="s">
        <v>290</v>
      </c>
      <c r="C20" s="83">
        <v>153750</v>
      </c>
      <c r="D20" s="83">
        <f>Table1[[#This Row],[Value]]/1000000</f>
        <v>0.15375</v>
      </c>
      <c r="E20" s="84" t="s">
        <v>292</v>
      </c>
      <c r="F20" s="84" t="str">
        <f>_xlfn.XLOOKUP(Table1[[#This Row],[Agency Name]],'Key Agency'!A:A,'Key Agency'!C:C,"No")</f>
        <v>No</v>
      </c>
      <c r="G20" s="84" t="s">
        <v>298</v>
      </c>
      <c r="H20" s="84" t="s">
        <v>192</v>
      </c>
      <c r="I20" s="84" t="s">
        <v>192</v>
      </c>
      <c r="J20" s="84" t="s">
        <v>176</v>
      </c>
      <c r="K20" s="84">
        <v>25</v>
      </c>
      <c r="L20" s="90" t="s">
        <v>172</v>
      </c>
    </row>
    <row r="21" spans="1:12" s="80" customFormat="1" ht="15" thickBot="1" x14ac:dyDescent="0.4">
      <c r="A21" s="91" t="s">
        <v>242</v>
      </c>
      <c r="B21" s="92" t="s">
        <v>293</v>
      </c>
      <c r="C21" s="93">
        <v>110500</v>
      </c>
      <c r="D21" s="93">
        <f>Table1[[#This Row],[Value]]/1000000</f>
        <v>0.1105</v>
      </c>
      <c r="E21" s="92" t="s">
        <v>294</v>
      </c>
      <c r="F21" s="92" t="str">
        <f>_xlfn.XLOOKUP(Table1[[#This Row],[Agency Name]],'Key Agency'!A:A,'Key Agency'!C:C,"No")</f>
        <v>No</v>
      </c>
      <c r="G21" s="92" t="s">
        <v>298</v>
      </c>
      <c r="H21" s="92" t="s">
        <v>192</v>
      </c>
      <c r="I21" s="92" t="s">
        <v>192</v>
      </c>
      <c r="J21" s="92" t="s">
        <v>175</v>
      </c>
      <c r="K21" s="92">
        <v>26</v>
      </c>
      <c r="L21" s="94" t="s">
        <v>172</v>
      </c>
    </row>
    <row r="22" spans="1:12" s="152" customFormat="1" x14ac:dyDescent="0.35">
      <c r="A22" s="148" t="s">
        <v>210</v>
      </c>
      <c r="B22" s="149" t="s">
        <v>387</v>
      </c>
      <c r="C22" s="150">
        <v>14898817</v>
      </c>
      <c r="D22" s="150">
        <f>Table1[[#This Row],[Value]]/1000000</f>
        <v>14.898816999999999</v>
      </c>
      <c r="E22" s="149" t="s">
        <v>367</v>
      </c>
      <c r="F22" s="149" t="str">
        <f>_xlfn.XLOOKUP(Table1[[#This Row],[Agency Name]],'Key Agency'!A:A,'Key Agency'!C:C,"No")</f>
        <v>No</v>
      </c>
      <c r="G22" s="149" t="s">
        <v>194</v>
      </c>
      <c r="H22" s="149" t="s">
        <v>194</v>
      </c>
      <c r="I22" s="149" t="s">
        <v>194</v>
      </c>
      <c r="J22" s="149" t="s">
        <v>175</v>
      </c>
      <c r="K22" s="149">
        <v>26</v>
      </c>
      <c r="L22" s="151" t="s">
        <v>172</v>
      </c>
    </row>
    <row r="23" spans="1:12" s="152" customFormat="1" x14ac:dyDescent="0.35">
      <c r="A23" s="153" t="s">
        <v>210</v>
      </c>
      <c r="B23" s="154" t="s">
        <v>387</v>
      </c>
      <c r="C23" s="155">
        <v>6688796</v>
      </c>
      <c r="D23" s="155">
        <f>Table1[[#This Row],[Value]]/1000000</f>
        <v>6.688796</v>
      </c>
      <c r="E23" s="154" t="s">
        <v>368</v>
      </c>
      <c r="F23" s="154" t="str">
        <f>_xlfn.XLOOKUP(Table1[[#This Row],[Agency Name]],'Key Agency'!A:A,'Key Agency'!C:C,"No")</f>
        <v>No</v>
      </c>
      <c r="G23" s="154" t="s">
        <v>194</v>
      </c>
      <c r="H23" s="154" t="s">
        <v>194</v>
      </c>
      <c r="I23" s="154" t="s">
        <v>194</v>
      </c>
      <c r="J23" s="154" t="s">
        <v>176</v>
      </c>
      <c r="K23" s="154">
        <v>25</v>
      </c>
      <c r="L23" s="156" t="s">
        <v>172</v>
      </c>
    </row>
    <row r="24" spans="1:12" s="152" customFormat="1" ht="15" thickBot="1" x14ac:dyDescent="0.4">
      <c r="A24" s="157" t="s">
        <v>210</v>
      </c>
      <c r="B24" s="158" t="s">
        <v>387</v>
      </c>
      <c r="C24" s="159">
        <v>4135513</v>
      </c>
      <c r="D24" s="159">
        <f>Table1[[#This Row],[Value]]/1000000</f>
        <v>4.1355130000000004</v>
      </c>
      <c r="E24" s="158" t="s">
        <v>368</v>
      </c>
      <c r="F24" s="158" t="str">
        <f>_xlfn.XLOOKUP(Table1[[#This Row],[Agency Name]],'Key Agency'!A:A,'Key Agency'!C:C,"No")</f>
        <v>No</v>
      </c>
      <c r="G24" s="158" t="s">
        <v>194</v>
      </c>
      <c r="H24" s="158" t="s">
        <v>194</v>
      </c>
      <c r="I24" s="158" t="s">
        <v>194</v>
      </c>
      <c r="J24" s="158" t="s">
        <v>177</v>
      </c>
      <c r="K24" s="158">
        <v>24</v>
      </c>
      <c r="L24" s="160" t="s">
        <v>172</v>
      </c>
    </row>
    <row r="25" spans="1:12" s="152" customFormat="1" x14ac:dyDescent="0.35">
      <c r="A25" s="148" t="s">
        <v>16</v>
      </c>
      <c r="B25" s="149" t="s">
        <v>17</v>
      </c>
      <c r="C25" s="150">
        <v>164549870</v>
      </c>
      <c r="D25" s="150">
        <f>Table1[[#This Row],[Value]]/1000000</f>
        <v>164.54987</v>
      </c>
      <c r="E25" s="149" t="s">
        <v>18</v>
      </c>
      <c r="F25" s="149" t="str">
        <f>_xlfn.XLOOKUP(Table1[[#This Row],[Agency Name]],'Key Agency'!A:A,'Key Agency'!C:C,"No")</f>
        <v>Yes</v>
      </c>
      <c r="G25" s="149" t="s">
        <v>194</v>
      </c>
      <c r="H25" s="149" t="s">
        <v>194</v>
      </c>
      <c r="I25" s="149" t="s">
        <v>194</v>
      </c>
      <c r="J25" s="149" t="s">
        <v>176</v>
      </c>
      <c r="K25" s="149">
        <v>25</v>
      </c>
      <c r="L25" s="151" t="s">
        <v>172</v>
      </c>
    </row>
    <row r="26" spans="1:12" s="152" customFormat="1" x14ac:dyDescent="0.35">
      <c r="A26" s="153" t="s">
        <v>16</v>
      </c>
      <c r="B26" s="154" t="s">
        <v>17</v>
      </c>
      <c r="C26" s="155">
        <v>7415918</v>
      </c>
      <c r="D26" s="155">
        <f>Table1[[#This Row],[Value]]/1000000</f>
        <v>7.4159179999999996</v>
      </c>
      <c r="E26" s="154" t="s">
        <v>369</v>
      </c>
      <c r="F26" s="154" t="str">
        <f>_xlfn.XLOOKUP(Table1[[#This Row],[Agency Name]],'Key Agency'!A:A,'Key Agency'!C:C,"No")</f>
        <v>Yes</v>
      </c>
      <c r="G26" s="154" t="s">
        <v>194</v>
      </c>
      <c r="H26" s="154" t="s">
        <v>194</v>
      </c>
      <c r="I26" s="154" t="s">
        <v>194</v>
      </c>
      <c r="J26" s="154" t="s">
        <v>177</v>
      </c>
      <c r="K26" s="154">
        <v>24</v>
      </c>
      <c r="L26" s="156" t="s">
        <v>172</v>
      </c>
    </row>
    <row r="27" spans="1:12" s="152" customFormat="1" x14ac:dyDescent="0.35">
      <c r="A27" s="153" t="s">
        <v>16</v>
      </c>
      <c r="B27" s="154" t="s">
        <v>17</v>
      </c>
      <c r="C27" s="155">
        <v>7298026</v>
      </c>
      <c r="D27" s="155">
        <f>Table1[[#This Row],[Value]]/1000000</f>
        <v>7.2980260000000001</v>
      </c>
      <c r="E27" s="154" t="s">
        <v>21</v>
      </c>
      <c r="F27" s="154" t="str">
        <f>_xlfn.XLOOKUP(Table1[[#This Row],[Agency Name]],'Key Agency'!A:A,'Key Agency'!C:C,"No")</f>
        <v>Yes</v>
      </c>
      <c r="G27" s="154" t="s">
        <v>194</v>
      </c>
      <c r="H27" s="154" t="s">
        <v>194</v>
      </c>
      <c r="I27" s="154" t="s">
        <v>194</v>
      </c>
      <c r="J27" s="154" t="s">
        <v>175</v>
      </c>
      <c r="K27" s="154">
        <v>26</v>
      </c>
      <c r="L27" s="156" t="s">
        <v>172</v>
      </c>
    </row>
    <row r="28" spans="1:12" s="152" customFormat="1" x14ac:dyDescent="0.35">
      <c r="A28" s="153" t="s">
        <v>16</v>
      </c>
      <c r="B28" s="154" t="s">
        <v>204</v>
      </c>
      <c r="C28" s="155">
        <v>151194860</v>
      </c>
      <c r="D28" s="155">
        <f>Table1[[#This Row],[Value]]/1000000</f>
        <v>151.19486000000001</v>
      </c>
      <c r="E28" s="154" t="s">
        <v>205</v>
      </c>
      <c r="F28" s="154" t="str">
        <f>_xlfn.XLOOKUP(Table1[[#This Row],[Agency Name]],'Key Agency'!A:A,'Key Agency'!C:C,"No")</f>
        <v>Yes</v>
      </c>
      <c r="G28" s="154" t="s">
        <v>194</v>
      </c>
      <c r="H28" s="154" t="s">
        <v>194</v>
      </c>
      <c r="I28" s="154" t="s">
        <v>194</v>
      </c>
      <c r="J28" s="154" t="s">
        <v>177</v>
      </c>
      <c r="K28" s="154">
        <v>24</v>
      </c>
      <c r="L28" s="156" t="s">
        <v>172</v>
      </c>
    </row>
    <row r="29" spans="1:12" s="152" customFormat="1" x14ac:dyDescent="0.35">
      <c r="A29" s="153" t="s">
        <v>16</v>
      </c>
      <c r="B29" s="154" t="s">
        <v>204</v>
      </c>
      <c r="C29" s="155">
        <v>125535644</v>
      </c>
      <c r="D29" s="155">
        <f>Table1[[#This Row],[Value]]/1000000</f>
        <v>125.535644</v>
      </c>
      <c r="E29" s="154" t="s">
        <v>208</v>
      </c>
      <c r="F29" s="154" t="str">
        <f>_xlfn.XLOOKUP(Table1[[#This Row],[Agency Name]],'Key Agency'!A:A,'Key Agency'!C:C,"No")</f>
        <v>Yes</v>
      </c>
      <c r="G29" s="154" t="s">
        <v>194</v>
      </c>
      <c r="H29" s="154" t="s">
        <v>194</v>
      </c>
      <c r="I29" s="154" t="s">
        <v>194</v>
      </c>
      <c r="J29" s="154" t="s">
        <v>176</v>
      </c>
      <c r="K29" s="154">
        <v>25</v>
      </c>
      <c r="L29" s="156" t="s">
        <v>172</v>
      </c>
    </row>
    <row r="30" spans="1:12" s="152" customFormat="1" x14ac:dyDescent="0.35">
      <c r="A30" s="153" t="s">
        <v>16</v>
      </c>
      <c r="B30" s="154" t="s">
        <v>204</v>
      </c>
      <c r="C30" s="155">
        <v>119239767</v>
      </c>
      <c r="D30" s="155">
        <f>Table1[[#This Row],[Value]]/1000000</f>
        <v>119.239767</v>
      </c>
      <c r="E30" s="154" t="s">
        <v>208</v>
      </c>
      <c r="F30" s="154" t="str">
        <f>_xlfn.XLOOKUP(Table1[[#This Row],[Agency Name]],'Key Agency'!A:A,'Key Agency'!C:C,"No")</f>
        <v>Yes</v>
      </c>
      <c r="G30" s="154" t="s">
        <v>194</v>
      </c>
      <c r="H30" s="154" t="s">
        <v>194</v>
      </c>
      <c r="I30" s="154" t="s">
        <v>194</v>
      </c>
      <c r="J30" s="154" t="s">
        <v>175</v>
      </c>
      <c r="K30" s="154">
        <v>26</v>
      </c>
      <c r="L30" s="156" t="s">
        <v>172</v>
      </c>
    </row>
    <row r="31" spans="1:12" s="152" customFormat="1" x14ac:dyDescent="0.35">
      <c r="A31" s="153" t="s">
        <v>16</v>
      </c>
      <c r="B31" s="154" t="s">
        <v>22</v>
      </c>
      <c r="C31" s="155">
        <v>873814</v>
      </c>
      <c r="D31" s="155">
        <f>Table1[[#This Row],[Value]]/1000000</f>
        <v>0.87381399999999998</v>
      </c>
      <c r="E31" s="154" t="s">
        <v>24</v>
      </c>
      <c r="F31" s="154" t="str">
        <f>_xlfn.XLOOKUP(Table1[[#This Row],[Agency Name]],'Key Agency'!A:A,'Key Agency'!C:C,"No")</f>
        <v>Yes</v>
      </c>
      <c r="G31" s="154" t="s">
        <v>194</v>
      </c>
      <c r="H31" s="154" t="s">
        <v>194</v>
      </c>
      <c r="I31" s="154" t="s">
        <v>194</v>
      </c>
      <c r="J31" s="154" t="s">
        <v>176</v>
      </c>
      <c r="K31" s="154">
        <v>25</v>
      </c>
      <c r="L31" s="156" t="s">
        <v>172</v>
      </c>
    </row>
    <row r="32" spans="1:12" s="152" customFormat="1" x14ac:dyDescent="0.35">
      <c r="A32" s="153" t="s">
        <v>16</v>
      </c>
      <c r="B32" s="154" t="s">
        <v>22</v>
      </c>
      <c r="C32" s="155">
        <v>861622</v>
      </c>
      <c r="D32" s="155">
        <f>Table1[[#This Row],[Value]]/1000000</f>
        <v>0.861622</v>
      </c>
      <c r="E32" s="154" t="s">
        <v>24</v>
      </c>
      <c r="F32" s="154" t="str">
        <f>_xlfn.XLOOKUP(Table1[[#This Row],[Agency Name]],'Key Agency'!A:A,'Key Agency'!C:C,"No")</f>
        <v>Yes</v>
      </c>
      <c r="G32" s="154" t="s">
        <v>194</v>
      </c>
      <c r="H32" s="154" t="s">
        <v>194</v>
      </c>
      <c r="I32" s="154" t="s">
        <v>194</v>
      </c>
      <c r="J32" s="154" t="s">
        <v>177</v>
      </c>
      <c r="K32" s="154">
        <v>24</v>
      </c>
      <c r="L32" s="156" t="s">
        <v>172</v>
      </c>
    </row>
    <row r="33" spans="1:12" s="152" customFormat="1" x14ac:dyDescent="0.35">
      <c r="A33" s="153" t="s">
        <v>16</v>
      </c>
      <c r="B33" s="154" t="s">
        <v>22</v>
      </c>
      <c r="C33" s="155">
        <v>7198849</v>
      </c>
      <c r="D33" s="155">
        <f>Table1[[#This Row],[Value]]/1000000</f>
        <v>7.1988490000000001</v>
      </c>
      <c r="E33" s="154" t="s">
        <v>23</v>
      </c>
      <c r="F33" s="154" t="str">
        <f>_xlfn.XLOOKUP(Table1[[#This Row],[Agency Name]],'Key Agency'!A:A,'Key Agency'!C:C,"No")</f>
        <v>Yes</v>
      </c>
      <c r="G33" s="154" t="s">
        <v>194</v>
      </c>
      <c r="H33" s="154" t="s">
        <v>194</v>
      </c>
      <c r="I33" s="154" t="s">
        <v>194</v>
      </c>
      <c r="J33" s="154" t="s">
        <v>175</v>
      </c>
      <c r="K33" s="154">
        <v>26</v>
      </c>
      <c r="L33" s="156" t="s">
        <v>172</v>
      </c>
    </row>
    <row r="34" spans="1:12" s="107" customFormat="1" x14ac:dyDescent="0.35">
      <c r="A34" s="108" t="s">
        <v>16</v>
      </c>
      <c r="B34" s="109" t="s">
        <v>19</v>
      </c>
      <c r="C34" s="110">
        <v>600000</v>
      </c>
      <c r="D34" s="110">
        <f>Table1[[#This Row],[Value]]/1000000</f>
        <v>0.6</v>
      </c>
      <c r="E34" s="109" t="s">
        <v>20</v>
      </c>
      <c r="F34" s="109" t="str">
        <f>_xlfn.XLOOKUP(Table1[[#This Row],[Agency Name]],'Key Agency'!A:A,'Key Agency'!C:C,"No")</f>
        <v>Yes</v>
      </c>
      <c r="G34" s="109" t="s">
        <v>1</v>
      </c>
      <c r="H34" s="109" t="s">
        <v>179</v>
      </c>
      <c r="I34" s="109" t="s">
        <v>193</v>
      </c>
      <c r="J34" s="109" t="s">
        <v>175</v>
      </c>
      <c r="K34" s="109">
        <v>26</v>
      </c>
      <c r="L34" s="111" t="s">
        <v>172</v>
      </c>
    </row>
    <row r="35" spans="1:12" s="107" customFormat="1" x14ac:dyDescent="0.35">
      <c r="A35" s="108" t="s">
        <v>16</v>
      </c>
      <c r="B35" s="109" t="s">
        <v>1</v>
      </c>
      <c r="C35" s="110">
        <v>285901</v>
      </c>
      <c r="D35" s="110">
        <f>Table1[[#This Row],[Value]]/1000000</f>
        <v>0.28590100000000002</v>
      </c>
      <c r="E35" s="109" t="s">
        <v>180</v>
      </c>
      <c r="F35" s="109" t="str">
        <f>_xlfn.XLOOKUP(Table1[[#This Row],[Agency Name]],'Key Agency'!A:A,'Key Agency'!C:C,"No")</f>
        <v>Yes</v>
      </c>
      <c r="G35" s="109" t="s">
        <v>1</v>
      </c>
      <c r="H35" s="109" t="s">
        <v>179</v>
      </c>
      <c r="I35" s="109" t="s">
        <v>193</v>
      </c>
      <c r="J35" s="109" t="s">
        <v>175</v>
      </c>
      <c r="K35" s="109">
        <v>26</v>
      </c>
      <c r="L35" s="111" t="s">
        <v>172</v>
      </c>
    </row>
    <row r="36" spans="1:12" s="107" customFormat="1" x14ac:dyDescent="0.35">
      <c r="A36" s="108" t="s">
        <v>16</v>
      </c>
      <c r="B36" s="109" t="s">
        <v>1</v>
      </c>
      <c r="C36" s="110">
        <v>27246477</v>
      </c>
      <c r="D36" s="110">
        <f>Table1[[#This Row],[Value]]/1000000</f>
        <v>27.246476999999999</v>
      </c>
      <c r="E36" s="109" t="s">
        <v>180</v>
      </c>
      <c r="F36" s="109" t="str">
        <f>_xlfn.XLOOKUP(Table1[[#This Row],[Agency Name]],'Key Agency'!A:A,'Key Agency'!C:C,"No")</f>
        <v>Yes</v>
      </c>
      <c r="G36" s="109" t="s">
        <v>1</v>
      </c>
      <c r="H36" s="109" t="s">
        <v>179</v>
      </c>
      <c r="I36" s="109" t="s">
        <v>193</v>
      </c>
      <c r="J36" s="109" t="s">
        <v>176</v>
      </c>
      <c r="K36" s="109">
        <v>25</v>
      </c>
      <c r="L36" s="111" t="s">
        <v>172</v>
      </c>
    </row>
    <row r="37" spans="1:12" s="107" customFormat="1" ht="15" thickBot="1" x14ac:dyDescent="0.4">
      <c r="A37" s="112" t="s">
        <v>16</v>
      </c>
      <c r="B37" s="113" t="s">
        <v>1</v>
      </c>
      <c r="C37" s="114">
        <v>21325607</v>
      </c>
      <c r="D37" s="114">
        <f>Table1[[#This Row],[Value]]/1000000</f>
        <v>21.325607000000002</v>
      </c>
      <c r="E37" s="113" t="s">
        <v>180</v>
      </c>
      <c r="F37" s="113" t="str">
        <f>_xlfn.XLOOKUP(Table1[[#This Row],[Agency Name]],'Key Agency'!A:A,'Key Agency'!C:C,"No")</f>
        <v>Yes</v>
      </c>
      <c r="G37" s="113" t="s">
        <v>1</v>
      </c>
      <c r="H37" s="113" t="s">
        <v>179</v>
      </c>
      <c r="I37" s="113" t="s">
        <v>193</v>
      </c>
      <c r="J37" s="113" t="s">
        <v>177</v>
      </c>
      <c r="K37" s="113">
        <v>24</v>
      </c>
      <c r="L37" s="115" t="s">
        <v>172</v>
      </c>
    </row>
    <row r="38" spans="1:12" s="80" customFormat="1" x14ac:dyDescent="0.35">
      <c r="A38" s="85" t="s">
        <v>25</v>
      </c>
      <c r="B38" s="86" t="s">
        <v>26</v>
      </c>
      <c r="C38" s="87">
        <v>22869394</v>
      </c>
      <c r="D38" s="87">
        <f>Table1[[#This Row],[Value]]/1000000</f>
        <v>22.869394</v>
      </c>
      <c r="E38" s="86" t="s">
        <v>27</v>
      </c>
      <c r="F38" s="86" t="str">
        <f>_xlfn.XLOOKUP(Table1[[#This Row],[Agency Name]],'Key Agency'!A:A,'Key Agency'!C:C,"No")</f>
        <v>Yes</v>
      </c>
      <c r="G38" s="86" t="s">
        <v>298</v>
      </c>
      <c r="H38" s="86" t="s">
        <v>192</v>
      </c>
      <c r="I38" s="86" t="s">
        <v>198</v>
      </c>
      <c r="J38" s="86" t="s">
        <v>177</v>
      </c>
      <c r="K38" s="86">
        <v>24</v>
      </c>
      <c r="L38" s="88" t="s">
        <v>172</v>
      </c>
    </row>
    <row r="39" spans="1:12" s="80" customFormat="1" x14ac:dyDescent="0.35">
      <c r="A39" s="89" t="s">
        <v>25</v>
      </c>
      <c r="B39" s="84" t="s">
        <v>26</v>
      </c>
      <c r="C39" s="83">
        <v>21276731</v>
      </c>
      <c r="D39" s="83">
        <f>Table1[[#This Row],[Value]]/1000000</f>
        <v>21.276731000000002</v>
      </c>
      <c r="E39" s="84" t="s">
        <v>27</v>
      </c>
      <c r="F39" s="84" t="str">
        <f>_xlfn.XLOOKUP(Table1[[#This Row],[Agency Name]],'Key Agency'!A:A,'Key Agency'!C:C,"No")</f>
        <v>Yes</v>
      </c>
      <c r="G39" s="84" t="s">
        <v>298</v>
      </c>
      <c r="H39" s="84" t="s">
        <v>192</v>
      </c>
      <c r="I39" s="84" t="s">
        <v>198</v>
      </c>
      <c r="J39" s="84" t="s">
        <v>176</v>
      </c>
      <c r="K39" s="84">
        <v>25</v>
      </c>
      <c r="L39" s="90" t="s">
        <v>172</v>
      </c>
    </row>
    <row r="40" spans="1:12" s="80" customFormat="1" x14ac:dyDescent="0.35">
      <c r="A40" s="89" t="s">
        <v>25</v>
      </c>
      <c r="B40" s="84" t="s">
        <v>26</v>
      </c>
      <c r="C40" s="83">
        <v>21106622</v>
      </c>
      <c r="D40" s="83">
        <f>Table1[[#This Row],[Value]]/1000000</f>
        <v>21.106622000000002</v>
      </c>
      <c r="E40" s="84" t="s">
        <v>27</v>
      </c>
      <c r="F40" s="84" t="str">
        <f>_xlfn.XLOOKUP(Table1[[#This Row],[Agency Name]],'Key Agency'!A:A,'Key Agency'!C:C,"No")</f>
        <v>Yes</v>
      </c>
      <c r="G40" s="84" t="s">
        <v>298</v>
      </c>
      <c r="H40" s="84" t="s">
        <v>192</v>
      </c>
      <c r="I40" s="84" t="s">
        <v>198</v>
      </c>
      <c r="J40" s="84" t="s">
        <v>175</v>
      </c>
      <c r="K40" s="84">
        <v>26</v>
      </c>
      <c r="L40" s="90" t="s">
        <v>172</v>
      </c>
    </row>
    <row r="41" spans="1:12" s="80" customFormat="1" x14ac:dyDescent="0.35">
      <c r="A41" s="89" t="s">
        <v>25</v>
      </c>
      <c r="B41" s="84" t="s">
        <v>28</v>
      </c>
      <c r="C41" s="83">
        <v>25349537</v>
      </c>
      <c r="D41" s="83">
        <f>Table1[[#This Row],[Value]]/1000000</f>
        <v>25.349537000000002</v>
      </c>
      <c r="E41" s="84" t="s">
        <v>29</v>
      </c>
      <c r="F41" s="84" t="str">
        <f>_xlfn.XLOOKUP(Table1[[#This Row],[Agency Name]],'Key Agency'!A:A,'Key Agency'!C:C,"No")</f>
        <v>Yes</v>
      </c>
      <c r="G41" s="84" t="s">
        <v>298</v>
      </c>
      <c r="H41" s="84" t="s">
        <v>192</v>
      </c>
      <c r="I41" s="84" t="s">
        <v>198</v>
      </c>
      <c r="J41" s="84" t="s">
        <v>176</v>
      </c>
      <c r="K41" s="84">
        <v>25</v>
      </c>
      <c r="L41" s="90" t="s">
        <v>172</v>
      </c>
    </row>
    <row r="42" spans="1:12" s="80" customFormat="1" x14ac:dyDescent="0.35">
      <c r="A42" s="89" t="s">
        <v>25</v>
      </c>
      <c r="B42" s="84" t="s">
        <v>28</v>
      </c>
      <c r="C42" s="83">
        <v>23325031</v>
      </c>
      <c r="D42" s="83">
        <f>Table1[[#This Row],[Value]]/1000000</f>
        <v>23.325030999999999</v>
      </c>
      <c r="E42" s="84" t="s">
        <v>29</v>
      </c>
      <c r="F42" s="84" t="str">
        <f>_xlfn.XLOOKUP(Table1[[#This Row],[Agency Name]],'Key Agency'!A:A,'Key Agency'!C:C,"No")</f>
        <v>Yes</v>
      </c>
      <c r="G42" s="84" t="s">
        <v>298</v>
      </c>
      <c r="H42" s="84" t="s">
        <v>192</v>
      </c>
      <c r="I42" s="84" t="s">
        <v>198</v>
      </c>
      <c r="J42" s="84" t="s">
        <v>177</v>
      </c>
      <c r="K42" s="84">
        <v>24</v>
      </c>
      <c r="L42" s="90" t="s">
        <v>172</v>
      </c>
    </row>
    <row r="43" spans="1:12" s="80" customFormat="1" ht="15" thickBot="1" x14ac:dyDescent="0.4">
      <c r="A43" s="91" t="s">
        <v>25</v>
      </c>
      <c r="B43" s="92" t="s">
        <v>28</v>
      </c>
      <c r="C43" s="93">
        <v>22519686</v>
      </c>
      <c r="D43" s="93">
        <f>Table1[[#This Row],[Value]]/1000000</f>
        <v>22.519686</v>
      </c>
      <c r="E43" s="92" t="s">
        <v>30</v>
      </c>
      <c r="F43" s="92" t="str">
        <f>_xlfn.XLOOKUP(Table1[[#This Row],[Agency Name]],'Key Agency'!A:A,'Key Agency'!C:C,"No")</f>
        <v>Yes</v>
      </c>
      <c r="G43" s="92" t="s">
        <v>298</v>
      </c>
      <c r="H43" s="92" t="s">
        <v>192</v>
      </c>
      <c r="I43" s="92" t="s">
        <v>198</v>
      </c>
      <c r="J43" s="92" t="s">
        <v>175</v>
      </c>
      <c r="K43" s="92">
        <v>26</v>
      </c>
      <c r="L43" s="94" t="s">
        <v>172</v>
      </c>
    </row>
    <row r="44" spans="1:12" s="20" customFormat="1" x14ac:dyDescent="0.35">
      <c r="A44" s="132" t="s">
        <v>31</v>
      </c>
      <c r="B44" s="133" t="s">
        <v>187</v>
      </c>
      <c r="C44" s="134">
        <v>12095144</v>
      </c>
      <c r="D44" s="134">
        <f>Table1[[#This Row],[Value]]/1000000</f>
        <v>12.095143999999999</v>
      </c>
      <c r="E44" s="133" t="s">
        <v>188</v>
      </c>
      <c r="F44" s="133" t="str">
        <f>_xlfn.XLOOKUP(Table1[[#This Row],[Agency Name]],'Key Agency'!A:A,'Key Agency'!C:C,"No")</f>
        <v>Yes</v>
      </c>
      <c r="G44" s="133" t="s">
        <v>189</v>
      </c>
      <c r="H44" s="133" t="s">
        <v>190</v>
      </c>
      <c r="I44" s="133" t="s">
        <v>185</v>
      </c>
      <c r="J44" s="133" t="s">
        <v>177</v>
      </c>
      <c r="K44" s="133">
        <v>24</v>
      </c>
      <c r="L44" s="135" t="s">
        <v>172</v>
      </c>
    </row>
    <row r="45" spans="1:12" s="20" customFormat="1" x14ac:dyDescent="0.35">
      <c r="A45" s="146" t="s">
        <v>31</v>
      </c>
      <c r="B45" s="77" t="s">
        <v>187</v>
      </c>
      <c r="C45" s="23">
        <v>11457467</v>
      </c>
      <c r="D45" s="23">
        <f>Table1[[#This Row],[Value]]/1000000</f>
        <v>11.457466999999999</v>
      </c>
      <c r="E45" s="77" t="s">
        <v>191</v>
      </c>
      <c r="F45" s="77" t="str">
        <f>_xlfn.XLOOKUP(Table1[[#This Row],[Agency Name]],'Key Agency'!A:A,'Key Agency'!C:C,"No")</f>
        <v>Yes</v>
      </c>
      <c r="G45" s="77" t="s">
        <v>189</v>
      </c>
      <c r="H45" s="77" t="s">
        <v>190</v>
      </c>
      <c r="I45" s="77" t="s">
        <v>185</v>
      </c>
      <c r="J45" s="77" t="s">
        <v>176</v>
      </c>
      <c r="K45" s="77">
        <v>25</v>
      </c>
      <c r="L45" s="142" t="s">
        <v>172</v>
      </c>
    </row>
    <row r="46" spans="1:12" s="20" customFormat="1" x14ac:dyDescent="0.35">
      <c r="A46" s="146" t="s">
        <v>31</v>
      </c>
      <c r="B46" s="77" t="s">
        <v>187</v>
      </c>
      <c r="C46" s="23">
        <v>14549865</v>
      </c>
      <c r="D46" s="23">
        <f>Table1[[#This Row],[Value]]/1000000</f>
        <v>14.549865</v>
      </c>
      <c r="E46" s="77" t="s">
        <v>191</v>
      </c>
      <c r="F46" s="77" t="str">
        <f>_xlfn.XLOOKUP(Table1[[#This Row],[Agency Name]],'Key Agency'!A:A,'Key Agency'!C:C,"No")</f>
        <v>Yes</v>
      </c>
      <c r="G46" s="77" t="s">
        <v>189</v>
      </c>
      <c r="H46" s="77" t="s">
        <v>190</v>
      </c>
      <c r="I46" s="77" t="s">
        <v>185</v>
      </c>
      <c r="J46" s="77" t="s">
        <v>175</v>
      </c>
      <c r="K46" s="77">
        <v>26</v>
      </c>
      <c r="L46" s="142" t="s">
        <v>172</v>
      </c>
    </row>
    <row r="47" spans="1:12" s="20" customFormat="1" x14ac:dyDescent="0.35">
      <c r="A47" s="146" t="s">
        <v>31</v>
      </c>
      <c r="B47" s="77" t="s">
        <v>32</v>
      </c>
      <c r="C47" s="23">
        <v>58246465</v>
      </c>
      <c r="D47" s="23">
        <f>Table1[[#This Row],[Value]]/1000000</f>
        <v>58.246465000000001</v>
      </c>
      <c r="E47" s="77" t="s">
        <v>33</v>
      </c>
      <c r="F47" s="77" t="str">
        <f>_xlfn.XLOOKUP(Table1[[#This Row],[Agency Name]],'Key Agency'!A:A,'Key Agency'!C:C,"No")</f>
        <v>Yes</v>
      </c>
      <c r="G47" s="77" t="s">
        <v>189</v>
      </c>
      <c r="H47" s="77" t="s">
        <v>190</v>
      </c>
      <c r="I47" s="77" t="s">
        <v>193</v>
      </c>
      <c r="J47" s="77" t="s">
        <v>176</v>
      </c>
      <c r="K47" s="77">
        <v>25</v>
      </c>
      <c r="L47" s="142" t="s">
        <v>172</v>
      </c>
    </row>
    <row r="48" spans="1:12" s="20" customFormat="1" x14ac:dyDescent="0.35">
      <c r="A48" s="146" t="s">
        <v>31</v>
      </c>
      <c r="B48" s="77" t="s">
        <v>32</v>
      </c>
      <c r="C48" s="23">
        <v>33824396</v>
      </c>
      <c r="D48" s="23">
        <f>Table1[[#This Row],[Value]]/1000000</f>
        <v>33.824396</v>
      </c>
      <c r="E48" s="77" t="s">
        <v>34</v>
      </c>
      <c r="F48" s="77" t="str">
        <f>_xlfn.XLOOKUP(Table1[[#This Row],[Agency Name]],'Key Agency'!A:A,'Key Agency'!C:C,"No")</f>
        <v>Yes</v>
      </c>
      <c r="G48" s="77" t="s">
        <v>189</v>
      </c>
      <c r="H48" s="77" t="s">
        <v>190</v>
      </c>
      <c r="I48" s="77" t="s">
        <v>193</v>
      </c>
      <c r="J48" s="77" t="s">
        <v>177</v>
      </c>
      <c r="K48" s="77">
        <v>24</v>
      </c>
      <c r="L48" s="142" t="s">
        <v>172</v>
      </c>
    </row>
    <row r="49" spans="1:12" s="20" customFormat="1" x14ac:dyDescent="0.35">
      <c r="A49" s="146" t="s">
        <v>31</v>
      </c>
      <c r="B49" s="77" t="s">
        <v>32</v>
      </c>
      <c r="C49" s="23">
        <v>63787835</v>
      </c>
      <c r="D49" s="23">
        <f>Table1[[#This Row],[Value]]/1000000</f>
        <v>63.787835000000001</v>
      </c>
      <c r="E49" s="77" t="s">
        <v>209</v>
      </c>
      <c r="F49" s="77" t="str">
        <f>_xlfn.XLOOKUP(Table1[[#This Row],[Agency Name]],'Key Agency'!A:A,'Key Agency'!C:C,"No")</f>
        <v>Yes</v>
      </c>
      <c r="G49" s="77" t="s">
        <v>189</v>
      </c>
      <c r="H49" s="77" t="s">
        <v>190</v>
      </c>
      <c r="I49" s="77" t="s">
        <v>193</v>
      </c>
      <c r="J49" s="77" t="s">
        <v>175</v>
      </c>
      <c r="K49" s="77">
        <v>26</v>
      </c>
      <c r="L49" s="142" t="s">
        <v>172</v>
      </c>
    </row>
    <row r="50" spans="1:12" s="20" customFormat="1" x14ac:dyDescent="0.35">
      <c r="A50" s="146" t="s">
        <v>31</v>
      </c>
      <c r="B50" s="77" t="s">
        <v>213</v>
      </c>
      <c r="C50" s="23">
        <v>1350059270</v>
      </c>
      <c r="D50" s="23">
        <f>Table1[[#This Row],[Value]]/1000000</f>
        <v>1350.05927</v>
      </c>
      <c r="E50" s="77" t="s">
        <v>214</v>
      </c>
      <c r="F50" s="77" t="str">
        <f>_xlfn.XLOOKUP(Table1[[#This Row],[Agency Name]],'Key Agency'!A:A,'Key Agency'!C:C,"No")</f>
        <v>Yes</v>
      </c>
      <c r="G50" s="77" t="s">
        <v>189</v>
      </c>
      <c r="H50" s="77" t="s">
        <v>190</v>
      </c>
      <c r="I50" s="77" t="s">
        <v>193</v>
      </c>
      <c r="J50" s="77" t="s">
        <v>177</v>
      </c>
      <c r="K50" s="77">
        <v>24</v>
      </c>
      <c r="L50" s="142" t="s">
        <v>172</v>
      </c>
    </row>
    <row r="51" spans="1:12" s="20" customFormat="1" x14ac:dyDescent="0.35">
      <c r="A51" s="146" t="s">
        <v>31</v>
      </c>
      <c r="B51" s="77" t="s">
        <v>213</v>
      </c>
      <c r="C51" s="23">
        <v>1282272883</v>
      </c>
      <c r="D51" s="23">
        <f>Table1[[#This Row],[Value]]/1000000</f>
        <v>1282.2728830000001</v>
      </c>
      <c r="E51" s="77" t="s">
        <v>214</v>
      </c>
      <c r="F51" s="77" t="str">
        <f>_xlfn.XLOOKUP(Table1[[#This Row],[Agency Name]],'Key Agency'!A:A,'Key Agency'!C:C,"No")</f>
        <v>Yes</v>
      </c>
      <c r="G51" s="77" t="s">
        <v>189</v>
      </c>
      <c r="H51" s="77" t="s">
        <v>190</v>
      </c>
      <c r="I51" s="77" t="s">
        <v>193</v>
      </c>
      <c r="J51" s="77" t="s">
        <v>176</v>
      </c>
      <c r="K51" s="77">
        <v>25</v>
      </c>
      <c r="L51" s="142" t="s">
        <v>172</v>
      </c>
    </row>
    <row r="52" spans="1:12" s="20" customFormat="1" x14ac:dyDescent="0.35">
      <c r="A52" s="146" t="s">
        <v>31</v>
      </c>
      <c r="B52" s="77" t="s">
        <v>213</v>
      </c>
      <c r="C52" s="23">
        <v>2009218859</v>
      </c>
      <c r="D52" s="23">
        <f>Table1[[#This Row],[Value]]/1000000</f>
        <v>2009.2188590000001</v>
      </c>
      <c r="E52" s="77" t="s">
        <v>215</v>
      </c>
      <c r="F52" s="77" t="str">
        <f>_xlfn.XLOOKUP(Table1[[#This Row],[Agency Name]],'Key Agency'!A:A,'Key Agency'!C:C,"No")</f>
        <v>Yes</v>
      </c>
      <c r="G52" s="77" t="s">
        <v>189</v>
      </c>
      <c r="H52" s="77" t="s">
        <v>190</v>
      </c>
      <c r="I52" s="77" t="s">
        <v>193</v>
      </c>
      <c r="J52" s="77" t="s">
        <v>175</v>
      </c>
      <c r="K52" s="77">
        <v>26</v>
      </c>
      <c r="L52" s="142" t="s">
        <v>172</v>
      </c>
    </row>
    <row r="53" spans="1:12" s="20" customFormat="1" x14ac:dyDescent="0.35">
      <c r="A53" s="146" t="s">
        <v>31</v>
      </c>
      <c r="B53" s="77" t="s">
        <v>216</v>
      </c>
      <c r="C53" s="23">
        <v>45190000</v>
      </c>
      <c r="D53" s="23">
        <f>Table1[[#This Row],[Value]]/1000000</f>
        <v>45.19</v>
      </c>
      <c r="E53" s="77" t="s">
        <v>217</v>
      </c>
      <c r="F53" s="77" t="str">
        <f>_xlfn.XLOOKUP(Table1[[#This Row],[Agency Name]],'Key Agency'!A:A,'Key Agency'!C:C,"No")</f>
        <v>Yes</v>
      </c>
      <c r="G53" s="77" t="s">
        <v>189</v>
      </c>
      <c r="H53" s="77" t="s">
        <v>190</v>
      </c>
      <c r="I53" s="77" t="s">
        <v>185</v>
      </c>
      <c r="J53" s="77" t="s">
        <v>175</v>
      </c>
      <c r="K53" s="77">
        <v>26</v>
      </c>
      <c r="L53" s="142" t="s">
        <v>172</v>
      </c>
    </row>
    <row r="54" spans="1:12" s="20" customFormat="1" x14ac:dyDescent="0.35">
      <c r="A54" s="146" t="s">
        <v>31</v>
      </c>
      <c r="B54" s="77" t="s">
        <v>216</v>
      </c>
      <c r="C54" s="23">
        <v>45290164</v>
      </c>
      <c r="D54" s="23">
        <f>Table1[[#This Row],[Value]]/1000000</f>
        <v>45.290163999999997</v>
      </c>
      <c r="E54" s="77" t="s">
        <v>217</v>
      </c>
      <c r="F54" s="77" t="str">
        <f>_xlfn.XLOOKUP(Table1[[#This Row],[Agency Name]],'Key Agency'!A:A,'Key Agency'!C:C,"No")</f>
        <v>Yes</v>
      </c>
      <c r="G54" s="77" t="s">
        <v>189</v>
      </c>
      <c r="H54" s="77" t="s">
        <v>190</v>
      </c>
      <c r="I54" s="77" t="s">
        <v>185</v>
      </c>
      <c r="J54" s="77" t="s">
        <v>176</v>
      </c>
      <c r="K54" s="77">
        <v>25</v>
      </c>
      <c r="L54" s="142" t="s">
        <v>172</v>
      </c>
    </row>
    <row r="55" spans="1:12" s="20" customFormat="1" x14ac:dyDescent="0.35">
      <c r="A55" s="146" t="s">
        <v>31</v>
      </c>
      <c r="B55" s="77" t="s">
        <v>216</v>
      </c>
      <c r="C55" s="23">
        <v>45290080</v>
      </c>
      <c r="D55" s="23">
        <f>Table1[[#This Row],[Value]]/1000000</f>
        <v>45.290080000000003</v>
      </c>
      <c r="E55" s="77" t="s">
        <v>217</v>
      </c>
      <c r="F55" s="77" t="str">
        <f>_xlfn.XLOOKUP(Table1[[#This Row],[Agency Name]],'Key Agency'!A:A,'Key Agency'!C:C,"No")</f>
        <v>Yes</v>
      </c>
      <c r="G55" s="77" t="s">
        <v>189</v>
      </c>
      <c r="H55" s="77" t="s">
        <v>190</v>
      </c>
      <c r="I55" s="77" t="s">
        <v>185</v>
      </c>
      <c r="J55" s="77" t="s">
        <v>177</v>
      </c>
      <c r="K55" s="77">
        <v>24</v>
      </c>
      <c r="L55" s="142" t="s">
        <v>172</v>
      </c>
    </row>
    <row r="56" spans="1:12" s="20" customFormat="1" x14ac:dyDescent="0.35">
      <c r="A56" s="146" t="s">
        <v>31</v>
      </c>
      <c r="B56" s="77" t="s">
        <v>218</v>
      </c>
      <c r="C56" s="23">
        <v>338654</v>
      </c>
      <c r="D56" s="23">
        <f>Table1[[#This Row],[Value]]/1000000</f>
        <v>0.33865400000000001</v>
      </c>
      <c r="E56" s="77" t="s">
        <v>219</v>
      </c>
      <c r="F56" s="77" t="str">
        <f>_xlfn.XLOOKUP(Table1[[#This Row],[Agency Name]],'Key Agency'!A:A,'Key Agency'!C:C,"No")</f>
        <v>Yes</v>
      </c>
      <c r="G56" s="77" t="s">
        <v>189</v>
      </c>
      <c r="H56" s="77" t="s">
        <v>190</v>
      </c>
      <c r="I56" s="77" t="s">
        <v>185</v>
      </c>
      <c r="J56" s="77" t="s">
        <v>175</v>
      </c>
      <c r="K56" s="77">
        <v>26</v>
      </c>
      <c r="L56" s="142" t="s">
        <v>172</v>
      </c>
    </row>
    <row r="57" spans="1:12" s="20" customFormat="1" x14ac:dyDescent="0.35">
      <c r="A57" s="146" t="s">
        <v>31</v>
      </c>
      <c r="B57" s="77" t="s">
        <v>220</v>
      </c>
      <c r="C57" s="23">
        <v>1134902</v>
      </c>
      <c r="D57" s="23">
        <f>Table1[[#This Row],[Value]]/1000000</f>
        <v>1.1349020000000001</v>
      </c>
      <c r="E57" s="77" t="s">
        <v>221</v>
      </c>
      <c r="F57" s="77" t="str">
        <f>_xlfn.XLOOKUP(Table1[[#This Row],[Agency Name]],'Key Agency'!A:A,'Key Agency'!C:C,"No")</f>
        <v>Yes</v>
      </c>
      <c r="G57" s="77" t="s">
        <v>189</v>
      </c>
      <c r="H57" s="77" t="s">
        <v>190</v>
      </c>
      <c r="I57" s="77" t="s">
        <v>185</v>
      </c>
      <c r="J57" s="77" t="s">
        <v>175</v>
      </c>
      <c r="K57" s="77">
        <v>26</v>
      </c>
      <c r="L57" s="142" t="s">
        <v>172</v>
      </c>
    </row>
    <row r="58" spans="1:12" s="20" customFormat="1" x14ac:dyDescent="0.35">
      <c r="A58" s="146" t="s">
        <v>31</v>
      </c>
      <c r="B58" s="77" t="s">
        <v>220</v>
      </c>
      <c r="C58" s="23">
        <v>15456853</v>
      </c>
      <c r="D58" s="23">
        <f>Table1[[#This Row],[Value]]/1000000</f>
        <v>15.456853000000001</v>
      </c>
      <c r="E58" s="77" t="s">
        <v>221</v>
      </c>
      <c r="F58" s="77" t="str">
        <f>_xlfn.XLOOKUP(Table1[[#This Row],[Agency Name]],'Key Agency'!A:A,'Key Agency'!C:C,"No")</f>
        <v>Yes</v>
      </c>
      <c r="G58" s="77" t="s">
        <v>189</v>
      </c>
      <c r="H58" s="77" t="s">
        <v>190</v>
      </c>
      <c r="I58" s="77" t="s">
        <v>185</v>
      </c>
      <c r="J58" s="77" t="s">
        <v>177</v>
      </c>
      <c r="K58" s="77">
        <v>24</v>
      </c>
      <c r="L58" s="142" t="s">
        <v>172</v>
      </c>
    </row>
    <row r="59" spans="1:12" s="20" customFormat="1" x14ac:dyDescent="0.35">
      <c r="A59" s="146" t="s">
        <v>31</v>
      </c>
      <c r="B59" s="77" t="s">
        <v>220</v>
      </c>
      <c r="C59" s="23">
        <v>1415988</v>
      </c>
      <c r="D59" s="23">
        <f>Table1[[#This Row],[Value]]/1000000</f>
        <v>1.415988</v>
      </c>
      <c r="E59" s="77" t="s">
        <v>221</v>
      </c>
      <c r="F59" s="77" t="str">
        <f>_xlfn.XLOOKUP(Table1[[#This Row],[Agency Name]],'Key Agency'!A:A,'Key Agency'!C:C,"No")</f>
        <v>Yes</v>
      </c>
      <c r="G59" s="77" t="s">
        <v>189</v>
      </c>
      <c r="H59" s="77" t="s">
        <v>190</v>
      </c>
      <c r="I59" s="77" t="s">
        <v>185</v>
      </c>
      <c r="J59" s="77" t="s">
        <v>176</v>
      </c>
      <c r="K59" s="77">
        <v>25</v>
      </c>
      <c r="L59" s="142" t="s">
        <v>172</v>
      </c>
    </row>
    <row r="60" spans="1:12" s="107" customFormat="1" x14ac:dyDescent="0.35">
      <c r="A60" s="108" t="s">
        <v>31</v>
      </c>
      <c r="B60" s="109" t="s">
        <v>35</v>
      </c>
      <c r="C60" s="110">
        <v>56996896</v>
      </c>
      <c r="D60" s="110">
        <f>Table1[[#This Row],[Value]]/1000000</f>
        <v>56.996896</v>
      </c>
      <c r="E60" s="109" t="s">
        <v>37</v>
      </c>
      <c r="F60" s="109" t="str">
        <f>_xlfn.XLOOKUP(Table1[[#This Row],[Agency Name]],'Key Agency'!A:A,'Key Agency'!C:C,"No")</f>
        <v>Yes</v>
      </c>
      <c r="G60" s="109" t="s">
        <v>1</v>
      </c>
      <c r="H60" s="109" t="s">
        <v>173</v>
      </c>
      <c r="I60" s="109" t="s">
        <v>181</v>
      </c>
      <c r="J60" s="109" t="s">
        <v>176</v>
      </c>
      <c r="K60" s="109">
        <v>25</v>
      </c>
      <c r="L60" s="111" t="s">
        <v>172</v>
      </c>
    </row>
    <row r="61" spans="1:12" s="107" customFormat="1" x14ac:dyDescent="0.35">
      <c r="A61" s="108" t="s">
        <v>31</v>
      </c>
      <c r="B61" s="109" t="s">
        <v>35</v>
      </c>
      <c r="C61" s="110">
        <v>3567197</v>
      </c>
      <c r="D61" s="110">
        <f>Table1[[#This Row],[Value]]/1000000</f>
        <v>3.5671970000000002</v>
      </c>
      <c r="E61" s="109" t="s">
        <v>38</v>
      </c>
      <c r="F61" s="109" t="str">
        <f>_xlfn.XLOOKUP(Table1[[#This Row],[Agency Name]],'Key Agency'!A:A,'Key Agency'!C:C,"No")</f>
        <v>Yes</v>
      </c>
      <c r="G61" s="109" t="s">
        <v>1</v>
      </c>
      <c r="H61" s="109" t="s">
        <v>173</v>
      </c>
      <c r="I61" s="109" t="s">
        <v>181</v>
      </c>
      <c r="J61" s="109" t="s">
        <v>177</v>
      </c>
      <c r="K61" s="109">
        <v>24</v>
      </c>
      <c r="L61" s="111" t="s">
        <v>172</v>
      </c>
    </row>
    <row r="62" spans="1:12" s="107" customFormat="1" x14ac:dyDescent="0.35">
      <c r="A62" s="108" t="s">
        <v>31</v>
      </c>
      <c r="B62" s="109" t="s">
        <v>35</v>
      </c>
      <c r="C62" s="110">
        <v>75764848</v>
      </c>
      <c r="D62" s="110">
        <f>Table1[[#This Row],[Value]]/1000000</f>
        <v>75.764848000000001</v>
      </c>
      <c r="E62" s="109" t="s">
        <v>36</v>
      </c>
      <c r="F62" s="109" t="str">
        <f>_xlfn.XLOOKUP(Table1[[#This Row],[Agency Name]],'Key Agency'!A:A,'Key Agency'!C:C,"No")</f>
        <v>Yes</v>
      </c>
      <c r="G62" s="109" t="s">
        <v>1</v>
      </c>
      <c r="H62" s="109" t="s">
        <v>173</v>
      </c>
      <c r="I62" s="109" t="s">
        <v>181</v>
      </c>
      <c r="J62" s="109" t="s">
        <v>175</v>
      </c>
      <c r="K62" s="109">
        <v>26</v>
      </c>
      <c r="L62" s="111" t="s">
        <v>172</v>
      </c>
    </row>
    <row r="63" spans="1:12" s="107" customFormat="1" x14ac:dyDescent="0.35">
      <c r="A63" s="108" t="s">
        <v>31</v>
      </c>
      <c r="B63" s="109" t="s">
        <v>39</v>
      </c>
      <c r="C63" s="110">
        <v>9074135</v>
      </c>
      <c r="D63" s="110">
        <f>Table1[[#This Row],[Value]]/1000000</f>
        <v>9.0741350000000001</v>
      </c>
      <c r="E63" s="109" t="s">
        <v>40</v>
      </c>
      <c r="F63" s="109" t="str">
        <f>_xlfn.XLOOKUP(Table1[[#This Row],[Agency Name]],'Key Agency'!A:A,'Key Agency'!C:C,"No")</f>
        <v>Yes</v>
      </c>
      <c r="G63" s="109" t="s">
        <v>1</v>
      </c>
      <c r="H63" s="109" t="s">
        <v>173</v>
      </c>
      <c r="I63" s="109" t="s">
        <v>181</v>
      </c>
      <c r="J63" s="109" t="s">
        <v>176</v>
      </c>
      <c r="K63" s="109">
        <v>25</v>
      </c>
      <c r="L63" s="111" t="s">
        <v>172</v>
      </c>
    </row>
    <row r="64" spans="1:12" s="107" customFormat="1" x14ac:dyDescent="0.35">
      <c r="A64" s="108" t="s">
        <v>31</v>
      </c>
      <c r="B64" s="109" t="s">
        <v>39</v>
      </c>
      <c r="C64" s="110">
        <v>6322388</v>
      </c>
      <c r="D64" s="110">
        <f>Table1[[#This Row],[Value]]/1000000</f>
        <v>6.3223880000000001</v>
      </c>
      <c r="E64" s="109" t="s">
        <v>42</v>
      </c>
      <c r="F64" s="109" t="str">
        <f>_xlfn.XLOOKUP(Table1[[#This Row],[Agency Name]],'Key Agency'!A:A,'Key Agency'!C:C,"No")</f>
        <v>Yes</v>
      </c>
      <c r="G64" s="109" t="s">
        <v>1</v>
      </c>
      <c r="H64" s="109" t="s">
        <v>173</v>
      </c>
      <c r="I64" s="109" t="s">
        <v>181</v>
      </c>
      <c r="J64" s="109" t="s">
        <v>177</v>
      </c>
      <c r="K64" s="109">
        <v>24</v>
      </c>
      <c r="L64" s="111" t="s">
        <v>172</v>
      </c>
    </row>
    <row r="65" spans="1:12" s="107" customFormat="1" ht="15" thickBot="1" x14ac:dyDescent="0.4">
      <c r="A65" s="112" t="s">
        <v>31</v>
      </c>
      <c r="B65" s="113" t="s">
        <v>39</v>
      </c>
      <c r="C65" s="114">
        <v>6977499</v>
      </c>
      <c r="D65" s="114">
        <f>Table1[[#This Row],[Value]]/1000000</f>
        <v>6.9774989999999999</v>
      </c>
      <c r="E65" s="113" t="s">
        <v>41</v>
      </c>
      <c r="F65" s="113" t="str">
        <f>_xlfn.XLOOKUP(Table1[[#This Row],[Agency Name]],'Key Agency'!A:A,'Key Agency'!C:C,"No")</f>
        <v>Yes</v>
      </c>
      <c r="G65" s="113" t="s">
        <v>1</v>
      </c>
      <c r="H65" s="113" t="s">
        <v>173</v>
      </c>
      <c r="I65" s="113" t="s">
        <v>181</v>
      </c>
      <c r="J65" s="113" t="s">
        <v>175</v>
      </c>
      <c r="K65" s="113">
        <v>26</v>
      </c>
      <c r="L65" s="115" t="s">
        <v>172</v>
      </c>
    </row>
    <row r="66" spans="1:12" s="20" customFormat="1" x14ac:dyDescent="0.35">
      <c r="A66" s="132" t="s">
        <v>43</v>
      </c>
      <c r="B66" s="133" t="s">
        <v>44</v>
      </c>
      <c r="C66" s="134">
        <v>1310136</v>
      </c>
      <c r="D66" s="134">
        <f>Table1[[#This Row],[Value]]/1000000</f>
        <v>1.310136</v>
      </c>
      <c r="E66" s="133" t="s">
        <v>46</v>
      </c>
      <c r="F66" s="133" t="str">
        <f>_xlfn.XLOOKUP(Table1[[#This Row],[Agency Name]],'Key Agency'!A:A,'Key Agency'!C:C,"No")</f>
        <v>No</v>
      </c>
      <c r="G66" s="133" t="s">
        <v>189</v>
      </c>
      <c r="H66" s="133" t="s">
        <v>190</v>
      </c>
      <c r="I66" s="133" t="s">
        <v>193</v>
      </c>
      <c r="J66" s="133" t="s">
        <v>176</v>
      </c>
      <c r="K66" s="133">
        <v>25</v>
      </c>
      <c r="L66" s="135" t="s">
        <v>172</v>
      </c>
    </row>
    <row r="67" spans="1:12" s="20" customFormat="1" x14ac:dyDescent="0.35">
      <c r="A67" s="146" t="s">
        <v>43</v>
      </c>
      <c r="B67" s="77" t="s">
        <v>44</v>
      </c>
      <c r="C67" s="23">
        <v>1086828</v>
      </c>
      <c r="D67" s="23">
        <f>Table1[[#This Row],[Value]]/1000000</f>
        <v>1.0868279999999999</v>
      </c>
      <c r="E67" s="77" t="s">
        <v>46</v>
      </c>
      <c r="F67" s="77" t="str">
        <f>_xlfn.XLOOKUP(Table1[[#This Row],[Agency Name]],'Key Agency'!A:A,'Key Agency'!C:C,"No")</f>
        <v>No</v>
      </c>
      <c r="G67" s="77" t="s">
        <v>189</v>
      </c>
      <c r="H67" s="77" t="s">
        <v>190</v>
      </c>
      <c r="I67" s="77" t="s">
        <v>193</v>
      </c>
      <c r="J67" s="77" t="s">
        <v>177</v>
      </c>
      <c r="K67" s="77">
        <v>24</v>
      </c>
      <c r="L67" s="142" t="s">
        <v>172</v>
      </c>
    </row>
    <row r="68" spans="1:12" s="20" customFormat="1" ht="15" thickBot="1" x14ac:dyDescent="0.4">
      <c r="A68" s="147" t="s">
        <v>43</v>
      </c>
      <c r="B68" s="140" t="s">
        <v>44</v>
      </c>
      <c r="C68" s="139">
        <v>1324581</v>
      </c>
      <c r="D68" s="139">
        <f>Table1[[#This Row],[Value]]/1000000</f>
        <v>1.324581</v>
      </c>
      <c r="E68" s="140" t="s">
        <v>45</v>
      </c>
      <c r="F68" s="140" t="str">
        <f>_xlfn.XLOOKUP(Table1[[#This Row],[Agency Name]],'Key Agency'!A:A,'Key Agency'!C:C,"No")</f>
        <v>No</v>
      </c>
      <c r="G68" s="140" t="s">
        <v>189</v>
      </c>
      <c r="H68" s="140" t="s">
        <v>190</v>
      </c>
      <c r="I68" s="140" t="s">
        <v>193</v>
      </c>
      <c r="J68" s="140" t="s">
        <v>175</v>
      </c>
      <c r="K68" s="140">
        <v>26</v>
      </c>
      <c r="L68" s="141" t="s">
        <v>172</v>
      </c>
    </row>
    <row r="69" spans="1:12" s="20" customFormat="1" x14ac:dyDescent="0.35">
      <c r="A69" s="132" t="s">
        <v>47</v>
      </c>
      <c r="B69" s="133" t="s">
        <v>48</v>
      </c>
      <c r="C69" s="134">
        <v>403500</v>
      </c>
      <c r="D69" s="134">
        <f>Table1[[#This Row],[Value]]/1000000</f>
        <v>0.40350000000000003</v>
      </c>
      <c r="E69" s="133" t="s">
        <v>49</v>
      </c>
      <c r="F69" s="133" t="str">
        <f>_xlfn.XLOOKUP(Table1[[#This Row],[Agency Name]],'Key Agency'!A:A,'Key Agency'!C:C,"No")</f>
        <v>No</v>
      </c>
      <c r="G69" s="133" t="s">
        <v>189</v>
      </c>
      <c r="H69" s="133" t="s">
        <v>190</v>
      </c>
      <c r="I69" s="133" t="s">
        <v>182</v>
      </c>
      <c r="J69" s="133" t="s">
        <v>175</v>
      </c>
      <c r="K69" s="133">
        <v>26</v>
      </c>
      <c r="L69" s="135" t="s">
        <v>172</v>
      </c>
    </row>
    <row r="70" spans="1:12" s="20" customFormat="1" x14ac:dyDescent="0.35">
      <c r="A70" s="146" t="s">
        <v>47</v>
      </c>
      <c r="B70" s="77" t="s">
        <v>48</v>
      </c>
      <c r="C70" s="23">
        <v>407700</v>
      </c>
      <c r="D70" s="23">
        <f>Table1[[#This Row],[Value]]/1000000</f>
        <v>0.40770000000000001</v>
      </c>
      <c r="E70" s="77" t="s">
        <v>50</v>
      </c>
      <c r="F70" s="77" t="str">
        <f>_xlfn.XLOOKUP(Table1[[#This Row],[Agency Name]],'Key Agency'!A:A,'Key Agency'!C:C,"No")</f>
        <v>No</v>
      </c>
      <c r="G70" s="77" t="s">
        <v>189</v>
      </c>
      <c r="H70" s="77" t="s">
        <v>190</v>
      </c>
      <c r="I70" s="77" t="s">
        <v>182</v>
      </c>
      <c r="J70" s="77" t="s">
        <v>177</v>
      </c>
      <c r="K70" s="77">
        <v>24</v>
      </c>
      <c r="L70" s="142" t="s">
        <v>172</v>
      </c>
    </row>
    <row r="71" spans="1:12" s="20" customFormat="1" ht="15" thickBot="1" x14ac:dyDescent="0.4">
      <c r="A71" s="147" t="s">
        <v>47</v>
      </c>
      <c r="B71" s="140" t="s">
        <v>48</v>
      </c>
      <c r="C71" s="139">
        <v>403500</v>
      </c>
      <c r="D71" s="139">
        <f>Table1[[#This Row],[Value]]/1000000</f>
        <v>0.40350000000000003</v>
      </c>
      <c r="E71" s="140" t="s">
        <v>50</v>
      </c>
      <c r="F71" s="140" t="str">
        <f>_xlfn.XLOOKUP(Table1[[#This Row],[Agency Name]],'Key Agency'!A:A,'Key Agency'!C:C,"No")</f>
        <v>No</v>
      </c>
      <c r="G71" s="140" t="s">
        <v>189</v>
      </c>
      <c r="H71" s="140" t="s">
        <v>190</v>
      </c>
      <c r="I71" s="140" t="s">
        <v>182</v>
      </c>
      <c r="J71" s="140" t="s">
        <v>176</v>
      </c>
      <c r="K71" s="140">
        <v>25</v>
      </c>
      <c r="L71" s="141" t="s">
        <v>172</v>
      </c>
    </row>
    <row r="72" spans="1:12" s="20" customFormat="1" x14ac:dyDescent="0.35">
      <c r="A72" s="132" t="s">
        <v>51</v>
      </c>
      <c r="B72" s="133" t="s">
        <v>201</v>
      </c>
      <c r="C72" s="134">
        <v>9894289</v>
      </c>
      <c r="D72" s="134">
        <f>Table1[[#This Row],[Value]]/1000000</f>
        <v>9.8942890000000006</v>
      </c>
      <c r="E72" s="133" t="s">
        <v>202</v>
      </c>
      <c r="F72" s="133" t="str">
        <f>_xlfn.XLOOKUP(Table1[[#This Row],[Agency Name]],'Key Agency'!A:A,'Key Agency'!C:C,"No")</f>
        <v>Yes</v>
      </c>
      <c r="G72" s="133" t="s">
        <v>189</v>
      </c>
      <c r="H72" s="133" t="s">
        <v>190</v>
      </c>
      <c r="I72" s="133" t="s">
        <v>203</v>
      </c>
      <c r="J72" s="133" t="s">
        <v>176</v>
      </c>
      <c r="K72" s="133">
        <v>25</v>
      </c>
      <c r="L72" s="135" t="s">
        <v>172</v>
      </c>
    </row>
    <row r="73" spans="1:12" s="20" customFormat="1" x14ac:dyDescent="0.35">
      <c r="A73" s="146" t="s">
        <v>51</v>
      </c>
      <c r="B73" s="77" t="s">
        <v>201</v>
      </c>
      <c r="C73" s="23">
        <v>8648022</v>
      </c>
      <c r="D73" s="23">
        <f>Table1[[#This Row],[Value]]/1000000</f>
        <v>8.6480219999999992</v>
      </c>
      <c r="E73" s="77" t="s">
        <v>202</v>
      </c>
      <c r="F73" s="77" t="str">
        <f>_xlfn.XLOOKUP(Table1[[#This Row],[Agency Name]],'Key Agency'!A:A,'Key Agency'!C:C,"No")</f>
        <v>Yes</v>
      </c>
      <c r="G73" s="77" t="s">
        <v>189</v>
      </c>
      <c r="H73" s="77" t="s">
        <v>190</v>
      </c>
      <c r="I73" s="77" t="s">
        <v>203</v>
      </c>
      <c r="J73" s="77" t="s">
        <v>177</v>
      </c>
      <c r="K73" s="77">
        <v>24</v>
      </c>
      <c r="L73" s="142" t="s">
        <v>172</v>
      </c>
    </row>
    <row r="74" spans="1:12" s="20" customFormat="1" x14ac:dyDescent="0.35">
      <c r="A74" s="146" t="s">
        <v>51</v>
      </c>
      <c r="B74" s="77" t="s">
        <v>201</v>
      </c>
      <c r="C74" s="23">
        <v>9799551</v>
      </c>
      <c r="D74" s="23">
        <f>Table1[[#This Row],[Value]]/1000000</f>
        <v>9.7995509999999992</v>
      </c>
      <c r="E74" s="77" t="s">
        <v>222</v>
      </c>
      <c r="F74" s="77" t="str">
        <f>_xlfn.XLOOKUP(Table1[[#This Row],[Agency Name]],'Key Agency'!A:A,'Key Agency'!C:C,"No")</f>
        <v>Yes</v>
      </c>
      <c r="G74" s="77" t="s">
        <v>189</v>
      </c>
      <c r="H74" s="77" t="s">
        <v>190</v>
      </c>
      <c r="I74" s="77" t="s">
        <v>203</v>
      </c>
      <c r="J74" s="77" t="s">
        <v>175</v>
      </c>
      <c r="K74" s="77">
        <v>26</v>
      </c>
      <c r="L74" s="142" t="s">
        <v>172</v>
      </c>
    </row>
    <row r="75" spans="1:12" s="20" customFormat="1" x14ac:dyDescent="0.35">
      <c r="A75" s="146" t="s">
        <v>51</v>
      </c>
      <c r="B75" s="77" t="s">
        <v>223</v>
      </c>
      <c r="C75" s="23">
        <v>13005936</v>
      </c>
      <c r="D75" s="23">
        <f>Table1[[#This Row],[Value]]/1000000</f>
        <v>13.005936</v>
      </c>
      <c r="E75" s="77" t="s">
        <v>224</v>
      </c>
      <c r="F75" s="77" t="str">
        <f>_xlfn.XLOOKUP(Table1[[#This Row],[Agency Name]],'Key Agency'!A:A,'Key Agency'!C:C,"No")</f>
        <v>Yes</v>
      </c>
      <c r="G75" s="77" t="s">
        <v>189</v>
      </c>
      <c r="H75" s="77" t="s">
        <v>190</v>
      </c>
      <c r="I75" s="77" t="s">
        <v>203</v>
      </c>
      <c r="J75" s="77" t="s">
        <v>176</v>
      </c>
      <c r="K75" s="77">
        <v>25</v>
      </c>
      <c r="L75" s="142" t="s">
        <v>172</v>
      </c>
    </row>
    <row r="76" spans="1:12" s="20" customFormat="1" x14ac:dyDescent="0.35">
      <c r="A76" s="146" t="s">
        <v>51</v>
      </c>
      <c r="B76" s="77" t="s">
        <v>223</v>
      </c>
      <c r="C76" s="23">
        <v>10633862</v>
      </c>
      <c r="D76" s="23">
        <f>Table1[[#This Row],[Value]]/1000000</f>
        <v>10.633862000000001</v>
      </c>
      <c r="E76" s="77" t="s">
        <v>225</v>
      </c>
      <c r="F76" s="77" t="str">
        <f>_xlfn.XLOOKUP(Table1[[#This Row],[Agency Name]],'Key Agency'!A:A,'Key Agency'!C:C,"No")</f>
        <v>Yes</v>
      </c>
      <c r="G76" s="77" t="s">
        <v>189</v>
      </c>
      <c r="H76" s="77" t="s">
        <v>190</v>
      </c>
      <c r="I76" s="77" t="s">
        <v>203</v>
      </c>
      <c r="J76" s="77" t="s">
        <v>177</v>
      </c>
      <c r="K76" s="77">
        <v>24</v>
      </c>
      <c r="L76" s="142" t="s">
        <v>172</v>
      </c>
    </row>
    <row r="77" spans="1:12" s="20" customFormat="1" x14ac:dyDescent="0.35">
      <c r="A77" s="146" t="s">
        <v>51</v>
      </c>
      <c r="B77" s="77" t="s">
        <v>223</v>
      </c>
      <c r="C77" s="23">
        <v>13771218</v>
      </c>
      <c r="D77" s="23">
        <f>Table1[[#This Row],[Value]]/1000000</f>
        <v>13.771217999999999</v>
      </c>
      <c r="E77" s="77" t="s">
        <v>226</v>
      </c>
      <c r="F77" s="77" t="str">
        <f>_xlfn.XLOOKUP(Table1[[#This Row],[Agency Name]],'Key Agency'!A:A,'Key Agency'!C:C,"No")</f>
        <v>Yes</v>
      </c>
      <c r="G77" s="77" t="s">
        <v>189</v>
      </c>
      <c r="H77" s="77" t="s">
        <v>190</v>
      </c>
      <c r="I77" s="77" t="s">
        <v>203</v>
      </c>
      <c r="J77" s="77" t="s">
        <v>175</v>
      </c>
      <c r="K77" s="77">
        <v>26</v>
      </c>
      <c r="L77" s="142" t="s">
        <v>172</v>
      </c>
    </row>
    <row r="78" spans="1:12" s="107" customFormat="1" x14ac:dyDescent="0.35">
      <c r="A78" s="108" t="s">
        <v>51</v>
      </c>
      <c r="B78" s="109" t="s">
        <v>52</v>
      </c>
      <c r="C78" s="110">
        <v>78700282</v>
      </c>
      <c r="D78" s="110">
        <f>Table1[[#This Row],[Value]]/1000000</f>
        <v>78.700282000000001</v>
      </c>
      <c r="E78" s="109" t="s">
        <v>54</v>
      </c>
      <c r="F78" s="109" t="str">
        <f>_xlfn.XLOOKUP(Table1[[#This Row],[Agency Name]],'Key Agency'!A:A,'Key Agency'!C:C,"No")</f>
        <v>Yes</v>
      </c>
      <c r="G78" s="109" t="s">
        <v>1</v>
      </c>
      <c r="H78" s="109" t="s">
        <v>179</v>
      </c>
      <c r="I78" s="109" t="s">
        <v>203</v>
      </c>
      <c r="J78" s="109" t="s">
        <v>176</v>
      </c>
      <c r="K78" s="109">
        <v>25</v>
      </c>
      <c r="L78" s="111" t="s">
        <v>172</v>
      </c>
    </row>
    <row r="79" spans="1:12" s="107" customFormat="1" x14ac:dyDescent="0.35">
      <c r="A79" s="108" t="s">
        <v>51</v>
      </c>
      <c r="B79" s="109" t="s">
        <v>52</v>
      </c>
      <c r="C79" s="110">
        <v>91831625</v>
      </c>
      <c r="D79" s="110">
        <f>Table1[[#This Row],[Value]]/1000000</f>
        <v>91.831625000000003</v>
      </c>
      <c r="E79" s="109" t="s">
        <v>53</v>
      </c>
      <c r="F79" s="109" t="str">
        <f>_xlfn.XLOOKUP(Table1[[#This Row],[Agency Name]],'Key Agency'!A:A,'Key Agency'!C:C,"No")</f>
        <v>Yes</v>
      </c>
      <c r="G79" s="109" t="s">
        <v>1</v>
      </c>
      <c r="H79" s="109" t="s">
        <v>179</v>
      </c>
      <c r="I79" s="109" t="s">
        <v>203</v>
      </c>
      <c r="J79" s="109" t="s">
        <v>175</v>
      </c>
      <c r="K79" s="109">
        <v>26</v>
      </c>
      <c r="L79" s="111" t="s">
        <v>172</v>
      </c>
    </row>
    <row r="80" spans="1:12" s="107" customFormat="1" ht="15" thickBot="1" x14ac:dyDescent="0.4">
      <c r="A80" s="112" t="s">
        <v>51</v>
      </c>
      <c r="B80" s="113" t="s">
        <v>52</v>
      </c>
      <c r="C80" s="114">
        <v>72253974</v>
      </c>
      <c r="D80" s="114">
        <f>Table1[[#This Row],[Value]]/1000000</f>
        <v>72.253973999999999</v>
      </c>
      <c r="E80" s="113" t="s">
        <v>55</v>
      </c>
      <c r="F80" s="113" t="str">
        <f>_xlfn.XLOOKUP(Table1[[#This Row],[Agency Name]],'Key Agency'!A:A,'Key Agency'!C:C,"No")</f>
        <v>Yes</v>
      </c>
      <c r="G80" s="113" t="s">
        <v>1</v>
      </c>
      <c r="H80" s="113" t="s">
        <v>179</v>
      </c>
      <c r="I80" s="113" t="s">
        <v>203</v>
      </c>
      <c r="J80" s="113" t="s">
        <v>177</v>
      </c>
      <c r="K80" s="113">
        <v>24</v>
      </c>
      <c r="L80" s="115" t="s">
        <v>172</v>
      </c>
    </row>
    <row r="81" spans="1:12" s="107" customFormat="1" x14ac:dyDescent="0.35">
      <c r="A81" s="116" t="s">
        <v>56</v>
      </c>
      <c r="B81" s="117" t="s">
        <v>59</v>
      </c>
      <c r="C81" s="118">
        <v>576877</v>
      </c>
      <c r="D81" s="118">
        <f>Table1[[#This Row],[Value]]/1000000</f>
        <v>0.57687699999999997</v>
      </c>
      <c r="E81" s="117" t="s">
        <v>60</v>
      </c>
      <c r="F81" s="117" t="str">
        <f>_xlfn.XLOOKUP(Table1[[#This Row],[Agency Name]],'Key Agency'!A:A,'Key Agency'!C:C,"No")</f>
        <v>No</v>
      </c>
      <c r="G81" s="117" t="s">
        <v>1</v>
      </c>
      <c r="H81" s="117" t="s">
        <v>179</v>
      </c>
      <c r="I81" s="117" t="s">
        <v>183</v>
      </c>
      <c r="J81" s="117" t="s">
        <v>175</v>
      </c>
      <c r="K81" s="117">
        <v>26</v>
      </c>
      <c r="L81" s="119" t="s">
        <v>172</v>
      </c>
    </row>
    <row r="82" spans="1:12" s="107" customFormat="1" x14ac:dyDescent="0.35">
      <c r="A82" s="108" t="s">
        <v>56</v>
      </c>
      <c r="B82" s="109" t="s">
        <v>59</v>
      </c>
      <c r="C82" s="110">
        <v>553193</v>
      </c>
      <c r="D82" s="110">
        <f>Table1[[#This Row],[Value]]/1000000</f>
        <v>0.55319300000000005</v>
      </c>
      <c r="E82" s="109" t="s">
        <v>63</v>
      </c>
      <c r="F82" s="109" t="str">
        <f>_xlfn.XLOOKUP(Table1[[#This Row],[Agency Name]],'Key Agency'!A:A,'Key Agency'!C:C,"No")</f>
        <v>No</v>
      </c>
      <c r="G82" s="109" t="s">
        <v>1</v>
      </c>
      <c r="H82" s="109" t="s">
        <v>179</v>
      </c>
      <c r="I82" s="109" t="s">
        <v>183</v>
      </c>
      <c r="J82" s="109" t="s">
        <v>176</v>
      </c>
      <c r="K82" s="109">
        <v>25</v>
      </c>
      <c r="L82" s="111" t="s">
        <v>172</v>
      </c>
    </row>
    <row r="83" spans="1:12" s="107" customFormat="1" x14ac:dyDescent="0.35">
      <c r="A83" s="108" t="s">
        <v>56</v>
      </c>
      <c r="B83" s="109" t="s">
        <v>57</v>
      </c>
      <c r="C83" s="110">
        <v>854798</v>
      </c>
      <c r="D83" s="110">
        <f>Table1[[#This Row],[Value]]/1000000</f>
        <v>0.85479799999999995</v>
      </c>
      <c r="E83" s="109" t="s">
        <v>58</v>
      </c>
      <c r="F83" s="109" t="str">
        <f>_xlfn.XLOOKUP(Table1[[#This Row],[Agency Name]],'Key Agency'!A:A,'Key Agency'!C:C,"No")</f>
        <v>No</v>
      </c>
      <c r="G83" s="109" t="s">
        <v>1</v>
      </c>
      <c r="H83" s="109" t="s">
        <v>179</v>
      </c>
      <c r="I83" s="109" t="s">
        <v>183</v>
      </c>
      <c r="J83" s="109" t="s">
        <v>177</v>
      </c>
      <c r="K83" s="109">
        <v>24</v>
      </c>
      <c r="L83" s="111" t="s">
        <v>172</v>
      </c>
    </row>
    <row r="84" spans="1:12" s="107" customFormat="1" x14ac:dyDescent="0.35">
      <c r="A84" s="108" t="s">
        <v>56</v>
      </c>
      <c r="B84" s="109" t="s">
        <v>57</v>
      </c>
      <c r="C84" s="110">
        <v>809561</v>
      </c>
      <c r="D84" s="110">
        <f>Table1[[#This Row],[Value]]/1000000</f>
        <v>0.80956099999999998</v>
      </c>
      <c r="E84" s="109" t="s">
        <v>344</v>
      </c>
      <c r="F84" s="109" t="str">
        <f>_xlfn.XLOOKUP(Table1[[#This Row],[Agency Name]],'Key Agency'!A:A,'Key Agency'!C:C,"No")</f>
        <v>No</v>
      </c>
      <c r="G84" s="109" t="s">
        <v>1</v>
      </c>
      <c r="H84" s="109" t="s">
        <v>179</v>
      </c>
      <c r="I84" s="109" t="s">
        <v>183</v>
      </c>
      <c r="J84" s="109" t="s">
        <v>176</v>
      </c>
      <c r="K84" s="109">
        <v>25</v>
      </c>
      <c r="L84" s="111" t="s">
        <v>172</v>
      </c>
    </row>
    <row r="85" spans="1:12" s="107" customFormat="1" ht="15" thickBot="1" x14ac:dyDescent="0.4">
      <c r="A85" s="112" t="s">
        <v>56</v>
      </c>
      <c r="B85" s="113" t="s">
        <v>57</v>
      </c>
      <c r="C85" s="114">
        <v>571239</v>
      </c>
      <c r="D85" s="114">
        <f>Table1[[#This Row],[Value]]/1000000</f>
        <v>0.57123900000000005</v>
      </c>
      <c r="E85" s="113" t="s">
        <v>345</v>
      </c>
      <c r="F85" s="113" t="str">
        <f>_xlfn.XLOOKUP(Table1[[#This Row],[Agency Name]],'Key Agency'!A:A,'Key Agency'!C:C,"No")</f>
        <v>No</v>
      </c>
      <c r="G85" s="113" t="s">
        <v>1</v>
      </c>
      <c r="H85" s="113" t="s">
        <v>179</v>
      </c>
      <c r="I85" s="113" t="s">
        <v>183</v>
      </c>
      <c r="J85" s="113" t="s">
        <v>175</v>
      </c>
      <c r="K85" s="113">
        <v>26</v>
      </c>
      <c r="L85" s="115" t="s">
        <v>172</v>
      </c>
    </row>
    <row r="86" spans="1:12" s="107" customFormat="1" x14ac:dyDescent="0.35">
      <c r="A86" s="116" t="s">
        <v>64</v>
      </c>
      <c r="B86" s="117" t="s">
        <v>65</v>
      </c>
      <c r="C86" s="118">
        <v>2818794</v>
      </c>
      <c r="D86" s="118">
        <f>Table1[[#This Row],[Value]]/1000000</f>
        <v>2.818794</v>
      </c>
      <c r="E86" s="117" t="s">
        <v>66</v>
      </c>
      <c r="F86" s="117" t="str">
        <f>_xlfn.XLOOKUP(Table1[[#This Row],[Agency Name]],'Key Agency'!A:A,'Key Agency'!C:C,"No")</f>
        <v>No</v>
      </c>
      <c r="G86" s="117" t="s">
        <v>1</v>
      </c>
      <c r="H86" s="117" t="s">
        <v>173</v>
      </c>
      <c r="I86" s="117" t="s">
        <v>181</v>
      </c>
      <c r="J86" s="119" t="s">
        <v>175</v>
      </c>
      <c r="K86" s="107">
        <v>26</v>
      </c>
      <c r="L86" s="107" t="s">
        <v>172</v>
      </c>
    </row>
    <row r="87" spans="1:12" s="107" customFormat="1" x14ac:dyDescent="0.35">
      <c r="A87" s="108" t="s">
        <v>64</v>
      </c>
      <c r="B87" s="109" t="s">
        <v>249</v>
      </c>
      <c r="C87" s="110">
        <v>3352210</v>
      </c>
      <c r="D87" s="110">
        <f>Table1[[#This Row],[Value]]/1000000</f>
        <v>3.3522099999999999</v>
      </c>
      <c r="E87" s="109" t="s">
        <v>352</v>
      </c>
      <c r="F87" s="109" t="str">
        <f>_xlfn.XLOOKUP(Table1[[#This Row],[Agency Name]],'Key Agency'!A:A,'Key Agency'!C:C,"No")</f>
        <v>No</v>
      </c>
      <c r="G87" s="109" t="s">
        <v>1</v>
      </c>
      <c r="H87" s="109" t="s">
        <v>173</v>
      </c>
      <c r="I87" s="109" t="s">
        <v>181</v>
      </c>
      <c r="J87" s="111" t="s">
        <v>177</v>
      </c>
      <c r="K87" s="107">
        <v>24</v>
      </c>
      <c r="L87" s="107" t="s">
        <v>172</v>
      </c>
    </row>
    <row r="88" spans="1:12" s="107" customFormat="1" ht="15" thickBot="1" x14ac:dyDescent="0.4">
      <c r="A88" s="108" t="s">
        <v>64</v>
      </c>
      <c r="B88" s="109" t="s">
        <v>249</v>
      </c>
      <c r="C88" s="110">
        <v>2705261</v>
      </c>
      <c r="D88" s="110">
        <f>Table1[[#This Row],[Value]]/1000000</f>
        <v>2.7052610000000001</v>
      </c>
      <c r="E88" s="109" t="s">
        <v>353</v>
      </c>
      <c r="F88" s="109" t="str">
        <f>_xlfn.XLOOKUP(Table1[[#This Row],[Agency Name]],'Key Agency'!A:A,'Key Agency'!C:C,"No")</f>
        <v>No</v>
      </c>
      <c r="G88" s="109" t="s">
        <v>1</v>
      </c>
      <c r="H88" s="109" t="s">
        <v>173</v>
      </c>
      <c r="I88" s="109" t="s">
        <v>181</v>
      </c>
      <c r="J88" s="111" t="s">
        <v>176</v>
      </c>
      <c r="K88" s="107">
        <v>25</v>
      </c>
      <c r="L88" s="107" t="s">
        <v>172</v>
      </c>
    </row>
    <row r="89" spans="1:12" s="107" customFormat="1" x14ac:dyDescent="0.35">
      <c r="A89" s="116" t="s">
        <v>67</v>
      </c>
      <c r="B89" s="117" t="s">
        <v>74</v>
      </c>
      <c r="C89" s="118">
        <v>380000</v>
      </c>
      <c r="D89" s="118">
        <f>Table1[[#This Row],[Value]]/1000000</f>
        <v>0.38</v>
      </c>
      <c r="E89" s="117" t="s">
        <v>350</v>
      </c>
      <c r="F89" s="117" t="str">
        <f>_xlfn.XLOOKUP(Table1[[#This Row],[Agency Name]],'Key Agency'!A:A,'Key Agency'!C:C,"No")</f>
        <v>No</v>
      </c>
      <c r="G89" s="117" t="s">
        <v>1</v>
      </c>
      <c r="H89" s="117" t="s">
        <v>173</v>
      </c>
      <c r="I89" s="117" t="s">
        <v>308</v>
      </c>
      <c r="J89" s="117" t="s">
        <v>175</v>
      </c>
      <c r="K89" s="117">
        <v>26</v>
      </c>
      <c r="L89" s="119" t="s">
        <v>172</v>
      </c>
    </row>
    <row r="90" spans="1:12" s="107" customFormat="1" x14ac:dyDescent="0.35">
      <c r="A90" s="108" t="s">
        <v>67</v>
      </c>
      <c r="B90" s="109" t="s">
        <v>74</v>
      </c>
      <c r="C90" s="110">
        <v>480000</v>
      </c>
      <c r="D90" s="110">
        <f>Table1[[#This Row],[Value]]/1000000</f>
        <v>0.48</v>
      </c>
      <c r="E90" s="109" t="s">
        <v>348</v>
      </c>
      <c r="F90" s="109" t="str">
        <f>_xlfn.XLOOKUP(Table1[[#This Row],[Agency Name]],'Key Agency'!A:A,'Key Agency'!C:C,"No")</f>
        <v>No</v>
      </c>
      <c r="G90" s="109" t="s">
        <v>1</v>
      </c>
      <c r="H90" s="109" t="s">
        <v>173</v>
      </c>
      <c r="I90" s="109" t="s">
        <v>308</v>
      </c>
      <c r="J90" s="109" t="s">
        <v>176</v>
      </c>
      <c r="K90" s="109">
        <v>25</v>
      </c>
      <c r="L90" s="111" t="s">
        <v>172</v>
      </c>
    </row>
    <row r="91" spans="1:12" s="107" customFormat="1" x14ac:dyDescent="0.35">
      <c r="A91" s="108" t="s">
        <v>67</v>
      </c>
      <c r="B91" s="109" t="s">
        <v>74</v>
      </c>
      <c r="C91" s="110">
        <v>450000</v>
      </c>
      <c r="D91" s="110">
        <f>Table1[[#This Row],[Value]]/1000000</f>
        <v>0.45</v>
      </c>
      <c r="E91" s="109" t="s">
        <v>349</v>
      </c>
      <c r="F91" s="109" t="str">
        <f>_xlfn.XLOOKUP(Table1[[#This Row],[Agency Name]],'Key Agency'!A:A,'Key Agency'!C:C,"No")</f>
        <v>No</v>
      </c>
      <c r="G91" s="109" t="s">
        <v>1</v>
      </c>
      <c r="H91" s="109" t="s">
        <v>173</v>
      </c>
      <c r="I91" s="109" t="s">
        <v>308</v>
      </c>
      <c r="J91" s="109" t="s">
        <v>177</v>
      </c>
      <c r="K91" s="109">
        <v>24</v>
      </c>
      <c r="L91" s="111" t="s">
        <v>172</v>
      </c>
    </row>
    <row r="92" spans="1:12" s="107" customFormat="1" x14ac:dyDescent="0.35">
      <c r="A92" s="108" t="s">
        <v>67</v>
      </c>
      <c r="B92" s="109" t="s">
        <v>68</v>
      </c>
      <c r="C92" s="110">
        <v>5469198</v>
      </c>
      <c r="D92" s="110">
        <f>Table1[[#This Row],[Value]]/1000000</f>
        <v>5.4691979999999996</v>
      </c>
      <c r="E92" s="109" t="s">
        <v>70</v>
      </c>
      <c r="F92" s="109" t="str">
        <f>_xlfn.XLOOKUP(Table1[[#This Row],[Agency Name]],'Key Agency'!A:A,'Key Agency'!C:C,"No")</f>
        <v>No</v>
      </c>
      <c r="G92" s="109" t="s">
        <v>1</v>
      </c>
      <c r="H92" s="109" t="s">
        <v>173</v>
      </c>
      <c r="I92" s="109" t="s">
        <v>308</v>
      </c>
      <c r="J92" s="109" t="s">
        <v>176</v>
      </c>
      <c r="K92" s="109">
        <v>25</v>
      </c>
      <c r="L92" s="111" t="s">
        <v>172</v>
      </c>
    </row>
    <row r="93" spans="1:12" s="107" customFormat="1" x14ac:dyDescent="0.35">
      <c r="A93" s="108" t="s">
        <v>67</v>
      </c>
      <c r="B93" s="109" t="s">
        <v>68</v>
      </c>
      <c r="C93" s="110">
        <v>5287897</v>
      </c>
      <c r="D93" s="110">
        <f>Table1[[#This Row],[Value]]/1000000</f>
        <v>5.2878970000000001</v>
      </c>
      <c r="E93" s="109" t="s">
        <v>70</v>
      </c>
      <c r="F93" s="109" t="str">
        <f>_xlfn.XLOOKUP(Table1[[#This Row],[Agency Name]],'Key Agency'!A:A,'Key Agency'!C:C,"No")</f>
        <v>No</v>
      </c>
      <c r="G93" s="109" t="s">
        <v>1</v>
      </c>
      <c r="H93" s="109" t="s">
        <v>173</v>
      </c>
      <c r="I93" s="109" t="s">
        <v>308</v>
      </c>
      <c r="J93" s="109" t="s">
        <v>177</v>
      </c>
      <c r="K93" s="109">
        <v>24</v>
      </c>
      <c r="L93" s="111" t="s">
        <v>172</v>
      </c>
    </row>
    <row r="94" spans="1:12" s="107" customFormat="1" x14ac:dyDescent="0.35">
      <c r="A94" s="108" t="s">
        <v>67</v>
      </c>
      <c r="B94" s="109" t="s">
        <v>68</v>
      </c>
      <c r="C94" s="110">
        <v>8468369</v>
      </c>
      <c r="D94" s="110">
        <f>Table1[[#This Row],[Value]]/1000000</f>
        <v>8.4683689999999991</v>
      </c>
      <c r="E94" s="109" t="s">
        <v>69</v>
      </c>
      <c r="F94" s="109" t="str">
        <f>_xlfn.XLOOKUP(Table1[[#This Row],[Agency Name]],'Key Agency'!A:A,'Key Agency'!C:C,"No")</f>
        <v>No</v>
      </c>
      <c r="G94" s="109" t="s">
        <v>1</v>
      </c>
      <c r="H94" s="109" t="s">
        <v>173</v>
      </c>
      <c r="I94" s="109" t="s">
        <v>308</v>
      </c>
      <c r="J94" s="109" t="s">
        <v>175</v>
      </c>
      <c r="K94" s="109">
        <v>26</v>
      </c>
      <c r="L94" s="111" t="s">
        <v>172</v>
      </c>
    </row>
    <row r="95" spans="1:12" s="107" customFormat="1" x14ac:dyDescent="0.35">
      <c r="A95" s="108" t="s">
        <v>67</v>
      </c>
      <c r="B95" s="109" t="s">
        <v>71</v>
      </c>
      <c r="C95" s="110">
        <v>2917935</v>
      </c>
      <c r="D95" s="110">
        <f>Table1[[#This Row],[Value]]/1000000</f>
        <v>2.9179349999999999</v>
      </c>
      <c r="E95" s="109" t="s">
        <v>73</v>
      </c>
      <c r="F95" s="109" t="str">
        <f>_xlfn.XLOOKUP(Table1[[#This Row],[Agency Name]],'Key Agency'!A:A,'Key Agency'!C:C,"No")</f>
        <v>No</v>
      </c>
      <c r="G95" s="109" t="s">
        <v>1</v>
      </c>
      <c r="H95" s="109" t="s">
        <v>173</v>
      </c>
      <c r="I95" s="109" t="s">
        <v>308</v>
      </c>
      <c r="J95" s="109" t="s">
        <v>175</v>
      </c>
      <c r="K95" s="109">
        <v>26</v>
      </c>
      <c r="L95" s="111" t="s">
        <v>172</v>
      </c>
    </row>
    <row r="96" spans="1:12" s="107" customFormat="1" x14ac:dyDescent="0.35">
      <c r="A96" s="108" t="s">
        <v>67</v>
      </c>
      <c r="B96" s="109" t="s">
        <v>71</v>
      </c>
      <c r="C96" s="110">
        <v>3011647</v>
      </c>
      <c r="D96" s="110">
        <f>Table1[[#This Row],[Value]]/1000000</f>
        <v>3.011647</v>
      </c>
      <c r="E96" s="109" t="s">
        <v>72</v>
      </c>
      <c r="F96" s="109" t="str">
        <f>_xlfn.XLOOKUP(Table1[[#This Row],[Agency Name]],'Key Agency'!A:A,'Key Agency'!C:C,"No")</f>
        <v>No</v>
      </c>
      <c r="G96" s="109" t="s">
        <v>1</v>
      </c>
      <c r="H96" s="109" t="s">
        <v>173</v>
      </c>
      <c r="I96" s="109" t="s">
        <v>308</v>
      </c>
      <c r="J96" s="109" t="s">
        <v>176</v>
      </c>
      <c r="K96" s="109">
        <v>25</v>
      </c>
      <c r="L96" s="111" t="s">
        <v>172</v>
      </c>
    </row>
    <row r="97" spans="1:12" s="107" customFormat="1" ht="15" thickBot="1" x14ac:dyDescent="0.4">
      <c r="A97" s="112" t="s">
        <v>67</v>
      </c>
      <c r="B97" s="113" t="s">
        <v>71</v>
      </c>
      <c r="C97" s="114">
        <v>2862647</v>
      </c>
      <c r="D97" s="114">
        <f>Table1[[#This Row],[Value]]/1000000</f>
        <v>2.8626469999999999</v>
      </c>
      <c r="E97" s="113" t="s">
        <v>72</v>
      </c>
      <c r="F97" s="113" t="str">
        <f>_xlfn.XLOOKUP(Table1[[#This Row],[Agency Name]],'Key Agency'!A:A,'Key Agency'!C:C,"No")</f>
        <v>No</v>
      </c>
      <c r="G97" s="113" t="s">
        <v>1</v>
      </c>
      <c r="H97" s="113" t="s">
        <v>173</v>
      </c>
      <c r="I97" s="113" t="s">
        <v>308</v>
      </c>
      <c r="J97" s="113" t="s">
        <v>177</v>
      </c>
      <c r="K97" s="113">
        <v>24</v>
      </c>
      <c r="L97" s="115" t="s">
        <v>172</v>
      </c>
    </row>
    <row r="98" spans="1:12" s="80" customFormat="1" x14ac:dyDescent="0.35">
      <c r="A98" s="85" t="s">
        <v>77</v>
      </c>
      <c r="B98" s="86" t="s">
        <v>80</v>
      </c>
      <c r="C98" s="87">
        <v>423740567</v>
      </c>
      <c r="D98" s="87">
        <f>Table1[[#This Row],[Value]]/1000000</f>
        <v>423.740567</v>
      </c>
      <c r="E98" s="86" t="s">
        <v>81</v>
      </c>
      <c r="F98" s="86" t="str">
        <f>_xlfn.XLOOKUP(Table1[[#This Row],[Agency Name]],'Key Agency'!A:A,'Key Agency'!C:C,"No")</f>
        <v>Yes</v>
      </c>
      <c r="G98" s="86" t="s">
        <v>298</v>
      </c>
      <c r="H98" s="86" t="s">
        <v>192</v>
      </c>
      <c r="I98" s="86" t="s">
        <v>184</v>
      </c>
      <c r="J98" s="86" t="s">
        <v>175</v>
      </c>
      <c r="K98" s="86">
        <v>26</v>
      </c>
      <c r="L98" s="88" t="s">
        <v>172</v>
      </c>
    </row>
    <row r="99" spans="1:12" s="80" customFormat="1" x14ac:dyDescent="0.35">
      <c r="A99" s="89" t="s">
        <v>77</v>
      </c>
      <c r="B99" s="84" t="s">
        <v>78</v>
      </c>
      <c r="C99" s="83">
        <v>366760168</v>
      </c>
      <c r="D99" s="83">
        <f>Table1[[#This Row],[Value]]/1000000</f>
        <v>366.76016800000002</v>
      </c>
      <c r="E99" s="84" t="s">
        <v>79</v>
      </c>
      <c r="F99" s="84" t="str">
        <f>_xlfn.XLOOKUP(Table1[[#This Row],[Agency Name]],'Key Agency'!A:A,'Key Agency'!C:C,"No")</f>
        <v>Yes</v>
      </c>
      <c r="G99" s="84" t="s">
        <v>298</v>
      </c>
      <c r="H99" s="84" t="s">
        <v>192</v>
      </c>
      <c r="I99" s="84" t="s">
        <v>184</v>
      </c>
      <c r="J99" s="84" t="s">
        <v>177</v>
      </c>
      <c r="K99" s="84">
        <v>24</v>
      </c>
      <c r="L99" s="90" t="s">
        <v>172</v>
      </c>
    </row>
    <row r="100" spans="1:12" s="80" customFormat="1" ht="15" thickBot="1" x14ac:dyDescent="0.4">
      <c r="A100" s="91" t="s">
        <v>77</v>
      </c>
      <c r="B100" s="92" t="s">
        <v>80</v>
      </c>
      <c r="C100" s="93">
        <v>394805107</v>
      </c>
      <c r="D100" s="93">
        <f>Table1[[#This Row],[Value]]/1000000</f>
        <v>394.80510700000002</v>
      </c>
      <c r="E100" s="92" t="s">
        <v>82</v>
      </c>
      <c r="F100" s="92" t="str">
        <f>_xlfn.XLOOKUP(Table1[[#This Row],[Agency Name]],'Key Agency'!A:A,'Key Agency'!C:C,"No")</f>
        <v>Yes</v>
      </c>
      <c r="G100" s="92" t="s">
        <v>298</v>
      </c>
      <c r="H100" s="92" t="s">
        <v>192</v>
      </c>
      <c r="I100" s="92" t="s">
        <v>184</v>
      </c>
      <c r="J100" s="92" t="s">
        <v>176</v>
      </c>
      <c r="K100" s="92">
        <v>25</v>
      </c>
      <c r="L100" s="94" t="s">
        <v>172</v>
      </c>
    </row>
    <row r="101" spans="1:12" s="152" customFormat="1" x14ac:dyDescent="0.35">
      <c r="A101" s="148" t="s">
        <v>83</v>
      </c>
      <c r="B101" s="149" t="s">
        <v>105</v>
      </c>
      <c r="C101" s="150">
        <v>100000</v>
      </c>
      <c r="D101" s="150">
        <f>Table1[[#This Row],[Value]]/1000000</f>
        <v>0.1</v>
      </c>
      <c r="E101" s="149" t="s">
        <v>230</v>
      </c>
      <c r="F101" s="149" t="str">
        <f>_xlfn.XLOOKUP(Table1[[#This Row],[Agency Name]],'Key Agency'!A:A,'Key Agency'!C:C,"No")</f>
        <v>Yes</v>
      </c>
      <c r="G101" s="149" t="s">
        <v>194</v>
      </c>
      <c r="H101" s="149" t="s">
        <v>194</v>
      </c>
      <c r="I101" s="149" t="s">
        <v>194</v>
      </c>
      <c r="J101" s="149" t="s">
        <v>175</v>
      </c>
      <c r="K101" s="149">
        <v>26</v>
      </c>
      <c r="L101" s="151" t="s">
        <v>172</v>
      </c>
    </row>
    <row r="102" spans="1:12" s="152" customFormat="1" x14ac:dyDescent="0.35">
      <c r="A102" s="153" t="s">
        <v>83</v>
      </c>
      <c r="B102" s="154" t="s">
        <v>105</v>
      </c>
      <c r="C102" s="155">
        <v>5000000</v>
      </c>
      <c r="D102" s="155">
        <f>Table1[[#This Row],[Value]]/1000000</f>
        <v>5</v>
      </c>
      <c r="E102" s="154" t="s">
        <v>106</v>
      </c>
      <c r="F102" s="154" t="str">
        <f>_xlfn.XLOOKUP(Table1[[#This Row],[Agency Name]],'Key Agency'!A:A,'Key Agency'!C:C,"No")</f>
        <v>Yes</v>
      </c>
      <c r="G102" s="154" t="s">
        <v>194</v>
      </c>
      <c r="H102" s="154" t="s">
        <v>194</v>
      </c>
      <c r="I102" s="154" t="s">
        <v>194</v>
      </c>
      <c r="J102" s="154" t="s">
        <v>176</v>
      </c>
      <c r="K102" s="154">
        <v>25</v>
      </c>
      <c r="L102" s="156" t="s">
        <v>172</v>
      </c>
    </row>
    <row r="103" spans="1:12" s="152" customFormat="1" x14ac:dyDescent="0.35">
      <c r="A103" s="153" t="s">
        <v>83</v>
      </c>
      <c r="B103" s="154" t="s">
        <v>84</v>
      </c>
      <c r="C103" s="155">
        <v>1118835</v>
      </c>
      <c r="D103" s="155">
        <f>Table1[[#This Row],[Value]]/1000000</f>
        <v>1.118835</v>
      </c>
      <c r="E103" s="154" t="s">
        <v>370</v>
      </c>
      <c r="F103" s="154" t="str">
        <f>_xlfn.XLOOKUP(Table1[[#This Row],[Agency Name]],'Key Agency'!A:A,'Key Agency'!C:C,"No")</f>
        <v>Yes</v>
      </c>
      <c r="G103" s="154" t="s">
        <v>194</v>
      </c>
      <c r="H103" s="154" t="s">
        <v>194</v>
      </c>
      <c r="I103" s="154" t="s">
        <v>194</v>
      </c>
      <c r="J103" s="154" t="s">
        <v>175</v>
      </c>
      <c r="K103" s="154">
        <v>26</v>
      </c>
      <c r="L103" s="156" t="s">
        <v>172</v>
      </c>
    </row>
    <row r="104" spans="1:12" s="152" customFormat="1" x14ac:dyDescent="0.35">
      <c r="A104" s="153" t="s">
        <v>83</v>
      </c>
      <c r="B104" s="154" t="s">
        <v>84</v>
      </c>
      <c r="C104" s="155">
        <v>1932406</v>
      </c>
      <c r="D104" s="155">
        <f>Table1[[#This Row],[Value]]/1000000</f>
        <v>1.9324060000000001</v>
      </c>
      <c r="E104" s="154" t="s">
        <v>371</v>
      </c>
      <c r="F104" s="154" t="str">
        <f>_xlfn.XLOOKUP(Table1[[#This Row],[Agency Name]],'Key Agency'!A:A,'Key Agency'!C:C,"No")</f>
        <v>Yes</v>
      </c>
      <c r="G104" s="154" t="s">
        <v>194</v>
      </c>
      <c r="H104" s="154" t="s">
        <v>194</v>
      </c>
      <c r="I104" s="154" t="s">
        <v>194</v>
      </c>
      <c r="J104" s="154" t="s">
        <v>176</v>
      </c>
      <c r="K104" s="154">
        <v>25</v>
      </c>
      <c r="L104" s="156" t="s">
        <v>172</v>
      </c>
    </row>
    <row r="105" spans="1:12" s="152" customFormat="1" x14ac:dyDescent="0.35">
      <c r="A105" s="153" t="s">
        <v>83</v>
      </c>
      <c r="B105" s="154" t="s">
        <v>84</v>
      </c>
      <c r="C105" s="155">
        <v>3277564</v>
      </c>
      <c r="D105" s="155">
        <f>Table1[[#This Row],[Value]]/1000000</f>
        <v>3.2775639999999999</v>
      </c>
      <c r="E105" s="154" t="s">
        <v>85</v>
      </c>
      <c r="F105" s="154" t="str">
        <f>_xlfn.XLOOKUP(Table1[[#This Row],[Agency Name]],'Key Agency'!A:A,'Key Agency'!C:C,"No")</f>
        <v>Yes</v>
      </c>
      <c r="G105" s="154" t="s">
        <v>194</v>
      </c>
      <c r="H105" s="154" t="s">
        <v>194</v>
      </c>
      <c r="I105" s="154" t="s">
        <v>194</v>
      </c>
      <c r="J105" s="154" t="s">
        <v>177</v>
      </c>
      <c r="K105" s="154">
        <v>24</v>
      </c>
      <c r="L105" s="156" t="s">
        <v>172</v>
      </c>
    </row>
    <row r="106" spans="1:12" s="152" customFormat="1" x14ac:dyDescent="0.35">
      <c r="A106" s="153" t="s">
        <v>83</v>
      </c>
      <c r="B106" s="154" t="s">
        <v>232</v>
      </c>
      <c r="C106" s="155">
        <v>7338341</v>
      </c>
      <c r="D106" s="155">
        <f>Table1[[#This Row],[Value]]/1000000</f>
        <v>7.3383409999999998</v>
      </c>
      <c r="E106" s="154" t="s">
        <v>372</v>
      </c>
      <c r="F106" s="154" t="str">
        <f>_xlfn.XLOOKUP(Table1[[#This Row],[Agency Name]],'Key Agency'!A:A,'Key Agency'!C:C,"No")</f>
        <v>Yes</v>
      </c>
      <c r="G106" s="154" t="s">
        <v>194</v>
      </c>
      <c r="H106" s="154" t="s">
        <v>194</v>
      </c>
      <c r="I106" s="154" t="s">
        <v>194</v>
      </c>
      <c r="J106" s="154" t="s">
        <v>175</v>
      </c>
      <c r="K106" s="154">
        <v>26</v>
      </c>
      <c r="L106" s="156" t="s">
        <v>172</v>
      </c>
    </row>
    <row r="107" spans="1:12" s="152" customFormat="1" x14ac:dyDescent="0.35">
      <c r="A107" s="153" t="s">
        <v>83</v>
      </c>
      <c r="B107" s="154" t="s">
        <v>233</v>
      </c>
      <c r="C107" s="155">
        <v>725000</v>
      </c>
      <c r="D107" s="155">
        <f>Table1[[#This Row],[Value]]/1000000</f>
        <v>0.72499999999999998</v>
      </c>
      <c r="E107" s="154" t="s">
        <v>234</v>
      </c>
      <c r="F107" s="154" t="str">
        <f>_xlfn.XLOOKUP(Table1[[#This Row],[Agency Name]],'Key Agency'!A:A,'Key Agency'!C:C,"No")</f>
        <v>Yes</v>
      </c>
      <c r="G107" s="154" t="s">
        <v>194</v>
      </c>
      <c r="H107" s="154" t="s">
        <v>194</v>
      </c>
      <c r="I107" s="154" t="s">
        <v>194</v>
      </c>
      <c r="J107" s="154" t="s">
        <v>175</v>
      </c>
      <c r="K107" s="154">
        <v>26</v>
      </c>
      <c r="L107" s="156" t="s">
        <v>172</v>
      </c>
    </row>
    <row r="108" spans="1:12" s="152" customFormat="1" x14ac:dyDescent="0.35">
      <c r="A108" s="153" t="s">
        <v>83</v>
      </c>
      <c r="B108" s="154" t="s">
        <v>99</v>
      </c>
      <c r="C108" s="155">
        <v>9561250</v>
      </c>
      <c r="D108" s="155">
        <f>Table1[[#This Row],[Value]]/1000000</f>
        <v>9.5612499999999994</v>
      </c>
      <c r="E108" s="154" t="s">
        <v>235</v>
      </c>
      <c r="F108" s="154" t="str">
        <f>_xlfn.XLOOKUP(Table1[[#This Row],[Agency Name]],'Key Agency'!A:A,'Key Agency'!C:C,"No")</f>
        <v>Yes</v>
      </c>
      <c r="G108" s="154" t="s">
        <v>194</v>
      </c>
      <c r="H108" s="154" t="s">
        <v>194</v>
      </c>
      <c r="I108" s="154" t="s">
        <v>194</v>
      </c>
      <c r="J108" s="154" t="s">
        <v>175</v>
      </c>
      <c r="K108" s="154">
        <v>26</v>
      </c>
      <c r="L108" s="156" t="s">
        <v>172</v>
      </c>
    </row>
    <row r="109" spans="1:12" s="152" customFormat="1" x14ac:dyDescent="0.35">
      <c r="A109" s="153" t="s">
        <v>83</v>
      </c>
      <c r="B109" s="154" t="s">
        <v>99</v>
      </c>
      <c r="C109" s="155">
        <v>19182000</v>
      </c>
      <c r="D109" s="155">
        <f>Table1[[#This Row],[Value]]/1000000</f>
        <v>19.181999999999999</v>
      </c>
      <c r="E109" s="154" t="s">
        <v>100</v>
      </c>
      <c r="F109" s="154" t="str">
        <f>_xlfn.XLOOKUP(Table1[[#This Row],[Agency Name]],'Key Agency'!A:A,'Key Agency'!C:C,"No")</f>
        <v>Yes</v>
      </c>
      <c r="G109" s="154" t="s">
        <v>194</v>
      </c>
      <c r="H109" s="154" t="s">
        <v>194</v>
      </c>
      <c r="I109" s="154" t="s">
        <v>194</v>
      </c>
      <c r="J109" s="154" t="s">
        <v>176</v>
      </c>
      <c r="K109" s="154">
        <v>25</v>
      </c>
      <c r="L109" s="156" t="s">
        <v>172</v>
      </c>
    </row>
    <row r="110" spans="1:12" s="152" customFormat="1" x14ac:dyDescent="0.35">
      <c r="A110" s="153" t="s">
        <v>83</v>
      </c>
      <c r="B110" s="154" t="s">
        <v>237</v>
      </c>
      <c r="C110" s="155">
        <v>1000000</v>
      </c>
      <c r="D110" s="155">
        <f>Table1[[#This Row],[Value]]/1000000</f>
        <v>1</v>
      </c>
      <c r="E110" s="154" t="s">
        <v>238</v>
      </c>
      <c r="F110" s="154" t="str">
        <f>_xlfn.XLOOKUP(Table1[[#This Row],[Agency Name]],'Key Agency'!A:A,'Key Agency'!C:C,"No")</f>
        <v>Yes</v>
      </c>
      <c r="G110" s="154" t="s">
        <v>194</v>
      </c>
      <c r="H110" s="154" t="s">
        <v>194</v>
      </c>
      <c r="I110" s="154" t="s">
        <v>194</v>
      </c>
      <c r="J110" s="154" t="s">
        <v>175</v>
      </c>
      <c r="K110" s="154">
        <v>26</v>
      </c>
      <c r="L110" s="156" t="s">
        <v>172</v>
      </c>
    </row>
    <row r="111" spans="1:12" s="152" customFormat="1" x14ac:dyDescent="0.35">
      <c r="A111" s="153" t="s">
        <v>83</v>
      </c>
      <c r="B111" s="154" t="s">
        <v>108</v>
      </c>
      <c r="C111" s="155">
        <v>1000000</v>
      </c>
      <c r="D111" s="155">
        <f>Table1[[#This Row],[Value]]/1000000</f>
        <v>1</v>
      </c>
      <c r="E111" s="154" t="s">
        <v>109</v>
      </c>
      <c r="F111" s="154" t="str">
        <f>_xlfn.XLOOKUP(Table1[[#This Row],[Agency Name]],'Key Agency'!A:A,'Key Agency'!C:C,"No")</f>
        <v>Yes</v>
      </c>
      <c r="G111" s="154" t="s">
        <v>194</v>
      </c>
      <c r="H111" s="154" t="s">
        <v>194</v>
      </c>
      <c r="I111" s="154" t="s">
        <v>194</v>
      </c>
      <c r="J111" s="154" t="s">
        <v>176</v>
      </c>
      <c r="K111" s="154">
        <v>25</v>
      </c>
      <c r="L111" s="156" t="s">
        <v>172</v>
      </c>
    </row>
    <row r="112" spans="1:12" s="152" customFormat="1" x14ac:dyDescent="0.35">
      <c r="A112" s="161" t="s">
        <v>83</v>
      </c>
      <c r="B112" s="162" t="s">
        <v>239</v>
      </c>
      <c r="C112" s="163">
        <v>882036</v>
      </c>
      <c r="D112" s="155">
        <f>Table1[[#This Row],[Value]]/1000000</f>
        <v>0.88203600000000004</v>
      </c>
      <c r="E112" s="154" t="s">
        <v>321</v>
      </c>
      <c r="F112" s="154" t="str">
        <f>_xlfn.XLOOKUP(Table1[[#This Row],[Agency Name]],'Key Agency'!A:A,'Key Agency'!C:C,"No")</f>
        <v>Yes</v>
      </c>
      <c r="G112" s="154" t="s">
        <v>194</v>
      </c>
      <c r="H112" s="154" t="s">
        <v>194</v>
      </c>
      <c r="I112" s="154" t="s">
        <v>194</v>
      </c>
      <c r="J112" s="154" t="s">
        <v>175</v>
      </c>
      <c r="K112" s="154">
        <v>26</v>
      </c>
      <c r="L112" s="156" t="s">
        <v>172</v>
      </c>
    </row>
    <row r="113" spans="1:12" s="152" customFormat="1" x14ac:dyDescent="0.35">
      <c r="A113" s="153" t="s">
        <v>83</v>
      </c>
      <c r="B113" s="154" t="s">
        <v>239</v>
      </c>
      <c r="C113" s="155">
        <v>781052</v>
      </c>
      <c r="D113" s="155">
        <f>Table1[[#This Row],[Value]]/1000000</f>
        <v>0.78105199999999997</v>
      </c>
      <c r="E113" s="154" t="s">
        <v>373</v>
      </c>
      <c r="F113" s="154" t="str">
        <f>_xlfn.XLOOKUP(Table1[[#This Row],[Agency Name]],'Key Agency'!A:A,'Key Agency'!C:C,"No")</f>
        <v>Yes</v>
      </c>
      <c r="G113" s="154" t="s">
        <v>194</v>
      </c>
      <c r="H113" s="154" t="s">
        <v>194</v>
      </c>
      <c r="I113" s="154" t="s">
        <v>194</v>
      </c>
      <c r="J113" s="154" t="s">
        <v>176</v>
      </c>
      <c r="K113" s="154">
        <v>25</v>
      </c>
      <c r="L113" s="156" t="s">
        <v>172</v>
      </c>
    </row>
    <row r="114" spans="1:12" s="152" customFormat="1" x14ac:dyDescent="0.35">
      <c r="A114" s="153" t="s">
        <v>83</v>
      </c>
      <c r="B114" s="154" t="s">
        <v>239</v>
      </c>
      <c r="C114" s="155">
        <v>763411</v>
      </c>
      <c r="D114" s="155">
        <f>Table1[[#This Row],[Value]]/1000000</f>
        <v>0.76341099999999995</v>
      </c>
      <c r="E114" s="154" t="s">
        <v>374</v>
      </c>
      <c r="F114" s="154" t="str">
        <f>_xlfn.XLOOKUP(Table1[[#This Row],[Agency Name]],'Key Agency'!A:A,'Key Agency'!C:C,"No")</f>
        <v>Yes</v>
      </c>
      <c r="G114" s="154" t="s">
        <v>194</v>
      </c>
      <c r="H114" s="154" t="s">
        <v>194</v>
      </c>
      <c r="I114" s="154" t="s">
        <v>194</v>
      </c>
      <c r="J114" s="154" t="s">
        <v>177</v>
      </c>
      <c r="K114" s="154">
        <v>24</v>
      </c>
      <c r="L114" s="156" t="s">
        <v>172</v>
      </c>
    </row>
    <row r="115" spans="1:12" s="152" customFormat="1" x14ac:dyDescent="0.35">
      <c r="A115" s="153" t="s">
        <v>83</v>
      </c>
      <c r="B115" s="154" t="s">
        <v>240</v>
      </c>
      <c r="C115" s="155">
        <v>3000000</v>
      </c>
      <c r="D115" s="155">
        <f>Table1[[#This Row],[Value]]/1000000</f>
        <v>3</v>
      </c>
      <c r="E115" s="154" t="s">
        <v>241</v>
      </c>
      <c r="F115" s="154" t="str">
        <f>_xlfn.XLOOKUP(Table1[[#This Row],[Agency Name]],'Key Agency'!A:A,'Key Agency'!C:C,"No")</f>
        <v>Yes</v>
      </c>
      <c r="G115" s="154" t="s">
        <v>194</v>
      </c>
      <c r="H115" s="154" t="s">
        <v>194</v>
      </c>
      <c r="I115" s="154" t="s">
        <v>194</v>
      </c>
      <c r="J115" s="154" t="s">
        <v>175</v>
      </c>
      <c r="K115" s="154">
        <v>26</v>
      </c>
      <c r="L115" s="156" t="s">
        <v>172</v>
      </c>
    </row>
    <row r="116" spans="1:12" s="152" customFormat="1" x14ac:dyDescent="0.35">
      <c r="A116" s="153" t="s">
        <v>83</v>
      </c>
      <c r="B116" s="154" t="s">
        <v>251</v>
      </c>
      <c r="C116" s="155">
        <v>1250000</v>
      </c>
      <c r="D116" s="155">
        <f>Table1[[#This Row],[Value]]/1000000</f>
        <v>1.25</v>
      </c>
      <c r="E116" s="154" t="s">
        <v>252</v>
      </c>
      <c r="F116" s="154" t="str">
        <f>_xlfn.XLOOKUP(Table1[[#This Row],[Agency Name]],'Key Agency'!A:A,'Key Agency'!C:C,"No")</f>
        <v>Yes</v>
      </c>
      <c r="G116" s="154" t="s">
        <v>194</v>
      </c>
      <c r="H116" s="154" t="s">
        <v>194</v>
      </c>
      <c r="I116" s="154" t="s">
        <v>194</v>
      </c>
      <c r="J116" s="154" t="s">
        <v>175</v>
      </c>
      <c r="K116" s="154">
        <v>26</v>
      </c>
      <c r="L116" s="156" t="s">
        <v>172</v>
      </c>
    </row>
    <row r="117" spans="1:12" s="152" customFormat="1" x14ac:dyDescent="0.35">
      <c r="A117" s="153" t="s">
        <v>83</v>
      </c>
      <c r="B117" s="154" t="s">
        <v>98</v>
      </c>
      <c r="C117" s="155">
        <v>1089000</v>
      </c>
      <c r="D117" s="155">
        <f>Table1[[#This Row],[Value]]/1000000</f>
        <v>1.089</v>
      </c>
      <c r="E117" s="154" t="s">
        <v>255</v>
      </c>
      <c r="F117" s="154" t="str">
        <f>_xlfn.XLOOKUP(Table1[[#This Row],[Agency Name]],'Key Agency'!A:A,'Key Agency'!C:C,"No")</f>
        <v>Yes</v>
      </c>
      <c r="G117" s="154" t="s">
        <v>194</v>
      </c>
      <c r="H117" s="154" t="s">
        <v>194</v>
      </c>
      <c r="I117" s="154" t="s">
        <v>194</v>
      </c>
      <c r="J117" s="154" t="s">
        <v>175</v>
      </c>
      <c r="K117" s="154">
        <v>26</v>
      </c>
      <c r="L117" s="156" t="s">
        <v>172</v>
      </c>
    </row>
    <row r="118" spans="1:12" s="152" customFormat="1" x14ac:dyDescent="0.35">
      <c r="A118" s="153" t="s">
        <v>83</v>
      </c>
      <c r="B118" s="154" t="s">
        <v>98</v>
      </c>
      <c r="C118" s="155">
        <v>8325000</v>
      </c>
      <c r="D118" s="155">
        <f>Table1[[#This Row],[Value]]/1000000</f>
        <v>8.3249999999999993</v>
      </c>
      <c r="E118" s="154" t="s">
        <v>255</v>
      </c>
      <c r="F118" s="154" t="str">
        <f>_xlfn.XLOOKUP(Table1[[#This Row],[Agency Name]],'Key Agency'!A:A,'Key Agency'!C:C,"No")</f>
        <v>Yes</v>
      </c>
      <c r="G118" s="154" t="s">
        <v>194</v>
      </c>
      <c r="H118" s="154" t="s">
        <v>194</v>
      </c>
      <c r="I118" s="154" t="s">
        <v>194</v>
      </c>
      <c r="J118" s="154" t="s">
        <v>176</v>
      </c>
      <c r="K118" s="154">
        <v>25</v>
      </c>
      <c r="L118" s="156" t="s">
        <v>172</v>
      </c>
    </row>
    <row r="119" spans="1:12" s="152" customFormat="1" x14ac:dyDescent="0.35">
      <c r="A119" s="153" t="s">
        <v>83</v>
      </c>
      <c r="B119" s="154" t="s">
        <v>257</v>
      </c>
      <c r="C119" s="155">
        <v>6700944</v>
      </c>
      <c r="D119" s="155">
        <f>Table1[[#This Row],[Value]]/1000000</f>
        <v>6.7009439999999998</v>
      </c>
      <c r="E119" s="154" t="s">
        <v>375</v>
      </c>
      <c r="F119" s="154" t="str">
        <f>_xlfn.XLOOKUP(Table1[[#This Row],[Agency Name]],'Key Agency'!A:A,'Key Agency'!C:C,"No")</f>
        <v>Yes</v>
      </c>
      <c r="G119" s="154" t="s">
        <v>194</v>
      </c>
      <c r="H119" s="154" t="s">
        <v>194</v>
      </c>
      <c r="I119" s="154" t="s">
        <v>194</v>
      </c>
      <c r="J119" s="154" t="s">
        <v>176</v>
      </c>
      <c r="K119" s="154">
        <v>25</v>
      </c>
      <c r="L119" s="156" t="s">
        <v>172</v>
      </c>
    </row>
    <row r="120" spans="1:12" s="152" customFormat="1" ht="15.5" x14ac:dyDescent="0.35">
      <c r="A120" s="153" t="s">
        <v>83</v>
      </c>
      <c r="B120" s="154" t="s">
        <v>258</v>
      </c>
      <c r="C120" s="155">
        <v>282000</v>
      </c>
      <c r="D120" s="155">
        <f>Table1[[#This Row],[Value]]/1000000</f>
        <v>0.28199999999999997</v>
      </c>
      <c r="E120" s="164" t="s">
        <v>259</v>
      </c>
      <c r="F120" s="154" t="str">
        <f>_xlfn.XLOOKUP(Table1[[#This Row],[Agency Name]],'Key Agency'!A:A,'Key Agency'!C:C,"No")</f>
        <v>Yes</v>
      </c>
      <c r="G120" s="154" t="s">
        <v>194</v>
      </c>
      <c r="H120" s="154" t="s">
        <v>194</v>
      </c>
      <c r="I120" s="154" t="s">
        <v>194</v>
      </c>
      <c r="J120" s="154" t="s">
        <v>177</v>
      </c>
      <c r="K120" s="154">
        <v>24</v>
      </c>
      <c r="L120" s="156" t="s">
        <v>172</v>
      </c>
    </row>
    <row r="121" spans="1:12" s="152" customFormat="1" x14ac:dyDescent="0.35">
      <c r="A121" s="153" t="s">
        <v>83</v>
      </c>
      <c r="B121" s="154" t="s">
        <v>260</v>
      </c>
      <c r="C121" s="155">
        <v>1800000</v>
      </c>
      <c r="D121" s="155">
        <f>Table1[[#This Row],[Value]]/1000000</f>
        <v>1.8</v>
      </c>
      <c r="E121" s="154" t="s">
        <v>261</v>
      </c>
      <c r="F121" s="154" t="str">
        <f>_xlfn.XLOOKUP(Table1[[#This Row],[Agency Name]],'Key Agency'!A:A,'Key Agency'!C:C,"No")</f>
        <v>Yes</v>
      </c>
      <c r="G121" s="154" t="s">
        <v>194</v>
      </c>
      <c r="H121" s="154" t="s">
        <v>194</v>
      </c>
      <c r="I121" s="154" t="s">
        <v>194</v>
      </c>
      <c r="J121" s="154" t="s">
        <v>177</v>
      </c>
      <c r="K121" s="154">
        <v>24</v>
      </c>
      <c r="L121" s="156" t="s">
        <v>172</v>
      </c>
    </row>
    <row r="122" spans="1:12" s="152" customFormat="1" x14ac:dyDescent="0.35">
      <c r="A122" s="161" t="s">
        <v>83</v>
      </c>
      <c r="B122" s="162" t="s">
        <v>251</v>
      </c>
      <c r="C122" s="163">
        <v>1316500</v>
      </c>
      <c r="D122" s="155">
        <f>Table1[[#This Row],[Value]]/1000000</f>
        <v>1.3165</v>
      </c>
      <c r="E122" s="154" t="s">
        <v>262</v>
      </c>
      <c r="F122" s="154" t="str">
        <f>_xlfn.XLOOKUP(Table1[[#This Row],[Agency Name]],'Key Agency'!A:A,'Key Agency'!C:C,"No")</f>
        <v>Yes</v>
      </c>
      <c r="G122" s="154" t="s">
        <v>194</v>
      </c>
      <c r="H122" s="154" t="s">
        <v>194</v>
      </c>
      <c r="I122" s="154" t="s">
        <v>194</v>
      </c>
      <c r="J122" s="154" t="s">
        <v>177</v>
      </c>
      <c r="K122" s="154">
        <v>24</v>
      </c>
      <c r="L122" s="156" t="s">
        <v>172</v>
      </c>
    </row>
    <row r="123" spans="1:12" s="152" customFormat="1" x14ac:dyDescent="0.35">
      <c r="A123" s="165" t="s">
        <v>83</v>
      </c>
      <c r="B123" s="166" t="s">
        <v>263</v>
      </c>
      <c r="C123" s="167">
        <v>797123</v>
      </c>
      <c r="D123" s="155">
        <f>Table1[[#This Row],[Value]]/1000000</f>
        <v>0.79712300000000003</v>
      </c>
      <c r="E123" s="154" t="s">
        <v>264</v>
      </c>
      <c r="F123" s="154" t="str">
        <f>_xlfn.XLOOKUP(Table1[[#This Row],[Agency Name]],'Key Agency'!A:A,'Key Agency'!C:C,"No")</f>
        <v>Yes</v>
      </c>
      <c r="G123" s="154" t="s">
        <v>194</v>
      </c>
      <c r="H123" s="154" t="s">
        <v>194</v>
      </c>
      <c r="I123" s="154" t="s">
        <v>194</v>
      </c>
      <c r="J123" s="154" t="s">
        <v>177</v>
      </c>
      <c r="K123" s="154">
        <v>24</v>
      </c>
      <c r="L123" s="156" t="s">
        <v>172</v>
      </c>
    </row>
    <row r="124" spans="1:12" s="152" customFormat="1" x14ac:dyDescent="0.35">
      <c r="A124" s="165" t="s">
        <v>83</v>
      </c>
      <c r="B124" s="166" t="s">
        <v>265</v>
      </c>
      <c r="C124" s="167">
        <v>2759308</v>
      </c>
      <c r="D124" s="155">
        <f>Table1[[#This Row],[Value]]/1000000</f>
        <v>2.7593079999999999</v>
      </c>
      <c r="E124" s="154" t="s">
        <v>266</v>
      </c>
      <c r="F124" s="154" t="str">
        <f>_xlfn.XLOOKUP(Table1[[#This Row],[Agency Name]],'Key Agency'!A:A,'Key Agency'!C:C,"No")</f>
        <v>Yes</v>
      </c>
      <c r="G124" s="154" t="s">
        <v>194</v>
      </c>
      <c r="H124" s="154" t="s">
        <v>194</v>
      </c>
      <c r="I124" s="154" t="s">
        <v>194</v>
      </c>
      <c r="J124" s="154" t="s">
        <v>177</v>
      </c>
      <c r="K124" s="154">
        <v>24</v>
      </c>
      <c r="L124" s="156" t="s">
        <v>172</v>
      </c>
    </row>
    <row r="125" spans="1:12" s="152" customFormat="1" x14ac:dyDescent="0.35">
      <c r="A125" s="161" t="s">
        <v>83</v>
      </c>
      <c r="B125" s="162" t="s">
        <v>267</v>
      </c>
      <c r="C125" s="163">
        <v>3000000</v>
      </c>
      <c r="D125" s="155">
        <f>Table1[[#This Row],[Value]]/1000000</f>
        <v>3</v>
      </c>
      <c r="E125" s="154" t="s">
        <v>268</v>
      </c>
      <c r="F125" s="154" t="str">
        <f>_xlfn.XLOOKUP(Table1[[#This Row],[Agency Name]],'Key Agency'!A:A,'Key Agency'!C:C,"No")</f>
        <v>Yes</v>
      </c>
      <c r="G125" s="154" t="s">
        <v>194</v>
      </c>
      <c r="H125" s="154" t="s">
        <v>194</v>
      </c>
      <c r="I125" s="154" t="s">
        <v>194</v>
      </c>
      <c r="J125" s="154" t="s">
        <v>177</v>
      </c>
      <c r="K125" s="154">
        <v>24</v>
      </c>
      <c r="L125" s="156" t="s">
        <v>172</v>
      </c>
    </row>
    <row r="126" spans="1:12" s="152" customFormat="1" x14ac:dyDescent="0.35">
      <c r="A126" s="165" t="s">
        <v>83</v>
      </c>
      <c r="B126" s="166" t="s">
        <v>269</v>
      </c>
      <c r="C126" s="167">
        <v>16138085</v>
      </c>
      <c r="D126" s="155">
        <f>Table1[[#This Row],[Value]]/1000000</f>
        <v>16.138085</v>
      </c>
      <c r="E126" s="154" t="s">
        <v>270</v>
      </c>
      <c r="F126" s="154" t="str">
        <f>_xlfn.XLOOKUP(Table1[[#This Row],[Agency Name]],'Key Agency'!A:A,'Key Agency'!C:C,"No")</f>
        <v>Yes</v>
      </c>
      <c r="G126" s="154" t="s">
        <v>194</v>
      </c>
      <c r="H126" s="154" t="s">
        <v>194</v>
      </c>
      <c r="I126" s="154" t="s">
        <v>194</v>
      </c>
      <c r="J126" s="154" t="s">
        <v>177</v>
      </c>
      <c r="K126" s="154">
        <v>24</v>
      </c>
      <c r="L126" s="156" t="s">
        <v>172</v>
      </c>
    </row>
    <row r="127" spans="1:12" s="152" customFormat="1" x14ac:dyDescent="0.35">
      <c r="A127" s="165" t="s">
        <v>83</v>
      </c>
      <c r="B127" s="166" t="s">
        <v>271</v>
      </c>
      <c r="C127" s="167">
        <v>10804295</v>
      </c>
      <c r="D127" s="155">
        <f>Table1[[#This Row],[Value]]/1000000</f>
        <v>10.804295</v>
      </c>
      <c r="E127" s="154" t="s">
        <v>272</v>
      </c>
      <c r="F127" s="154" t="str">
        <f>_xlfn.XLOOKUP(Table1[[#This Row],[Agency Name]],'Key Agency'!A:A,'Key Agency'!C:C,"No")</f>
        <v>Yes</v>
      </c>
      <c r="G127" s="154" t="s">
        <v>194</v>
      </c>
      <c r="H127" s="154" t="s">
        <v>194</v>
      </c>
      <c r="I127" s="154" t="s">
        <v>194</v>
      </c>
      <c r="J127" s="154" t="s">
        <v>177</v>
      </c>
      <c r="K127" s="154">
        <v>24</v>
      </c>
      <c r="L127" s="156" t="s">
        <v>172</v>
      </c>
    </row>
    <row r="128" spans="1:12" s="152" customFormat="1" x14ac:dyDescent="0.35">
      <c r="A128" s="161" t="s">
        <v>83</v>
      </c>
      <c r="B128" s="162" t="s">
        <v>273</v>
      </c>
      <c r="C128" s="163">
        <v>684694</v>
      </c>
      <c r="D128" s="155">
        <f>Table1[[#This Row],[Value]]/1000000</f>
        <v>0.68469400000000002</v>
      </c>
      <c r="E128" s="154" t="s">
        <v>274</v>
      </c>
      <c r="F128" s="154" t="str">
        <f>_xlfn.XLOOKUP(Table1[[#This Row],[Agency Name]],'Key Agency'!A:A,'Key Agency'!C:C,"No")</f>
        <v>Yes</v>
      </c>
      <c r="G128" s="154" t="s">
        <v>194</v>
      </c>
      <c r="H128" s="154" t="s">
        <v>194</v>
      </c>
      <c r="I128" s="154" t="s">
        <v>194</v>
      </c>
      <c r="J128" s="154" t="s">
        <v>177</v>
      </c>
      <c r="K128" s="154">
        <v>24</v>
      </c>
      <c r="L128" s="156" t="s">
        <v>172</v>
      </c>
    </row>
    <row r="129" spans="1:12" s="152" customFormat="1" x14ac:dyDescent="0.35">
      <c r="A129" s="165" t="s">
        <v>83</v>
      </c>
      <c r="B129" s="166" t="s">
        <v>257</v>
      </c>
      <c r="C129" s="167">
        <v>4316594</v>
      </c>
      <c r="D129" s="155">
        <f>Table1[[#This Row],[Value]]/1000000</f>
        <v>4.3165940000000003</v>
      </c>
      <c r="E129" s="154" t="s">
        <v>275</v>
      </c>
      <c r="F129" s="154" t="str">
        <f>_xlfn.XLOOKUP(Table1[[#This Row],[Agency Name]],'Key Agency'!A:A,'Key Agency'!C:C,"No")</f>
        <v>Yes</v>
      </c>
      <c r="G129" s="154" t="s">
        <v>194</v>
      </c>
      <c r="H129" s="154" t="s">
        <v>194</v>
      </c>
      <c r="I129" s="154" t="s">
        <v>194</v>
      </c>
      <c r="J129" s="154" t="s">
        <v>177</v>
      </c>
      <c r="K129" s="154">
        <v>24</v>
      </c>
      <c r="L129" s="156" t="s">
        <v>172</v>
      </c>
    </row>
    <row r="130" spans="1:12" s="152" customFormat="1" x14ac:dyDescent="0.35">
      <c r="A130" s="161" t="s">
        <v>83</v>
      </c>
      <c r="B130" s="162" t="s">
        <v>260</v>
      </c>
      <c r="C130" s="163">
        <v>2015768</v>
      </c>
      <c r="D130" s="155">
        <f>Table1[[#This Row],[Value]]/1000000</f>
        <v>2.015768</v>
      </c>
      <c r="E130" s="154" t="s">
        <v>277</v>
      </c>
      <c r="F130" s="154" t="str">
        <f>_xlfn.XLOOKUP(Table1[[#This Row],[Agency Name]],'Key Agency'!A:A,'Key Agency'!C:C,"No")</f>
        <v>Yes</v>
      </c>
      <c r="G130" s="154" t="s">
        <v>194</v>
      </c>
      <c r="H130" s="154" t="s">
        <v>194</v>
      </c>
      <c r="I130" s="154" t="s">
        <v>194</v>
      </c>
      <c r="J130" s="154" t="s">
        <v>175</v>
      </c>
      <c r="K130" s="154">
        <v>26</v>
      </c>
      <c r="L130" s="156" t="s">
        <v>172</v>
      </c>
    </row>
    <row r="131" spans="1:12" s="152" customFormat="1" x14ac:dyDescent="0.35">
      <c r="A131" s="165" t="s">
        <v>83</v>
      </c>
      <c r="B131" s="166" t="s">
        <v>86</v>
      </c>
      <c r="C131" s="167">
        <v>450000</v>
      </c>
      <c r="D131" s="155">
        <f>Table1[[#This Row],[Value]]/1000000</f>
        <v>0.45</v>
      </c>
      <c r="E131" s="154" t="s">
        <v>87</v>
      </c>
      <c r="F131" s="154" t="str">
        <f>_xlfn.XLOOKUP(Table1[[#This Row],[Agency Name]],'Key Agency'!A:A,'Key Agency'!C:C,"No")</f>
        <v>Yes</v>
      </c>
      <c r="G131" s="154" t="s">
        <v>194</v>
      </c>
      <c r="H131" s="154" t="s">
        <v>194</v>
      </c>
      <c r="I131" s="154" t="s">
        <v>194</v>
      </c>
      <c r="J131" s="154" t="s">
        <v>177</v>
      </c>
      <c r="K131" s="154">
        <v>24</v>
      </c>
      <c r="L131" s="156" t="s">
        <v>172</v>
      </c>
    </row>
    <row r="132" spans="1:12" s="152" customFormat="1" x14ac:dyDescent="0.35">
      <c r="A132" s="165" t="s">
        <v>83</v>
      </c>
      <c r="B132" s="166" t="s">
        <v>94</v>
      </c>
      <c r="C132" s="167">
        <v>619700</v>
      </c>
      <c r="D132" s="155">
        <f>Table1[[#This Row],[Value]]/1000000</f>
        <v>0.61970000000000003</v>
      </c>
      <c r="E132" s="154" t="s">
        <v>95</v>
      </c>
      <c r="F132" s="154" t="str">
        <f>_xlfn.XLOOKUP(Table1[[#This Row],[Agency Name]],'Key Agency'!A:A,'Key Agency'!C:C,"No")</f>
        <v>Yes</v>
      </c>
      <c r="G132" s="154" t="s">
        <v>194</v>
      </c>
      <c r="H132" s="154" t="s">
        <v>194</v>
      </c>
      <c r="I132" s="154" t="s">
        <v>194</v>
      </c>
      <c r="J132" s="154" t="s">
        <v>176</v>
      </c>
      <c r="K132" s="154">
        <v>25</v>
      </c>
      <c r="L132" s="156" t="s">
        <v>172</v>
      </c>
    </row>
    <row r="133" spans="1:12" s="152" customFormat="1" x14ac:dyDescent="0.35">
      <c r="A133" s="161" t="s">
        <v>83</v>
      </c>
      <c r="B133" s="162" t="s">
        <v>88</v>
      </c>
      <c r="C133" s="163">
        <v>495596</v>
      </c>
      <c r="D133" s="155">
        <f>Table1[[#This Row],[Value]]/1000000</f>
        <v>0.49559599999999998</v>
      </c>
      <c r="E133" s="154" t="s">
        <v>89</v>
      </c>
      <c r="F133" s="154" t="str">
        <f>_xlfn.XLOOKUP(Table1[[#This Row],[Agency Name]],'Key Agency'!A:A,'Key Agency'!C:C,"No")</f>
        <v>Yes</v>
      </c>
      <c r="G133" s="154" t="s">
        <v>194</v>
      </c>
      <c r="H133" s="154" t="s">
        <v>194</v>
      </c>
      <c r="I133" s="154" t="s">
        <v>194</v>
      </c>
      <c r="J133" s="154" t="s">
        <v>177</v>
      </c>
      <c r="K133" s="154">
        <v>24</v>
      </c>
      <c r="L133" s="156" t="s">
        <v>172</v>
      </c>
    </row>
    <row r="134" spans="1:12" s="152" customFormat="1" x14ac:dyDescent="0.35">
      <c r="A134" s="161" t="s">
        <v>83</v>
      </c>
      <c r="B134" s="162" t="s">
        <v>88</v>
      </c>
      <c r="C134" s="163">
        <v>495596</v>
      </c>
      <c r="D134" s="155">
        <f>Table1[[#This Row],[Value]]/1000000</f>
        <v>0.49559599999999998</v>
      </c>
      <c r="E134" s="154" t="s">
        <v>89</v>
      </c>
      <c r="F134" s="154" t="str">
        <f>_xlfn.XLOOKUP(Table1[[#This Row],[Agency Name]],'Key Agency'!A:A,'Key Agency'!C:C,"No")</f>
        <v>Yes</v>
      </c>
      <c r="G134" s="154" t="s">
        <v>194</v>
      </c>
      <c r="H134" s="154" t="s">
        <v>194</v>
      </c>
      <c r="I134" s="154" t="s">
        <v>194</v>
      </c>
      <c r="J134" s="154" t="s">
        <v>176</v>
      </c>
      <c r="K134" s="154">
        <v>25</v>
      </c>
      <c r="L134" s="156" t="s">
        <v>172</v>
      </c>
    </row>
    <row r="135" spans="1:12" s="152" customFormat="1" x14ac:dyDescent="0.35">
      <c r="A135" s="161" t="s">
        <v>83</v>
      </c>
      <c r="B135" s="162" t="s">
        <v>278</v>
      </c>
      <c r="C135" s="163">
        <v>3817849</v>
      </c>
      <c r="D135" s="155">
        <f>Table1[[#This Row],[Value]]/1000000</f>
        <v>3.8178489999999998</v>
      </c>
      <c r="E135" s="154" t="s">
        <v>279</v>
      </c>
      <c r="F135" s="154" t="str">
        <f>_xlfn.XLOOKUP(Table1[[#This Row],[Agency Name]],'Key Agency'!A:A,'Key Agency'!C:C,"No")</f>
        <v>Yes</v>
      </c>
      <c r="G135" s="154" t="s">
        <v>194</v>
      </c>
      <c r="H135" s="154" t="s">
        <v>194</v>
      </c>
      <c r="I135" s="154" t="s">
        <v>194</v>
      </c>
      <c r="J135" s="154" t="s">
        <v>175</v>
      </c>
      <c r="K135" s="154">
        <v>26</v>
      </c>
      <c r="L135" s="156" t="s">
        <v>172</v>
      </c>
    </row>
    <row r="136" spans="1:12" s="152" customFormat="1" x14ac:dyDescent="0.35">
      <c r="A136" s="161" t="s">
        <v>83</v>
      </c>
      <c r="B136" s="162" t="s">
        <v>278</v>
      </c>
      <c r="C136" s="163">
        <v>1107954</v>
      </c>
      <c r="D136" s="155">
        <f>Table1[[#This Row],[Value]]/1000000</f>
        <v>1.1079540000000001</v>
      </c>
      <c r="E136" s="154" t="s">
        <v>356</v>
      </c>
      <c r="F136" s="154" t="str">
        <f>_xlfn.XLOOKUP(Table1[[#This Row],[Agency Name]],'Key Agency'!A:A,'Key Agency'!C:C,"No")</f>
        <v>Yes</v>
      </c>
      <c r="G136" s="154" t="s">
        <v>194</v>
      </c>
      <c r="H136" s="154" t="s">
        <v>194</v>
      </c>
      <c r="I136" s="154" t="s">
        <v>194</v>
      </c>
      <c r="J136" s="154" t="s">
        <v>176</v>
      </c>
      <c r="K136" s="154">
        <v>25</v>
      </c>
      <c r="L136" s="156" t="s">
        <v>172</v>
      </c>
    </row>
    <row r="137" spans="1:12" s="152" customFormat="1" x14ac:dyDescent="0.35">
      <c r="A137" s="161" t="s">
        <v>83</v>
      </c>
      <c r="B137" s="162" t="s">
        <v>278</v>
      </c>
      <c r="C137" s="163">
        <v>1028526</v>
      </c>
      <c r="D137" s="155">
        <f>Table1[[#This Row],[Value]]/1000000</f>
        <v>1.0285260000000001</v>
      </c>
      <c r="E137" s="154" t="s">
        <v>357</v>
      </c>
      <c r="F137" s="154" t="str">
        <f>_xlfn.XLOOKUP(Table1[[#This Row],[Agency Name]],'Key Agency'!A:A,'Key Agency'!C:C,"No")</f>
        <v>Yes</v>
      </c>
      <c r="G137" s="154" t="s">
        <v>194</v>
      </c>
      <c r="H137" s="154" t="s">
        <v>194</v>
      </c>
      <c r="I137" s="154" t="s">
        <v>194</v>
      </c>
      <c r="J137" s="154" t="s">
        <v>177</v>
      </c>
      <c r="K137" s="154">
        <v>24</v>
      </c>
      <c r="L137" s="156" t="s">
        <v>172</v>
      </c>
    </row>
    <row r="138" spans="1:12" s="152" customFormat="1" x14ac:dyDescent="0.35">
      <c r="A138" s="161" t="s">
        <v>83</v>
      </c>
      <c r="B138" s="162" t="s">
        <v>258</v>
      </c>
      <c r="C138" s="163">
        <v>275000</v>
      </c>
      <c r="D138" s="155">
        <f>Table1[[#This Row],[Value]]/1000000</f>
        <v>0.27500000000000002</v>
      </c>
      <c r="E138" s="154" t="s">
        <v>259</v>
      </c>
      <c r="F138" s="154" t="str">
        <f>_xlfn.XLOOKUP(Table1[[#This Row],[Agency Name]],'Key Agency'!A:A,'Key Agency'!C:C,"No")</f>
        <v>Yes</v>
      </c>
      <c r="G138" s="154" t="s">
        <v>194</v>
      </c>
      <c r="H138" s="154" t="s">
        <v>194</v>
      </c>
      <c r="I138" s="154" t="s">
        <v>194</v>
      </c>
      <c r="J138" s="154" t="s">
        <v>175</v>
      </c>
      <c r="K138" s="154">
        <v>26</v>
      </c>
      <c r="L138" s="156" t="s">
        <v>172</v>
      </c>
    </row>
    <row r="139" spans="1:12" s="152" customFormat="1" x14ac:dyDescent="0.35">
      <c r="A139" s="165" t="s">
        <v>83</v>
      </c>
      <c r="B139" s="166" t="s">
        <v>265</v>
      </c>
      <c r="C139" s="167">
        <v>2735623</v>
      </c>
      <c r="D139" s="155">
        <f>Table1[[#This Row],[Value]]/1000000</f>
        <v>2.7356229999999999</v>
      </c>
      <c r="E139" s="154" t="s">
        <v>322</v>
      </c>
      <c r="F139" s="154" t="str">
        <f>_xlfn.XLOOKUP(Table1[[#This Row],[Agency Name]],'Key Agency'!A:A,'Key Agency'!C:C,"No")</f>
        <v>Yes</v>
      </c>
      <c r="G139" s="154" t="s">
        <v>194</v>
      </c>
      <c r="H139" s="154" t="s">
        <v>194</v>
      </c>
      <c r="I139" s="154" t="s">
        <v>194</v>
      </c>
      <c r="J139" s="154" t="s">
        <v>175</v>
      </c>
      <c r="K139" s="154">
        <v>26</v>
      </c>
      <c r="L139" s="156" t="s">
        <v>172</v>
      </c>
    </row>
    <row r="140" spans="1:12" s="152" customFormat="1" x14ac:dyDescent="0.35">
      <c r="A140" s="165" t="s">
        <v>83</v>
      </c>
      <c r="B140" s="166" t="s">
        <v>107</v>
      </c>
      <c r="C140" s="167">
        <v>10000</v>
      </c>
      <c r="D140" s="155">
        <f>Table1[[#This Row],[Value]]/1000000</f>
        <v>0.01</v>
      </c>
      <c r="E140" s="154" t="s">
        <v>280</v>
      </c>
      <c r="F140" s="154" t="str">
        <f>_xlfn.XLOOKUP(Table1[[#This Row],[Agency Name]],'Key Agency'!A:A,'Key Agency'!C:C,"No")</f>
        <v>Yes</v>
      </c>
      <c r="G140" s="154" t="s">
        <v>194</v>
      </c>
      <c r="H140" s="154" t="s">
        <v>194</v>
      </c>
      <c r="I140" s="154" t="s">
        <v>194</v>
      </c>
      <c r="J140" s="154" t="s">
        <v>175</v>
      </c>
      <c r="K140" s="154">
        <v>26</v>
      </c>
      <c r="L140" s="156" t="s">
        <v>172</v>
      </c>
    </row>
    <row r="141" spans="1:12" s="152" customFormat="1" x14ac:dyDescent="0.35">
      <c r="A141" s="165" t="s">
        <v>83</v>
      </c>
      <c r="B141" s="166" t="s">
        <v>107</v>
      </c>
      <c r="C141" s="167">
        <v>500000</v>
      </c>
      <c r="D141" s="155">
        <f>Table1[[#This Row],[Value]]/1000000</f>
        <v>0.5</v>
      </c>
      <c r="E141" s="154" t="s">
        <v>280</v>
      </c>
      <c r="F141" s="154" t="str">
        <f>_xlfn.XLOOKUP(Table1[[#This Row],[Agency Name]],'Key Agency'!A:A,'Key Agency'!C:C,"No")</f>
        <v>Yes</v>
      </c>
      <c r="G141" s="154" t="s">
        <v>194</v>
      </c>
      <c r="H141" s="154" t="s">
        <v>194</v>
      </c>
      <c r="I141" s="154" t="s">
        <v>194</v>
      </c>
      <c r="J141" s="154" t="s">
        <v>176</v>
      </c>
      <c r="K141" s="154">
        <v>25</v>
      </c>
      <c r="L141" s="156" t="s">
        <v>172</v>
      </c>
    </row>
    <row r="142" spans="1:12" s="107" customFormat="1" x14ac:dyDescent="0.35">
      <c r="A142" s="120" t="s">
        <v>83</v>
      </c>
      <c r="B142" s="121" t="s">
        <v>96</v>
      </c>
      <c r="C142" s="122">
        <v>4250</v>
      </c>
      <c r="D142" s="110">
        <f>Table1[[#This Row],[Value]]/1000000</f>
        <v>4.2500000000000003E-3</v>
      </c>
      <c r="E142" s="109" t="s">
        <v>231</v>
      </c>
      <c r="F142" s="109" t="str">
        <f>_xlfn.XLOOKUP(Table1[[#This Row],[Agency Name]],'Key Agency'!A:A,'Key Agency'!C:C,"No")</f>
        <v>Yes</v>
      </c>
      <c r="G142" s="109" t="s">
        <v>1</v>
      </c>
      <c r="H142" s="109" t="s">
        <v>195</v>
      </c>
      <c r="I142" s="109" t="s">
        <v>193</v>
      </c>
      <c r="J142" s="109" t="s">
        <v>175</v>
      </c>
      <c r="K142" s="109">
        <v>26</v>
      </c>
      <c r="L142" s="111" t="s">
        <v>172</v>
      </c>
    </row>
    <row r="143" spans="1:12" s="107" customFormat="1" x14ac:dyDescent="0.35">
      <c r="A143" s="120" t="s">
        <v>83</v>
      </c>
      <c r="B143" s="121" t="s">
        <v>96</v>
      </c>
      <c r="C143" s="122">
        <v>5000</v>
      </c>
      <c r="D143" s="110">
        <f>Table1[[#This Row],[Value]]/1000000</f>
        <v>5.0000000000000001E-3</v>
      </c>
      <c r="E143" s="109" t="s">
        <v>97</v>
      </c>
      <c r="F143" s="109" t="str">
        <f>_xlfn.XLOOKUP(Table1[[#This Row],[Agency Name]],'Key Agency'!A:A,'Key Agency'!C:C,"No")</f>
        <v>Yes</v>
      </c>
      <c r="G143" s="109" t="s">
        <v>1</v>
      </c>
      <c r="H143" s="109" t="s">
        <v>195</v>
      </c>
      <c r="I143" s="109" t="s">
        <v>193</v>
      </c>
      <c r="J143" s="109" t="s">
        <v>176</v>
      </c>
      <c r="K143" s="109">
        <v>25</v>
      </c>
      <c r="L143" s="111" t="s">
        <v>172</v>
      </c>
    </row>
    <row r="144" spans="1:12" s="107" customFormat="1" x14ac:dyDescent="0.35">
      <c r="A144" s="120" t="s">
        <v>83</v>
      </c>
      <c r="B144" s="121" t="s">
        <v>101</v>
      </c>
      <c r="C144" s="122">
        <v>3340000</v>
      </c>
      <c r="D144" s="110">
        <f>Table1[[#This Row],[Value]]/1000000</f>
        <v>3.34</v>
      </c>
      <c r="E144" s="109" t="s">
        <v>236</v>
      </c>
      <c r="F144" s="109" t="str">
        <f>_xlfn.XLOOKUP(Table1[[#This Row],[Agency Name]],'Key Agency'!A:A,'Key Agency'!C:C,"No")</f>
        <v>Yes</v>
      </c>
      <c r="G144" s="109" t="s">
        <v>1</v>
      </c>
      <c r="H144" s="109" t="s">
        <v>195</v>
      </c>
      <c r="I144" s="109" t="s">
        <v>193</v>
      </c>
      <c r="J144" s="109" t="s">
        <v>175</v>
      </c>
      <c r="K144" s="109">
        <v>26</v>
      </c>
      <c r="L144" s="111" t="s">
        <v>172</v>
      </c>
    </row>
    <row r="145" spans="1:12" s="107" customFormat="1" x14ac:dyDescent="0.35">
      <c r="A145" s="120" t="s">
        <v>83</v>
      </c>
      <c r="B145" s="121" t="s">
        <v>101</v>
      </c>
      <c r="C145" s="122">
        <v>7625000</v>
      </c>
      <c r="D145" s="110">
        <f>Table1[[#This Row],[Value]]/1000000</f>
        <v>7.625</v>
      </c>
      <c r="E145" s="109" t="s">
        <v>236</v>
      </c>
      <c r="F145" s="109" t="str">
        <f>_xlfn.XLOOKUP(Table1[[#This Row],[Agency Name]],'Key Agency'!A:A,'Key Agency'!C:C,"No")</f>
        <v>Yes</v>
      </c>
      <c r="G145" s="109" t="s">
        <v>1</v>
      </c>
      <c r="H145" s="109" t="s">
        <v>195</v>
      </c>
      <c r="I145" s="109" t="s">
        <v>193</v>
      </c>
      <c r="J145" s="109" t="s">
        <v>176</v>
      </c>
      <c r="K145" s="109">
        <v>25</v>
      </c>
      <c r="L145" s="111" t="s">
        <v>172</v>
      </c>
    </row>
    <row r="146" spans="1:12" s="107" customFormat="1" x14ac:dyDescent="0.35">
      <c r="A146" s="120" t="s">
        <v>83</v>
      </c>
      <c r="B146" s="121" t="s">
        <v>102</v>
      </c>
      <c r="C146" s="122">
        <v>3975000</v>
      </c>
      <c r="D146" s="110">
        <f>Table1[[#This Row],[Value]]/1000000</f>
        <v>3.9750000000000001</v>
      </c>
      <c r="E146" s="109" t="s">
        <v>276</v>
      </c>
      <c r="F146" s="109" t="str">
        <f>_xlfn.XLOOKUP(Table1[[#This Row],[Agency Name]],'Key Agency'!A:A,'Key Agency'!C:C,"No")</f>
        <v>Yes</v>
      </c>
      <c r="G146" s="109" t="s">
        <v>1</v>
      </c>
      <c r="H146" s="109" t="s">
        <v>195</v>
      </c>
      <c r="I146" s="109" t="s">
        <v>306</v>
      </c>
      <c r="J146" s="109" t="s">
        <v>175</v>
      </c>
      <c r="K146" s="109">
        <v>26</v>
      </c>
      <c r="L146" s="111" t="s">
        <v>172</v>
      </c>
    </row>
    <row r="147" spans="1:12" s="107" customFormat="1" x14ac:dyDescent="0.35">
      <c r="A147" s="120" t="s">
        <v>83</v>
      </c>
      <c r="B147" s="121" t="s">
        <v>102</v>
      </c>
      <c r="C147" s="122">
        <v>20000000</v>
      </c>
      <c r="D147" s="110">
        <f>Table1[[#This Row],[Value]]/1000000</f>
        <v>20</v>
      </c>
      <c r="E147" s="109" t="s">
        <v>276</v>
      </c>
      <c r="F147" s="109" t="str">
        <f>_xlfn.XLOOKUP(Table1[[#This Row],[Agency Name]],'Key Agency'!A:A,'Key Agency'!C:C,"No")</f>
        <v>Yes</v>
      </c>
      <c r="G147" s="109" t="s">
        <v>1</v>
      </c>
      <c r="H147" s="109" t="s">
        <v>195</v>
      </c>
      <c r="I147" s="109" t="s">
        <v>306</v>
      </c>
      <c r="J147" s="109" t="s">
        <v>176</v>
      </c>
      <c r="K147" s="109">
        <v>25</v>
      </c>
      <c r="L147" s="111" t="s">
        <v>172</v>
      </c>
    </row>
    <row r="148" spans="1:12" s="107" customFormat="1" x14ac:dyDescent="0.35">
      <c r="A148" s="123" t="s">
        <v>83</v>
      </c>
      <c r="B148" s="124" t="s">
        <v>103</v>
      </c>
      <c r="C148" s="125">
        <v>12000000</v>
      </c>
      <c r="D148" s="110">
        <f>Table1[[#This Row],[Value]]/1000000</f>
        <v>12</v>
      </c>
      <c r="E148" s="109" t="s">
        <v>104</v>
      </c>
      <c r="F148" s="109" t="str">
        <f>_xlfn.XLOOKUP(Table1[[#This Row],[Agency Name]],'Key Agency'!A:A,'Key Agency'!C:C,"No")</f>
        <v>Yes</v>
      </c>
      <c r="G148" s="109" t="s">
        <v>1</v>
      </c>
      <c r="H148" s="109" t="s">
        <v>195</v>
      </c>
      <c r="I148" s="109" t="s">
        <v>307</v>
      </c>
      <c r="J148" s="109" t="s">
        <v>176</v>
      </c>
      <c r="K148" s="109">
        <v>25</v>
      </c>
      <c r="L148" s="111" t="s">
        <v>172</v>
      </c>
    </row>
    <row r="149" spans="1:12" s="107" customFormat="1" x14ac:dyDescent="0.35">
      <c r="A149" s="123" t="s">
        <v>83</v>
      </c>
      <c r="B149" s="124" t="s">
        <v>92</v>
      </c>
      <c r="C149" s="125">
        <v>930194</v>
      </c>
      <c r="D149" s="110">
        <f>Table1[[#This Row],[Value]]/1000000</f>
        <v>0.93019399999999997</v>
      </c>
      <c r="E149" s="109" t="s">
        <v>336</v>
      </c>
      <c r="F149" s="109" t="str">
        <f>_xlfn.XLOOKUP(Table1[[#This Row],[Agency Name]],'Key Agency'!A:A,'Key Agency'!C:C,"No")</f>
        <v>Yes</v>
      </c>
      <c r="G149" s="109" t="s">
        <v>1</v>
      </c>
      <c r="H149" s="109" t="s">
        <v>195</v>
      </c>
      <c r="I149" s="109" t="s">
        <v>227</v>
      </c>
      <c r="J149" s="109" t="s">
        <v>175</v>
      </c>
      <c r="K149" s="109">
        <v>26</v>
      </c>
      <c r="L149" s="111" t="s">
        <v>172</v>
      </c>
    </row>
    <row r="150" spans="1:12" s="107" customFormat="1" x14ac:dyDescent="0.35">
      <c r="A150" s="120" t="s">
        <v>83</v>
      </c>
      <c r="B150" s="121" t="s">
        <v>283</v>
      </c>
      <c r="C150" s="122">
        <v>8348183</v>
      </c>
      <c r="D150" s="110">
        <f>Table1[[#This Row],[Value]]/1000000</f>
        <v>8.3481830000000006</v>
      </c>
      <c r="E150" s="109" t="s">
        <v>104</v>
      </c>
      <c r="F150" s="109" t="str">
        <f>_xlfn.XLOOKUP(Table1[[#This Row],[Agency Name]],'Key Agency'!A:A,'Key Agency'!C:C,"No")</f>
        <v>Yes</v>
      </c>
      <c r="G150" s="109" t="s">
        <v>1</v>
      </c>
      <c r="H150" s="109" t="s">
        <v>195</v>
      </c>
      <c r="I150" s="109" t="s">
        <v>307</v>
      </c>
      <c r="J150" s="109" t="s">
        <v>175</v>
      </c>
      <c r="K150" s="109">
        <v>26</v>
      </c>
      <c r="L150" s="111" t="s">
        <v>172</v>
      </c>
    </row>
    <row r="151" spans="1:12" s="107" customFormat="1" x14ac:dyDescent="0.35">
      <c r="A151" s="120" t="s">
        <v>83</v>
      </c>
      <c r="B151" s="121" t="s">
        <v>90</v>
      </c>
      <c r="C151" s="122">
        <v>480833</v>
      </c>
      <c r="D151" s="110">
        <f>Table1[[#This Row],[Value]]/1000000</f>
        <v>0.48083300000000001</v>
      </c>
      <c r="E151" s="109" t="s">
        <v>337</v>
      </c>
      <c r="F151" s="109" t="str">
        <f>_xlfn.XLOOKUP(Table1[[#This Row],[Agency Name]],'Key Agency'!A:A,'Key Agency'!C:C,"No")</f>
        <v>Yes</v>
      </c>
      <c r="G151" s="109" t="s">
        <v>1</v>
      </c>
      <c r="H151" s="109" t="s">
        <v>195</v>
      </c>
      <c r="I151" s="109" t="s">
        <v>227</v>
      </c>
      <c r="J151" s="109" t="s">
        <v>177</v>
      </c>
      <c r="K151" s="109">
        <v>24</v>
      </c>
      <c r="L151" s="111" t="s">
        <v>172</v>
      </c>
    </row>
    <row r="152" spans="1:12" s="107" customFormat="1" ht="15" thickBot="1" x14ac:dyDescent="0.4">
      <c r="A152" s="126" t="s">
        <v>83</v>
      </c>
      <c r="B152" s="127" t="s">
        <v>90</v>
      </c>
      <c r="C152" s="128">
        <v>717108</v>
      </c>
      <c r="D152" s="114">
        <f>Table1[[#This Row],[Value]]/1000000</f>
        <v>0.71710799999999997</v>
      </c>
      <c r="E152" s="113" t="s">
        <v>337</v>
      </c>
      <c r="F152" s="113" t="str">
        <f>_xlfn.XLOOKUP(Table1[[#This Row],[Agency Name]],'Key Agency'!A:A,'Key Agency'!C:C,"No")</f>
        <v>Yes</v>
      </c>
      <c r="G152" s="113" t="s">
        <v>1</v>
      </c>
      <c r="H152" s="113" t="s">
        <v>195</v>
      </c>
      <c r="I152" s="113" t="s">
        <v>227</v>
      </c>
      <c r="J152" s="113" t="s">
        <v>176</v>
      </c>
      <c r="K152" s="113">
        <v>25</v>
      </c>
      <c r="L152" s="115" t="s">
        <v>172</v>
      </c>
    </row>
    <row r="153" spans="1:12" s="20" customFormat="1" x14ac:dyDescent="0.35">
      <c r="A153" s="132" t="s">
        <v>243</v>
      </c>
      <c r="B153" s="133" t="s">
        <v>110</v>
      </c>
      <c r="C153" s="134">
        <v>314831</v>
      </c>
      <c r="D153" s="134">
        <f>Table1[[#This Row],[Value]]/1000000</f>
        <v>0.31483100000000003</v>
      </c>
      <c r="E153" s="133" t="s">
        <v>111</v>
      </c>
      <c r="F153" s="133" t="str">
        <f>_xlfn.XLOOKUP(Table1[[#This Row],[Agency Name]],'Key Agency'!A:A,'Key Agency'!C:C,"No")</f>
        <v>No</v>
      </c>
      <c r="G153" s="133" t="s">
        <v>189</v>
      </c>
      <c r="H153" s="133" t="s">
        <v>190</v>
      </c>
      <c r="I153" s="133" t="s">
        <v>203</v>
      </c>
      <c r="J153" s="133" t="s">
        <v>177</v>
      </c>
      <c r="K153" s="133">
        <v>24</v>
      </c>
      <c r="L153" s="135" t="s">
        <v>172</v>
      </c>
    </row>
    <row r="154" spans="1:12" s="80" customFormat="1" ht="15" thickBot="1" x14ac:dyDescent="0.4">
      <c r="A154" s="95" t="s">
        <v>243</v>
      </c>
      <c r="B154" s="96" t="s">
        <v>110</v>
      </c>
      <c r="C154" s="97">
        <v>315217</v>
      </c>
      <c r="D154" s="93">
        <f>Table1[[#This Row],[Value]]/1000000</f>
        <v>0.31521700000000002</v>
      </c>
      <c r="E154" s="92" t="s">
        <v>244</v>
      </c>
      <c r="F154" s="92" t="str">
        <f>_xlfn.XLOOKUP(Table1[[#This Row],[Agency Name]],'Key Agency'!A:A,'Key Agency'!C:C,"No")</f>
        <v>No</v>
      </c>
      <c r="G154" s="92" t="s">
        <v>298</v>
      </c>
      <c r="H154" s="92" t="s">
        <v>192</v>
      </c>
      <c r="I154" s="92" t="s">
        <v>192</v>
      </c>
      <c r="J154" s="92" t="s">
        <v>175</v>
      </c>
      <c r="K154" s="92">
        <v>26</v>
      </c>
      <c r="L154" s="94" t="s">
        <v>172</v>
      </c>
    </row>
    <row r="155" spans="1:12" s="80" customFormat="1" ht="15.5" x14ac:dyDescent="0.35">
      <c r="A155" s="85" t="s">
        <v>112</v>
      </c>
      <c r="B155" s="86" t="s">
        <v>199</v>
      </c>
      <c r="C155" s="87">
        <v>16439047</v>
      </c>
      <c r="D155" s="87">
        <f>Table1[[#This Row],[Value]]/1000000</f>
        <v>16.439046999999999</v>
      </c>
      <c r="E155" s="98" t="s">
        <v>200</v>
      </c>
      <c r="F155" s="86" t="str">
        <f>_xlfn.XLOOKUP(Table1[[#This Row],[Agency Name]],'Key Agency'!A:A,'Key Agency'!C:C,"No")</f>
        <v>Yes</v>
      </c>
      <c r="G155" s="86" t="s">
        <v>298</v>
      </c>
      <c r="H155" s="86" t="s">
        <v>192</v>
      </c>
      <c r="I155" s="86" t="s">
        <v>198</v>
      </c>
      <c r="J155" s="86" t="s">
        <v>175</v>
      </c>
      <c r="K155" s="86">
        <v>26</v>
      </c>
      <c r="L155" s="88" t="s">
        <v>172</v>
      </c>
    </row>
    <row r="156" spans="1:12" s="80" customFormat="1" x14ac:dyDescent="0.35">
      <c r="A156" s="99" t="s">
        <v>112</v>
      </c>
      <c r="B156" s="78" t="s">
        <v>245</v>
      </c>
      <c r="C156" s="79">
        <v>33127858</v>
      </c>
      <c r="D156" s="83">
        <f>Table1[[#This Row],[Value]]/1000000</f>
        <v>33.127858000000003</v>
      </c>
      <c r="E156" s="84" t="s">
        <v>246</v>
      </c>
      <c r="F156" s="84" t="str">
        <f>_xlfn.XLOOKUP(Table1[[#This Row],[Agency Name]],'Key Agency'!A:A,'Key Agency'!C:C,"No")</f>
        <v>Yes</v>
      </c>
      <c r="G156" s="84" t="s">
        <v>298</v>
      </c>
      <c r="H156" s="84" t="s">
        <v>192</v>
      </c>
      <c r="I156" s="84" t="s">
        <v>198</v>
      </c>
      <c r="J156" s="84" t="s">
        <v>175</v>
      </c>
      <c r="K156" s="84">
        <v>26</v>
      </c>
      <c r="L156" s="90" t="s">
        <v>172</v>
      </c>
    </row>
    <row r="157" spans="1:12" s="80" customFormat="1" x14ac:dyDescent="0.35">
      <c r="A157" s="100" t="s">
        <v>112</v>
      </c>
      <c r="B157" s="81" t="s">
        <v>247</v>
      </c>
      <c r="C157" s="82">
        <v>29591367</v>
      </c>
      <c r="D157" s="83">
        <f>Table1[[#This Row],[Value]]/1000000</f>
        <v>29.591367000000002</v>
      </c>
      <c r="E157" s="84" t="s">
        <v>248</v>
      </c>
      <c r="F157" s="84" t="str">
        <f>_xlfn.XLOOKUP(Table1[[#This Row],[Agency Name]],'Key Agency'!A:A,'Key Agency'!C:C,"No")</f>
        <v>Yes</v>
      </c>
      <c r="G157" s="84" t="s">
        <v>298</v>
      </c>
      <c r="H157" s="84" t="s">
        <v>192</v>
      </c>
      <c r="I157" s="84" t="s">
        <v>198</v>
      </c>
      <c r="J157" s="84" t="s">
        <v>176</v>
      </c>
      <c r="K157" s="84">
        <v>25</v>
      </c>
      <c r="L157" s="90" t="s">
        <v>172</v>
      </c>
    </row>
    <row r="158" spans="1:12" s="80" customFormat="1" x14ac:dyDescent="0.35">
      <c r="A158" s="99" t="s">
        <v>112</v>
      </c>
      <c r="B158" s="78" t="s">
        <v>247</v>
      </c>
      <c r="C158" s="79">
        <v>28748943</v>
      </c>
      <c r="D158" s="83">
        <f>Table1[[#This Row],[Value]]/1000000</f>
        <v>28.748943000000001</v>
      </c>
      <c r="E158" s="84" t="s">
        <v>248</v>
      </c>
      <c r="F158" s="84" t="str">
        <f>_xlfn.XLOOKUP(Table1[[#This Row],[Agency Name]],'Key Agency'!A:A,'Key Agency'!C:C,"No")</f>
        <v>Yes</v>
      </c>
      <c r="G158" s="84" t="s">
        <v>298</v>
      </c>
      <c r="H158" s="84" t="s">
        <v>192</v>
      </c>
      <c r="I158" s="84" t="s">
        <v>198</v>
      </c>
      <c r="J158" s="84" t="s">
        <v>177</v>
      </c>
      <c r="K158" s="84">
        <v>24</v>
      </c>
      <c r="L158" s="90" t="s">
        <v>172</v>
      </c>
    </row>
    <row r="159" spans="1:12" s="80" customFormat="1" x14ac:dyDescent="0.35">
      <c r="A159" s="99" t="s">
        <v>112</v>
      </c>
      <c r="B159" s="78" t="s">
        <v>113</v>
      </c>
      <c r="C159" s="79">
        <v>25825125</v>
      </c>
      <c r="D159" s="83">
        <f>Table1[[#This Row],[Value]]/1000000</f>
        <v>25.825125</v>
      </c>
      <c r="E159" s="84" t="s">
        <v>114</v>
      </c>
      <c r="F159" s="84" t="str">
        <f>_xlfn.XLOOKUP(Table1[[#This Row],[Agency Name]],'Key Agency'!A:A,'Key Agency'!C:C,"No")</f>
        <v>Yes</v>
      </c>
      <c r="G159" s="84" t="s">
        <v>298</v>
      </c>
      <c r="H159" s="84" t="s">
        <v>192</v>
      </c>
      <c r="I159" s="84" t="s">
        <v>198</v>
      </c>
      <c r="J159" s="84" t="s">
        <v>175</v>
      </c>
      <c r="K159" s="84">
        <v>26</v>
      </c>
      <c r="L159" s="90" t="s">
        <v>172</v>
      </c>
    </row>
    <row r="160" spans="1:12" s="80" customFormat="1" x14ac:dyDescent="0.35">
      <c r="A160" s="99" t="s">
        <v>112</v>
      </c>
      <c r="B160" s="78" t="s">
        <v>115</v>
      </c>
      <c r="C160" s="79">
        <v>28981521</v>
      </c>
      <c r="D160" s="83">
        <f>Table1[[#This Row],[Value]]/1000000</f>
        <v>28.981521000000001</v>
      </c>
      <c r="E160" s="101" t="s">
        <v>284</v>
      </c>
      <c r="F160" s="84" t="str">
        <f>_xlfn.XLOOKUP(Table1[[#This Row],[Agency Name]],'Key Agency'!A:A,'Key Agency'!C:C,"No")</f>
        <v>Yes</v>
      </c>
      <c r="G160" s="84" t="s">
        <v>298</v>
      </c>
      <c r="H160" s="84" t="s">
        <v>192</v>
      </c>
      <c r="I160" s="84" t="s">
        <v>198</v>
      </c>
      <c r="J160" s="84" t="s">
        <v>177</v>
      </c>
      <c r="K160" s="84">
        <v>24</v>
      </c>
      <c r="L160" s="90" t="s">
        <v>172</v>
      </c>
    </row>
    <row r="161" spans="1:12" s="80" customFormat="1" ht="15" thickBot="1" x14ac:dyDescent="0.4">
      <c r="A161" s="95" t="s">
        <v>112</v>
      </c>
      <c r="B161" s="96" t="s">
        <v>115</v>
      </c>
      <c r="C161" s="97">
        <v>25584030</v>
      </c>
      <c r="D161" s="93">
        <f>Table1[[#This Row],[Value]]/1000000</f>
        <v>25.584029999999998</v>
      </c>
      <c r="E161" s="102" t="s">
        <v>284</v>
      </c>
      <c r="F161" s="92" t="str">
        <f>_xlfn.XLOOKUP(Table1[[#This Row],[Agency Name]],'Key Agency'!A:A,'Key Agency'!C:C,"No")</f>
        <v>Yes</v>
      </c>
      <c r="G161" s="92" t="s">
        <v>298</v>
      </c>
      <c r="H161" s="92" t="s">
        <v>192</v>
      </c>
      <c r="I161" s="92" t="s">
        <v>198</v>
      </c>
      <c r="J161" s="92" t="s">
        <v>176</v>
      </c>
      <c r="K161" s="92">
        <v>25</v>
      </c>
      <c r="L161" s="94" t="s">
        <v>172</v>
      </c>
    </row>
    <row r="162" spans="1:12" s="107" customFormat="1" ht="15" thickBot="1" x14ac:dyDescent="0.4">
      <c r="A162" s="103" t="s">
        <v>116</v>
      </c>
      <c r="B162" s="104" t="s">
        <v>117</v>
      </c>
      <c r="C162" s="105">
        <v>867947</v>
      </c>
      <c r="D162" s="105">
        <f>Table1[[#This Row],[Value]]/1000000</f>
        <v>0.86794700000000002</v>
      </c>
      <c r="E162" s="104" t="s">
        <v>325</v>
      </c>
      <c r="F162" s="104" t="str">
        <f>_xlfn.XLOOKUP(Table1[[#This Row],[Agency Name]],'Key Agency'!A:A,'Key Agency'!C:C,"No")</f>
        <v>No</v>
      </c>
      <c r="G162" s="104" t="s">
        <v>1</v>
      </c>
      <c r="H162" s="104" t="s">
        <v>195</v>
      </c>
      <c r="I162" s="104" t="s">
        <v>306</v>
      </c>
      <c r="J162" s="104" t="s">
        <v>177</v>
      </c>
      <c r="K162" s="104">
        <v>24</v>
      </c>
      <c r="L162" s="106" t="s">
        <v>172</v>
      </c>
    </row>
    <row r="163" spans="1:12" s="152" customFormat="1" x14ac:dyDescent="0.35">
      <c r="A163" s="168" t="s">
        <v>119</v>
      </c>
      <c r="B163" s="169" t="s">
        <v>254</v>
      </c>
      <c r="C163" s="170">
        <v>2110698</v>
      </c>
      <c r="D163" s="150">
        <f>Table1[[#This Row],[Value]]/1000000</f>
        <v>2.1106980000000002</v>
      </c>
      <c r="E163" s="149" t="s">
        <v>376</v>
      </c>
      <c r="F163" s="149" t="str">
        <f>_xlfn.XLOOKUP(Table1[[#This Row],[Agency Name]],'Key Agency'!A:A,'Key Agency'!C:C,"No")</f>
        <v>No</v>
      </c>
      <c r="G163" s="149" t="s">
        <v>194</v>
      </c>
      <c r="H163" s="149" t="s">
        <v>194</v>
      </c>
      <c r="I163" s="149" t="s">
        <v>253</v>
      </c>
      <c r="J163" s="149" t="s">
        <v>177</v>
      </c>
      <c r="K163" s="149">
        <v>24</v>
      </c>
      <c r="L163" s="151" t="s">
        <v>172</v>
      </c>
    </row>
    <row r="164" spans="1:12" s="152" customFormat="1" x14ac:dyDescent="0.35">
      <c r="A164" s="161" t="s">
        <v>119</v>
      </c>
      <c r="B164" s="162" t="s">
        <v>254</v>
      </c>
      <c r="C164" s="163">
        <v>12161866</v>
      </c>
      <c r="D164" s="155">
        <f>Table1[[#This Row],[Value]]/1000000</f>
        <v>12.161866</v>
      </c>
      <c r="E164" s="154" t="s">
        <v>376</v>
      </c>
      <c r="F164" s="154" t="str">
        <f>_xlfn.XLOOKUP(Table1[[#This Row],[Agency Name]],'Key Agency'!A:A,'Key Agency'!C:C,"No")</f>
        <v>No</v>
      </c>
      <c r="G164" s="154" t="s">
        <v>194</v>
      </c>
      <c r="H164" s="154" t="s">
        <v>194</v>
      </c>
      <c r="I164" s="154" t="s">
        <v>253</v>
      </c>
      <c r="J164" s="154" t="s">
        <v>176</v>
      </c>
      <c r="K164" s="154">
        <v>25</v>
      </c>
      <c r="L164" s="156" t="s">
        <v>172</v>
      </c>
    </row>
    <row r="165" spans="1:12" s="152" customFormat="1" x14ac:dyDescent="0.35">
      <c r="A165" s="161" t="s">
        <v>119</v>
      </c>
      <c r="B165" s="162" t="s">
        <v>254</v>
      </c>
      <c r="C165" s="163">
        <v>12008382</v>
      </c>
      <c r="D165" s="155">
        <f>Table1[[#This Row],[Value]]/1000000</f>
        <v>12.008381999999999</v>
      </c>
      <c r="E165" s="154" t="s">
        <v>377</v>
      </c>
      <c r="F165" s="154" t="str">
        <f>_xlfn.XLOOKUP(Table1[[#This Row],[Agency Name]],'Key Agency'!A:A,'Key Agency'!C:C,"No")</f>
        <v>No</v>
      </c>
      <c r="G165" s="154" t="s">
        <v>194</v>
      </c>
      <c r="H165" s="154" t="s">
        <v>194</v>
      </c>
      <c r="I165" s="154" t="s">
        <v>253</v>
      </c>
      <c r="J165" s="154" t="s">
        <v>175</v>
      </c>
      <c r="K165" s="154">
        <v>26</v>
      </c>
      <c r="L165" s="156" t="s">
        <v>172</v>
      </c>
    </row>
    <row r="166" spans="1:12" s="20" customFormat="1" x14ac:dyDescent="0.35">
      <c r="A166" s="143" t="s">
        <v>119</v>
      </c>
      <c r="B166" s="21" t="s">
        <v>120</v>
      </c>
      <c r="C166" s="22">
        <v>877784</v>
      </c>
      <c r="D166" s="23">
        <f>Table1[[#This Row],[Value]]/1000000</f>
        <v>0.87778400000000001</v>
      </c>
      <c r="E166" s="77" t="s">
        <v>378</v>
      </c>
      <c r="F166" s="77" t="str">
        <f>_xlfn.XLOOKUP(Table1[[#This Row],[Agency Name]],'Key Agency'!A:A,'Key Agency'!C:C,"No")</f>
        <v>No</v>
      </c>
      <c r="G166" s="77" t="s">
        <v>189</v>
      </c>
      <c r="H166" s="77" t="s">
        <v>190</v>
      </c>
      <c r="I166" s="77" t="s">
        <v>253</v>
      </c>
      <c r="J166" s="77" t="s">
        <v>177</v>
      </c>
      <c r="K166" s="77">
        <v>24</v>
      </c>
      <c r="L166" s="142" t="s">
        <v>172</v>
      </c>
    </row>
    <row r="167" spans="1:12" s="20" customFormat="1" x14ac:dyDescent="0.35">
      <c r="A167" s="143" t="s">
        <v>119</v>
      </c>
      <c r="B167" s="21" t="s">
        <v>120</v>
      </c>
      <c r="C167" s="22">
        <v>1007683</v>
      </c>
      <c r="D167" s="23">
        <f>Table1[[#This Row],[Value]]/1000000</f>
        <v>1.0076830000000001</v>
      </c>
      <c r="E167" s="77" t="s">
        <v>378</v>
      </c>
      <c r="F167" s="77" t="str">
        <f>_xlfn.XLOOKUP(Table1[[#This Row],[Agency Name]],'Key Agency'!A:A,'Key Agency'!C:C,"No")</f>
        <v>No</v>
      </c>
      <c r="G167" s="77" t="s">
        <v>189</v>
      </c>
      <c r="H167" s="77" t="s">
        <v>190</v>
      </c>
      <c r="I167" s="77" t="s">
        <v>253</v>
      </c>
      <c r="J167" s="77" t="s">
        <v>175</v>
      </c>
      <c r="K167" s="77">
        <v>26</v>
      </c>
      <c r="L167" s="142" t="s">
        <v>172</v>
      </c>
    </row>
    <row r="168" spans="1:12" s="20" customFormat="1" x14ac:dyDescent="0.35">
      <c r="A168" s="143" t="s">
        <v>119</v>
      </c>
      <c r="B168" s="21" t="s">
        <v>120</v>
      </c>
      <c r="C168" s="22">
        <v>1072381</v>
      </c>
      <c r="D168" s="23">
        <f>Table1[[#This Row],[Value]]/1000000</f>
        <v>1.072381</v>
      </c>
      <c r="E168" s="77" t="s">
        <v>379</v>
      </c>
      <c r="F168" s="77" t="str">
        <f>_xlfn.XLOOKUP(Table1[[#This Row],[Agency Name]],'Key Agency'!A:A,'Key Agency'!C:C,"No")</f>
        <v>No</v>
      </c>
      <c r="G168" s="77" t="s">
        <v>189</v>
      </c>
      <c r="H168" s="77" t="s">
        <v>190</v>
      </c>
      <c r="I168" s="77" t="s">
        <v>253</v>
      </c>
      <c r="J168" s="77" t="s">
        <v>176</v>
      </c>
      <c r="K168" s="77">
        <v>25</v>
      </c>
      <c r="L168" s="142" t="s">
        <v>172</v>
      </c>
    </row>
    <row r="169" spans="1:12" s="20" customFormat="1" x14ac:dyDescent="0.35">
      <c r="A169" s="143" t="s">
        <v>119</v>
      </c>
      <c r="B169" s="21" t="s">
        <v>121</v>
      </c>
      <c r="C169" s="22">
        <v>765468</v>
      </c>
      <c r="D169" s="23">
        <f>Table1[[#This Row],[Value]]/1000000</f>
        <v>0.76546800000000004</v>
      </c>
      <c r="E169" s="77" t="s">
        <v>380</v>
      </c>
      <c r="F169" s="77" t="str">
        <f>_xlfn.XLOOKUP(Table1[[#This Row],[Agency Name]],'Key Agency'!A:A,'Key Agency'!C:C,"No")</f>
        <v>No</v>
      </c>
      <c r="G169" s="77" t="s">
        <v>189</v>
      </c>
      <c r="H169" s="77" t="s">
        <v>190</v>
      </c>
      <c r="I169" s="77" t="s">
        <v>253</v>
      </c>
      <c r="J169" s="77" t="s">
        <v>177</v>
      </c>
      <c r="K169" s="77">
        <v>24</v>
      </c>
      <c r="L169" s="142" t="s">
        <v>172</v>
      </c>
    </row>
    <row r="170" spans="1:12" s="20" customFormat="1" x14ac:dyDescent="0.35">
      <c r="A170" s="143" t="s">
        <v>119</v>
      </c>
      <c r="B170" s="21" t="s">
        <v>121</v>
      </c>
      <c r="C170" s="22">
        <v>891738</v>
      </c>
      <c r="D170" s="23">
        <f>Table1[[#This Row],[Value]]/1000000</f>
        <v>0.89173800000000003</v>
      </c>
      <c r="E170" s="77" t="s">
        <v>380</v>
      </c>
      <c r="F170" s="77" t="str">
        <f>_xlfn.XLOOKUP(Table1[[#This Row],[Agency Name]],'Key Agency'!A:A,'Key Agency'!C:C,"No")</f>
        <v>No</v>
      </c>
      <c r="G170" s="77" t="s">
        <v>189</v>
      </c>
      <c r="H170" s="77" t="s">
        <v>190</v>
      </c>
      <c r="I170" s="77" t="s">
        <v>253</v>
      </c>
      <c r="J170" s="77" t="s">
        <v>175</v>
      </c>
      <c r="K170" s="77">
        <v>26</v>
      </c>
      <c r="L170" s="142" t="s">
        <v>172</v>
      </c>
    </row>
    <row r="171" spans="1:12" s="20" customFormat="1" ht="15" thickBot="1" x14ac:dyDescent="0.4">
      <c r="A171" s="136" t="s">
        <v>119</v>
      </c>
      <c r="B171" s="137" t="s">
        <v>121</v>
      </c>
      <c r="C171" s="138">
        <v>670279</v>
      </c>
      <c r="D171" s="139">
        <f>Table1[[#This Row],[Value]]/1000000</f>
        <v>0.67027899999999996</v>
      </c>
      <c r="E171" s="140" t="s">
        <v>381</v>
      </c>
      <c r="F171" s="140" t="str">
        <f>_xlfn.XLOOKUP(Table1[[#This Row],[Agency Name]],'Key Agency'!A:A,'Key Agency'!C:C,"No")</f>
        <v>No</v>
      </c>
      <c r="G171" s="140" t="s">
        <v>189</v>
      </c>
      <c r="H171" s="140" t="s">
        <v>190</v>
      </c>
      <c r="I171" s="140" t="s">
        <v>253</v>
      </c>
      <c r="J171" s="140" t="s">
        <v>176</v>
      </c>
      <c r="K171" s="140">
        <v>25</v>
      </c>
      <c r="L171" s="141" t="s">
        <v>172</v>
      </c>
    </row>
    <row r="172" spans="1:12" s="107" customFormat="1" x14ac:dyDescent="0.35">
      <c r="A172" s="116" t="s">
        <v>122</v>
      </c>
      <c r="B172" s="117" t="s">
        <v>117</v>
      </c>
      <c r="C172" s="118">
        <v>2201701</v>
      </c>
      <c r="D172" s="118">
        <f>Table1[[#This Row],[Value]]/1000000</f>
        <v>2.2017009999999999</v>
      </c>
      <c r="E172" s="117" t="s">
        <v>342</v>
      </c>
      <c r="F172" s="117" t="str">
        <f>_xlfn.XLOOKUP(Table1[[#This Row],[Agency Name]],'Key Agency'!A:A,'Key Agency'!C:C,"No")</f>
        <v>No</v>
      </c>
      <c r="G172" s="117" t="s">
        <v>1</v>
      </c>
      <c r="H172" s="117" t="s">
        <v>195</v>
      </c>
      <c r="I172" s="117" t="s">
        <v>306</v>
      </c>
      <c r="J172" s="117" t="s">
        <v>175</v>
      </c>
      <c r="K172" s="117">
        <v>26</v>
      </c>
      <c r="L172" s="119" t="s">
        <v>172</v>
      </c>
    </row>
    <row r="173" spans="1:12" s="107" customFormat="1" x14ac:dyDescent="0.35">
      <c r="A173" s="123" t="s">
        <v>122</v>
      </c>
      <c r="B173" s="124" t="s">
        <v>117</v>
      </c>
      <c r="C173" s="125">
        <v>867947</v>
      </c>
      <c r="D173" s="110">
        <f>Table1[[#This Row],[Value]]/1000000</f>
        <v>0.86794700000000002</v>
      </c>
      <c r="E173" s="109" t="s">
        <v>342</v>
      </c>
      <c r="F173" s="109" t="str">
        <f>_xlfn.XLOOKUP(Table1[[#This Row],[Agency Name]],'Key Agency'!A:A,'Key Agency'!C:C,"No")</f>
        <v>No</v>
      </c>
      <c r="G173" s="109" t="s">
        <v>1</v>
      </c>
      <c r="H173" s="109" t="s">
        <v>195</v>
      </c>
      <c r="I173" s="109" t="s">
        <v>306</v>
      </c>
      <c r="J173" s="109" t="s">
        <v>177</v>
      </c>
      <c r="K173" s="109">
        <v>24</v>
      </c>
      <c r="L173" s="111" t="s">
        <v>172</v>
      </c>
    </row>
    <row r="174" spans="1:12" s="107" customFormat="1" ht="15" thickBot="1" x14ac:dyDescent="0.4">
      <c r="A174" s="112" t="s">
        <v>122</v>
      </c>
      <c r="B174" s="127" t="s">
        <v>117</v>
      </c>
      <c r="C174" s="128">
        <v>1191451</v>
      </c>
      <c r="D174" s="114">
        <f>Table1[[#This Row],[Value]]/1000000</f>
        <v>1.191451</v>
      </c>
      <c r="E174" s="113" t="s">
        <v>343</v>
      </c>
      <c r="F174" s="113" t="str">
        <f>_xlfn.XLOOKUP(Table1[[#This Row],[Agency Name]],'Key Agency'!A:A,'Key Agency'!C:C,"No")</f>
        <v>No</v>
      </c>
      <c r="G174" s="113" t="s">
        <v>1</v>
      </c>
      <c r="H174" s="113" t="s">
        <v>195</v>
      </c>
      <c r="I174" s="113" t="s">
        <v>306</v>
      </c>
      <c r="J174" s="113" t="s">
        <v>176</v>
      </c>
      <c r="K174" s="113">
        <v>25</v>
      </c>
      <c r="L174" s="115" t="s">
        <v>172</v>
      </c>
    </row>
    <row r="175" spans="1:12" s="20" customFormat="1" ht="15.5" x14ac:dyDescent="0.35">
      <c r="A175" s="132" t="s">
        <v>125</v>
      </c>
      <c r="B175" s="133" t="s">
        <v>281</v>
      </c>
      <c r="C175" s="134">
        <v>21430227</v>
      </c>
      <c r="D175" s="134">
        <f>Table1[[#This Row],[Value]]/1000000</f>
        <v>21.430226999999999</v>
      </c>
      <c r="E175" s="144" t="s">
        <v>282</v>
      </c>
      <c r="F175" s="133" t="str">
        <f>_xlfn.XLOOKUP(Table1[[#This Row],[Agency Name]],'Key Agency'!A:A,'Key Agency'!C:C,"No")</f>
        <v>Yes</v>
      </c>
      <c r="G175" s="133" t="s">
        <v>189</v>
      </c>
      <c r="H175" s="133" t="s">
        <v>190</v>
      </c>
      <c r="I175" s="133" t="s">
        <v>185</v>
      </c>
      <c r="J175" s="133" t="s">
        <v>175</v>
      </c>
      <c r="K175" s="133">
        <v>26</v>
      </c>
      <c r="L175" s="135" t="s">
        <v>172</v>
      </c>
    </row>
    <row r="176" spans="1:12" s="20" customFormat="1" ht="15.5" x14ac:dyDescent="0.35">
      <c r="A176" s="143" t="s">
        <v>125</v>
      </c>
      <c r="B176" s="21" t="s">
        <v>281</v>
      </c>
      <c r="C176" s="22">
        <v>19498000</v>
      </c>
      <c r="D176" s="23">
        <f>Table1[[#This Row],[Value]]/1000000</f>
        <v>19.498000000000001</v>
      </c>
      <c r="E176" s="145" t="s">
        <v>282</v>
      </c>
      <c r="F176" s="77" t="str">
        <f>_xlfn.XLOOKUP(Table1[[#This Row],[Agency Name]],'Key Agency'!A:A,'Key Agency'!C:C,"No")</f>
        <v>Yes</v>
      </c>
      <c r="G176" s="77" t="s">
        <v>189</v>
      </c>
      <c r="H176" s="77" t="s">
        <v>190</v>
      </c>
      <c r="I176" s="77" t="s">
        <v>185</v>
      </c>
      <c r="J176" s="77" t="s">
        <v>176</v>
      </c>
      <c r="K176" s="77">
        <v>25</v>
      </c>
      <c r="L176" s="142" t="s">
        <v>172</v>
      </c>
    </row>
    <row r="177" spans="1:12" s="80" customFormat="1" x14ac:dyDescent="0.35">
      <c r="A177" s="100" t="s">
        <v>125</v>
      </c>
      <c r="B177" s="81" t="s">
        <v>126</v>
      </c>
      <c r="C177" s="82">
        <v>2146069496</v>
      </c>
      <c r="D177" s="83">
        <f>Table1[[#This Row],[Value]]/1000000</f>
        <v>2146.0694960000001</v>
      </c>
      <c r="E177" s="84" t="s">
        <v>317</v>
      </c>
      <c r="F177" s="84" t="str">
        <f>_xlfn.XLOOKUP(Table1[[#This Row],[Agency Name]],'Key Agency'!A:A,'Key Agency'!C:C,"No")</f>
        <v>Yes</v>
      </c>
      <c r="G177" s="84" t="s">
        <v>298</v>
      </c>
      <c r="H177" s="84" t="s">
        <v>192</v>
      </c>
      <c r="I177" s="84" t="s">
        <v>193</v>
      </c>
      <c r="J177" s="84" t="s">
        <v>175</v>
      </c>
      <c r="K177" s="84">
        <v>26</v>
      </c>
      <c r="L177" s="90" t="s">
        <v>172</v>
      </c>
    </row>
    <row r="178" spans="1:12" s="80" customFormat="1" x14ac:dyDescent="0.35">
      <c r="A178" s="99" t="s">
        <v>125</v>
      </c>
      <c r="B178" s="78" t="s">
        <v>126</v>
      </c>
      <c r="C178" s="79">
        <v>2639932983</v>
      </c>
      <c r="D178" s="83">
        <f>Table1[[#This Row],[Value]]/1000000</f>
        <v>2639.9329830000001</v>
      </c>
      <c r="E178" s="84" t="s">
        <v>358</v>
      </c>
      <c r="F178" s="84" t="str">
        <f>_xlfn.XLOOKUP(Table1[[#This Row],[Agency Name]],'Key Agency'!A:A,'Key Agency'!C:C,"No")</f>
        <v>Yes</v>
      </c>
      <c r="G178" s="84" t="s">
        <v>298</v>
      </c>
      <c r="H178" s="84" t="s">
        <v>192</v>
      </c>
      <c r="I178" s="84" t="s">
        <v>193</v>
      </c>
      <c r="J178" s="84" t="s">
        <v>177</v>
      </c>
      <c r="K178" s="84">
        <v>24</v>
      </c>
      <c r="L178" s="90" t="s">
        <v>172</v>
      </c>
    </row>
    <row r="179" spans="1:12" s="80" customFormat="1" x14ac:dyDescent="0.35">
      <c r="A179" s="99" t="s">
        <v>125</v>
      </c>
      <c r="B179" s="78" t="s">
        <v>126</v>
      </c>
      <c r="C179" s="79">
        <v>2103527999</v>
      </c>
      <c r="D179" s="83">
        <f>Table1[[#This Row],[Value]]/1000000</f>
        <v>2103.5279989999999</v>
      </c>
      <c r="E179" s="84" t="s">
        <v>359</v>
      </c>
      <c r="F179" s="84" t="str">
        <f>_xlfn.XLOOKUP(Table1[[#This Row],[Agency Name]],'Key Agency'!A:A,'Key Agency'!C:C,"No")</f>
        <v>Yes</v>
      </c>
      <c r="G179" s="84" t="s">
        <v>298</v>
      </c>
      <c r="H179" s="84" t="s">
        <v>192</v>
      </c>
      <c r="I179" s="84" t="s">
        <v>193</v>
      </c>
      <c r="J179" s="84" t="s">
        <v>176</v>
      </c>
      <c r="K179" s="84">
        <v>25</v>
      </c>
      <c r="L179" s="90" t="s">
        <v>172</v>
      </c>
    </row>
    <row r="180" spans="1:12" s="80" customFormat="1" x14ac:dyDescent="0.35">
      <c r="A180" s="99" t="s">
        <v>125</v>
      </c>
      <c r="B180" s="78" t="s">
        <v>127</v>
      </c>
      <c r="C180" s="79">
        <v>346629915</v>
      </c>
      <c r="D180" s="83">
        <f>Table1[[#This Row],[Value]]/1000000</f>
        <v>346.62991499999998</v>
      </c>
      <c r="E180" s="84" t="s">
        <v>360</v>
      </c>
      <c r="F180" s="84" t="str">
        <f>_xlfn.XLOOKUP(Table1[[#This Row],[Agency Name]],'Key Agency'!A:A,'Key Agency'!C:C,"No")</f>
        <v>Yes</v>
      </c>
      <c r="G180" s="84" t="s">
        <v>298</v>
      </c>
      <c r="H180" s="84" t="s">
        <v>192</v>
      </c>
      <c r="I180" s="84" t="s">
        <v>203</v>
      </c>
      <c r="J180" s="84" t="s">
        <v>175</v>
      </c>
      <c r="K180" s="84">
        <v>26</v>
      </c>
      <c r="L180" s="90" t="s">
        <v>172</v>
      </c>
    </row>
    <row r="181" spans="1:12" s="80" customFormat="1" x14ac:dyDescent="0.35">
      <c r="A181" s="99" t="s">
        <v>125</v>
      </c>
      <c r="B181" s="78" t="s">
        <v>127</v>
      </c>
      <c r="C181" s="79">
        <v>285845050</v>
      </c>
      <c r="D181" s="83">
        <f>Table1[[#This Row],[Value]]/1000000</f>
        <v>285.84505000000001</v>
      </c>
      <c r="E181" s="84" t="s">
        <v>360</v>
      </c>
      <c r="F181" s="84" t="str">
        <f>_xlfn.XLOOKUP(Table1[[#This Row],[Agency Name]],'Key Agency'!A:A,'Key Agency'!C:C,"No")</f>
        <v>Yes</v>
      </c>
      <c r="G181" s="84" t="s">
        <v>298</v>
      </c>
      <c r="H181" s="84" t="s">
        <v>192</v>
      </c>
      <c r="I181" s="84" t="s">
        <v>203</v>
      </c>
      <c r="J181" s="84" t="s">
        <v>176</v>
      </c>
      <c r="K181" s="84">
        <v>25</v>
      </c>
      <c r="L181" s="90" t="s">
        <v>172</v>
      </c>
    </row>
    <row r="182" spans="1:12" s="80" customFormat="1" x14ac:dyDescent="0.35">
      <c r="A182" s="99" t="s">
        <v>125</v>
      </c>
      <c r="B182" s="78" t="s">
        <v>127</v>
      </c>
      <c r="C182" s="79">
        <v>263687052</v>
      </c>
      <c r="D182" s="83">
        <f>Table1[[#This Row],[Value]]/1000000</f>
        <v>263.68705199999999</v>
      </c>
      <c r="E182" s="84" t="s">
        <v>360</v>
      </c>
      <c r="F182" s="84" t="str">
        <f>_xlfn.XLOOKUP(Table1[[#This Row],[Agency Name]],'Key Agency'!A:A,'Key Agency'!C:C,"No")</f>
        <v>Yes</v>
      </c>
      <c r="G182" s="84" t="s">
        <v>298</v>
      </c>
      <c r="H182" s="84" t="s">
        <v>192</v>
      </c>
      <c r="I182" s="84" t="s">
        <v>203</v>
      </c>
      <c r="J182" s="84" t="s">
        <v>177</v>
      </c>
      <c r="K182" s="84">
        <v>24</v>
      </c>
      <c r="L182" s="90" t="s">
        <v>172</v>
      </c>
    </row>
    <row r="183" spans="1:12" s="107" customFormat="1" x14ac:dyDescent="0.35">
      <c r="A183" s="120" t="s">
        <v>125</v>
      </c>
      <c r="B183" s="121" t="s">
        <v>128</v>
      </c>
      <c r="C183" s="122">
        <v>1440000</v>
      </c>
      <c r="D183" s="110">
        <f>Table1[[#This Row],[Value]]/1000000</f>
        <v>1.44</v>
      </c>
      <c r="E183" s="109" t="s">
        <v>129</v>
      </c>
      <c r="F183" s="109" t="str">
        <f>_xlfn.XLOOKUP(Table1[[#This Row],[Agency Name]],'Key Agency'!A:A,'Key Agency'!C:C,"No")</f>
        <v>Yes</v>
      </c>
      <c r="G183" s="109" t="s">
        <v>1</v>
      </c>
      <c r="H183" s="109" t="s">
        <v>179</v>
      </c>
      <c r="I183" s="109" t="s">
        <v>193</v>
      </c>
      <c r="J183" s="109" t="s">
        <v>176</v>
      </c>
      <c r="K183" s="109">
        <v>25</v>
      </c>
      <c r="L183" s="111" t="s">
        <v>172</v>
      </c>
    </row>
    <row r="184" spans="1:12" s="107" customFormat="1" ht="15" thickBot="1" x14ac:dyDescent="0.4">
      <c r="A184" s="126" t="s">
        <v>125</v>
      </c>
      <c r="B184" s="127" t="s">
        <v>128</v>
      </c>
      <c r="C184" s="128">
        <v>829840</v>
      </c>
      <c r="D184" s="114">
        <f>Table1[[#This Row],[Value]]/1000000</f>
        <v>0.82984000000000002</v>
      </c>
      <c r="E184" s="113" t="s">
        <v>129</v>
      </c>
      <c r="F184" s="113" t="str">
        <f>_xlfn.XLOOKUP(Table1[[#This Row],[Agency Name]],'Key Agency'!A:A,'Key Agency'!C:C,"No")</f>
        <v>Yes</v>
      </c>
      <c r="G184" s="113" t="s">
        <v>1</v>
      </c>
      <c r="H184" s="113" t="s">
        <v>179</v>
      </c>
      <c r="I184" s="113" t="s">
        <v>193</v>
      </c>
      <c r="J184" s="113" t="s">
        <v>175</v>
      </c>
      <c r="K184" s="113">
        <v>26</v>
      </c>
      <c r="L184" s="115" t="s">
        <v>172</v>
      </c>
    </row>
    <row r="185" spans="1:12" s="107" customFormat="1" x14ac:dyDescent="0.35">
      <c r="A185" s="116" t="s">
        <v>130</v>
      </c>
      <c r="B185" s="117" t="s">
        <v>131</v>
      </c>
      <c r="C185" s="118">
        <v>13513650</v>
      </c>
      <c r="D185" s="118">
        <f>Table1[[#This Row],[Value]]/1000000</f>
        <v>13.51365</v>
      </c>
      <c r="E185" s="117" t="s">
        <v>133</v>
      </c>
      <c r="F185" s="117" t="str">
        <f>_xlfn.XLOOKUP(Table1[[#This Row],[Agency Name]],'Key Agency'!A:A,'Key Agency'!C:C,"No")</f>
        <v>No</v>
      </c>
      <c r="G185" s="117" t="s">
        <v>1</v>
      </c>
      <c r="H185" s="117" t="s">
        <v>195</v>
      </c>
      <c r="I185" s="117" t="s">
        <v>227</v>
      </c>
      <c r="J185" s="117" t="s">
        <v>175</v>
      </c>
      <c r="K185" s="117">
        <v>26</v>
      </c>
      <c r="L185" s="119" t="s">
        <v>172</v>
      </c>
    </row>
    <row r="186" spans="1:12" s="107" customFormat="1" x14ac:dyDescent="0.35">
      <c r="A186" s="123" t="s">
        <v>130</v>
      </c>
      <c r="B186" s="124" t="s">
        <v>131</v>
      </c>
      <c r="C186" s="125">
        <v>7509782</v>
      </c>
      <c r="D186" s="110">
        <f>Table1[[#This Row],[Value]]/1000000</f>
        <v>7.5097820000000004</v>
      </c>
      <c r="E186" s="109" t="s">
        <v>338</v>
      </c>
      <c r="F186" s="109" t="str">
        <f>_xlfn.XLOOKUP(Table1[[#This Row],[Agency Name]],'Key Agency'!A:A,'Key Agency'!C:C,"No")</f>
        <v>No</v>
      </c>
      <c r="G186" s="109" t="s">
        <v>1</v>
      </c>
      <c r="H186" s="109" t="s">
        <v>195</v>
      </c>
      <c r="I186" s="109" t="s">
        <v>227</v>
      </c>
      <c r="J186" s="109" t="s">
        <v>177</v>
      </c>
      <c r="K186" s="109">
        <v>24</v>
      </c>
      <c r="L186" s="111" t="s">
        <v>172</v>
      </c>
    </row>
    <row r="187" spans="1:12" s="107" customFormat="1" ht="15" thickBot="1" x14ac:dyDescent="0.4">
      <c r="A187" s="126" t="s">
        <v>130</v>
      </c>
      <c r="B187" s="127" t="s">
        <v>131</v>
      </c>
      <c r="C187" s="128">
        <v>12772307</v>
      </c>
      <c r="D187" s="114">
        <f>Table1[[#This Row],[Value]]/1000000</f>
        <v>12.772307</v>
      </c>
      <c r="E187" s="113" t="s">
        <v>134</v>
      </c>
      <c r="F187" s="113" t="str">
        <f>_xlfn.XLOOKUP(Table1[[#This Row],[Agency Name]],'Key Agency'!A:A,'Key Agency'!C:C,"No")</f>
        <v>No</v>
      </c>
      <c r="G187" s="113" t="s">
        <v>1</v>
      </c>
      <c r="H187" s="113" t="s">
        <v>195</v>
      </c>
      <c r="I187" s="113" t="s">
        <v>227</v>
      </c>
      <c r="J187" s="113" t="s">
        <v>176</v>
      </c>
      <c r="K187" s="113">
        <v>25</v>
      </c>
      <c r="L187" s="115" t="s">
        <v>172</v>
      </c>
    </row>
    <row r="188" spans="1:12" s="107" customFormat="1" x14ac:dyDescent="0.35">
      <c r="A188" s="129" t="s">
        <v>135</v>
      </c>
      <c r="B188" s="130" t="s">
        <v>139</v>
      </c>
      <c r="C188" s="131">
        <v>661947</v>
      </c>
      <c r="D188" s="118">
        <f>Table1[[#This Row],[Value]]/1000000</f>
        <v>0.66194699999999995</v>
      </c>
      <c r="E188" s="117" t="s">
        <v>341</v>
      </c>
      <c r="F188" s="117" t="str">
        <f>_xlfn.XLOOKUP(Table1[[#This Row],[Agency Name]],'Key Agency'!A:A,'Key Agency'!C:C,"No")</f>
        <v>No</v>
      </c>
      <c r="G188" s="117" t="s">
        <v>1</v>
      </c>
      <c r="H188" s="117" t="s">
        <v>195</v>
      </c>
      <c r="I188" s="117" t="s">
        <v>227</v>
      </c>
      <c r="J188" s="117" t="s">
        <v>175</v>
      </c>
      <c r="K188" s="117">
        <v>26</v>
      </c>
      <c r="L188" s="119" t="s">
        <v>172</v>
      </c>
    </row>
    <row r="189" spans="1:12" s="107" customFormat="1" x14ac:dyDescent="0.35">
      <c r="A189" s="123" t="s">
        <v>135</v>
      </c>
      <c r="B189" s="124" t="s">
        <v>139</v>
      </c>
      <c r="C189" s="125">
        <v>698356</v>
      </c>
      <c r="D189" s="110">
        <f>Table1[[#This Row],[Value]]/1000000</f>
        <v>0.69835599999999998</v>
      </c>
      <c r="E189" s="109" t="s">
        <v>351</v>
      </c>
      <c r="F189" s="109" t="str">
        <f>_xlfn.XLOOKUP(Table1[[#This Row],[Agency Name]],'Key Agency'!A:A,'Key Agency'!C:C,"No")</f>
        <v>No</v>
      </c>
      <c r="G189" s="109" t="s">
        <v>1</v>
      </c>
      <c r="H189" s="109" t="s">
        <v>195</v>
      </c>
      <c r="I189" s="109" t="s">
        <v>227</v>
      </c>
      <c r="J189" s="109" t="s">
        <v>177</v>
      </c>
      <c r="K189" s="109">
        <v>24</v>
      </c>
      <c r="L189" s="111" t="s">
        <v>172</v>
      </c>
    </row>
    <row r="190" spans="1:12" s="107" customFormat="1" x14ac:dyDescent="0.35">
      <c r="A190" s="123" t="s">
        <v>135</v>
      </c>
      <c r="B190" s="124" t="s">
        <v>139</v>
      </c>
      <c r="C190" s="125">
        <v>659650</v>
      </c>
      <c r="D190" s="110">
        <f>Table1[[#This Row],[Value]]/1000000</f>
        <v>0.65964999999999996</v>
      </c>
      <c r="E190" s="109" t="s">
        <v>351</v>
      </c>
      <c r="F190" s="109" t="str">
        <f>_xlfn.XLOOKUP(Table1[[#This Row],[Agency Name]],'Key Agency'!A:A,'Key Agency'!C:C,"No")</f>
        <v>No</v>
      </c>
      <c r="G190" s="109" t="s">
        <v>1</v>
      </c>
      <c r="H190" s="109" t="s">
        <v>195</v>
      </c>
      <c r="I190" s="109" t="s">
        <v>227</v>
      </c>
      <c r="J190" s="109" t="s">
        <v>176</v>
      </c>
      <c r="K190" s="109">
        <v>25</v>
      </c>
      <c r="L190" s="111" t="s">
        <v>172</v>
      </c>
    </row>
    <row r="191" spans="1:12" s="107" customFormat="1" x14ac:dyDescent="0.35">
      <c r="A191" s="123" t="s">
        <v>135</v>
      </c>
      <c r="B191" s="124" t="s">
        <v>136</v>
      </c>
      <c r="C191" s="125">
        <v>8522942</v>
      </c>
      <c r="D191" s="110">
        <f>Table1[[#This Row],[Value]]/1000000</f>
        <v>8.5229420000000005</v>
      </c>
      <c r="E191" s="109" t="s">
        <v>339</v>
      </c>
      <c r="F191" s="109" t="str">
        <f>_xlfn.XLOOKUP(Table1[[#This Row],[Agency Name]],'Key Agency'!A:A,'Key Agency'!C:C,"No")</f>
        <v>No</v>
      </c>
      <c r="G191" s="109" t="s">
        <v>1</v>
      </c>
      <c r="H191" s="109" t="s">
        <v>195</v>
      </c>
      <c r="I191" s="109" t="s">
        <v>227</v>
      </c>
      <c r="J191" s="109" t="s">
        <v>175</v>
      </c>
      <c r="K191" s="109">
        <v>26</v>
      </c>
      <c r="L191" s="111" t="s">
        <v>172</v>
      </c>
    </row>
    <row r="192" spans="1:12" s="107" customFormat="1" x14ac:dyDescent="0.35">
      <c r="A192" s="123" t="s">
        <v>135</v>
      </c>
      <c r="B192" s="124" t="s">
        <v>136</v>
      </c>
      <c r="C192" s="125">
        <v>8236774</v>
      </c>
      <c r="D192" s="110">
        <f>Table1[[#This Row],[Value]]/1000000</f>
        <v>8.2367740000000005</v>
      </c>
      <c r="E192" s="109" t="s">
        <v>340</v>
      </c>
      <c r="F192" s="109" t="str">
        <f>_xlfn.XLOOKUP(Table1[[#This Row],[Agency Name]],'Key Agency'!A:A,'Key Agency'!C:C,"No")</f>
        <v>No</v>
      </c>
      <c r="G192" s="109" t="s">
        <v>1</v>
      </c>
      <c r="H192" s="109" t="s">
        <v>195</v>
      </c>
      <c r="I192" s="109" t="s">
        <v>227</v>
      </c>
      <c r="J192" s="109" t="s">
        <v>177</v>
      </c>
      <c r="K192" s="109">
        <v>24</v>
      </c>
      <c r="L192" s="111" t="s">
        <v>172</v>
      </c>
    </row>
    <row r="193" spans="1:12" s="107" customFormat="1" ht="15" thickBot="1" x14ac:dyDescent="0.4">
      <c r="A193" s="126" t="s">
        <v>135</v>
      </c>
      <c r="B193" s="127" t="s">
        <v>136</v>
      </c>
      <c r="C193" s="128">
        <v>7026293</v>
      </c>
      <c r="D193" s="114">
        <f>Table1[[#This Row],[Value]]/1000000</f>
        <v>7.0262929999999999</v>
      </c>
      <c r="E193" s="113" t="s">
        <v>141</v>
      </c>
      <c r="F193" s="113" t="str">
        <f>_xlfn.XLOOKUP(Table1[[#This Row],[Agency Name]],'Key Agency'!A:A,'Key Agency'!C:C,"No")</f>
        <v>No</v>
      </c>
      <c r="G193" s="113" t="s">
        <v>1</v>
      </c>
      <c r="H193" s="113" t="s">
        <v>195</v>
      </c>
      <c r="I193" s="113" t="s">
        <v>227</v>
      </c>
      <c r="J193" s="113" t="s">
        <v>176</v>
      </c>
      <c r="K193" s="113">
        <v>25</v>
      </c>
      <c r="L193" s="115" t="s">
        <v>172</v>
      </c>
    </row>
    <row r="194" spans="1:12" s="107" customFormat="1" x14ac:dyDescent="0.35">
      <c r="A194" s="116" t="s">
        <v>142</v>
      </c>
      <c r="B194" s="117" t="s">
        <v>145</v>
      </c>
      <c r="C194" s="118">
        <v>29227141</v>
      </c>
      <c r="D194" s="118">
        <f>Table1[[#This Row],[Value]]/1000000</f>
        <v>29.227141</v>
      </c>
      <c r="E194" s="117" t="s">
        <v>144</v>
      </c>
      <c r="F194" s="117" t="str">
        <f>_xlfn.XLOOKUP(Table1[[#This Row],[Agency Name]],'Key Agency'!A:A,'Key Agency'!C:C,"No")</f>
        <v>Yes</v>
      </c>
      <c r="G194" s="117" t="s">
        <v>1</v>
      </c>
      <c r="H194" s="117" t="s">
        <v>173</v>
      </c>
      <c r="I194" s="117" t="s">
        <v>308</v>
      </c>
      <c r="J194" s="117" t="s">
        <v>177</v>
      </c>
      <c r="K194" s="117">
        <v>24</v>
      </c>
      <c r="L194" s="119" t="s">
        <v>172</v>
      </c>
    </row>
    <row r="195" spans="1:12" s="107" customFormat="1" x14ac:dyDescent="0.35">
      <c r="A195" s="123" t="s">
        <v>142</v>
      </c>
      <c r="B195" s="124" t="s">
        <v>145</v>
      </c>
      <c r="C195" s="125">
        <v>29227141</v>
      </c>
      <c r="D195" s="110">
        <f>Table1[[#This Row],[Value]]/1000000</f>
        <v>29.227141</v>
      </c>
      <c r="E195" s="109" t="s">
        <v>144</v>
      </c>
      <c r="F195" s="109" t="str">
        <f>_xlfn.XLOOKUP(Table1[[#This Row],[Agency Name]],'Key Agency'!A:A,'Key Agency'!C:C,"No")</f>
        <v>Yes</v>
      </c>
      <c r="G195" s="109" t="s">
        <v>1</v>
      </c>
      <c r="H195" s="109" t="s">
        <v>173</v>
      </c>
      <c r="I195" s="109" t="s">
        <v>308</v>
      </c>
      <c r="J195" s="109" t="s">
        <v>175</v>
      </c>
      <c r="K195" s="109">
        <v>26</v>
      </c>
      <c r="L195" s="111" t="s">
        <v>172</v>
      </c>
    </row>
    <row r="196" spans="1:12" s="107" customFormat="1" x14ac:dyDescent="0.35">
      <c r="A196" s="120" t="s">
        <v>142</v>
      </c>
      <c r="B196" s="121" t="s">
        <v>145</v>
      </c>
      <c r="C196" s="122">
        <v>29227141</v>
      </c>
      <c r="D196" s="110">
        <f>Table1[[#This Row],[Value]]/1000000</f>
        <v>29.227141</v>
      </c>
      <c r="E196" s="109" t="s">
        <v>146</v>
      </c>
      <c r="F196" s="109" t="str">
        <f>_xlfn.XLOOKUP(Table1[[#This Row],[Agency Name]],'Key Agency'!A:A,'Key Agency'!C:C,"No")</f>
        <v>Yes</v>
      </c>
      <c r="G196" s="109" t="s">
        <v>1</v>
      </c>
      <c r="H196" s="109" t="s">
        <v>173</v>
      </c>
      <c r="I196" s="109" t="s">
        <v>308</v>
      </c>
      <c r="J196" s="109" t="s">
        <v>176</v>
      </c>
      <c r="K196" s="109">
        <v>25</v>
      </c>
      <c r="L196" s="111" t="s">
        <v>172</v>
      </c>
    </row>
    <row r="197" spans="1:12" s="107" customFormat="1" x14ac:dyDescent="0.35">
      <c r="A197" s="123" t="s">
        <v>142</v>
      </c>
      <c r="B197" s="124" t="s">
        <v>228</v>
      </c>
      <c r="C197" s="125">
        <v>1000000</v>
      </c>
      <c r="D197" s="110">
        <f>Table1[[#This Row],[Value]]/1000000</f>
        <v>1</v>
      </c>
      <c r="E197" s="109" t="s">
        <v>229</v>
      </c>
      <c r="F197" s="109" t="str">
        <f>_xlfn.XLOOKUP(Table1[[#This Row],[Agency Name]],'Key Agency'!A:A,'Key Agency'!C:C,"No")</f>
        <v>Yes</v>
      </c>
      <c r="G197" s="109" t="s">
        <v>1</v>
      </c>
      <c r="H197" s="109" t="s">
        <v>173</v>
      </c>
      <c r="I197" s="109" t="s">
        <v>184</v>
      </c>
      <c r="J197" s="109" t="s">
        <v>175</v>
      </c>
      <c r="K197" s="109">
        <v>26</v>
      </c>
      <c r="L197" s="111" t="s">
        <v>172</v>
      </c>
    </row>
    <row r="198" spans="1:12" s="107" customFormat="1" x14ac:dyDescent="0.35">
      <c r="A198" s="120" t="s">
        <v>142</v>
      </c>
      <c r="B198" s="121" t="s">
        <v>147</v>
      </c>
      <c r="C198" s="122">
        <v>10934308</v>
      </c>
      <c r="D198" s="110">
        <f>Table1[[#This Row],[Value]]/1000000</f>
        <v>10.934308</v>
      </c>
      <c r="E198" s="109" t="s">
        <v>332</v>
      </c>
      <c r="F198" s="109" t="str">
        <f>_xlfn.XLOOKUP(Table1[[#This Row],[Agency Name]],'Key Agency'!A:A,'Key Agency'!C:C,"No")</f>
        <v>Yes</v>
      </c>
      <c r="G198" s="109" t="s">
        <v>1</v>
      </c>
      <c r="H198" s="109" t="s">
        <v>173</v>
      </c>
      <c r="I198" s="109" t="s">
        <v>308</v>
      </c>
      <c r="J198" s="109" t="s">
        <v>175</v>
      </c>
      <c r="K198" s="109">
        <v>26</v>
      </c>
      <c r="L198" s="111" t="s">
        <v>172</v>
      </c>
    </row>
    <row r="199" spans="1:12" s="107" customFormat="1" x14ac:dyDescent="0.35">
      <c r="A199" s="123" t="s">
        <v>142</v>
      </c>
      <c r="B199" s="124" t="s">
        <v>147</v>
      </c>
      <c r="C199" s="125">
        <v>13651644</v>
      </c>
      <c r="D199" s="110">
        <f>Table1[[#This Row],[Value]]/1000000</f>
        <v>13.651643999999999</v>
      </c>
      <c r="E199" s="109" t="s">
        <v>331</v>
      </c>
      <c r="F199" s="109" t="str">
        <f>_xlfn.XLOOKUP(Table1[[#This Row],[Agency Name]],'Key Agency'!A:A,'Key Agency'!C:C,"No")</f>
        <v>Yes</v>
      </c>
      <c r="G199" s="109" t="s">
        <v>1</v>
      </c>
      <c r="H199" s="109" t="s">
        <v>173</v>
      </c>
      <c r="I199" s="109" t="s">
        <v>308</v>
      </c>
      <c r="J199" s="109" t="s">
        <v>177</v>
      </c>
      <c r="K199" s="109">
        <v>24</v>
      </c>
      <c r="L199" s="111" t="s">
        <v>172</v>
      </c>
    </row>
    <row r="200" spans="1:12" s="107" customFormat="1" ht="15" thickBot="1" x14ac:dyDescent="0.4">
      <c r="A200" s="126" t="s">
        <v>142</v>
      </c>
      <c r="B200" s="127" t="s">
        <v>147</v>
      </c>
      <c r="C200" s="128">
        <v>11598771</v>
      </c>
      <c r="D200" s="114">
        <f>Table1[[#This Row],[Value]]/1000000</f>
        <v>11.598770999999999</v>
      </c>
      <c r="E200" s="113" t="s">
        <v>331</v>
      </c>
      <c r="F200" s="113" t="str">
        <f>_xlfn.XLOOKUP(Table1[[#This Row],[Agency Name]],'Key Agency'!A:A,'Key Agency'!C:C,"No")</f>
        <v>Yes</v>
      </c>
      <c r="G200" s="113" t="s">
        <v>1</v>
      </c>
      <c r="H200" s="113" t="s">
        <v>173</v>
      </c>
      <c r="I200" s="113" t="s">
        <v>308</v>
      </c>
      <c r="J200" s="113" t="s">
        <v>176</v>
      </c>
      <c r="K200" s="113">
        <v>25</v>
      </c>
      <c r="L200" s="115" t="s">
        <v>172</v>
      </c>
    </row>
    <row r="201" spans="1:12" s="20" customFormat="1" x14ac:dyDescent="0.35">
      <c r="A201" s="132" t="s">
        <v>150</v>
      </c>
      <c r="B201" s="133" t="s">
        <v>151</v>
      </c>
      <c r="C201" s="134">
        <v>573322</v>
      </c>
      <c r="D201" s="134">
        <f>Table1[[#This Row],[Value]]/1000000</f>
        <v>0.573322</v>
      </c>
      <c r="E201" s="133" t="s">
        <v>382</v>
      </c>
      <c r="F201" s="133" t="str">
        <f>_xlfn.XLOOKUP(Table1[[#This Row],[Agency Name]],'Key Agency'!A:A,'Key Agency'!C:C,"No")</f>
        <v>Yes</v>
      </c>
      <c r="G201" s="133" t="s">
        <v>189</v>
      </c>
      <c r="H201" s="133" t="s">
        <v>190</v>
      </c>
      <c r="I201" s="133" t="s">
        <v>193</v>
      </c>
      <c r="J201" s="133" t="s">
        <v>175</v>
      </c>
      <c r="K201" s="133">
        <v>26</v>
      </c>
      <c r="L201" s="135" t="s">
        <v>172</v>
      </c>
    </row>
    <row r="202" spans="1:12" s="20" customFormat="1" x14ac:dyDescent="0.35">
      <c r="A202" s="143" t="s">
        <v>150</v>
      </c>
      <c r="B202" s="21" t="s">
        <v>151</v>
      </c>
      <c r="C202" s="22">
        <v>596335</v>
      </c>
      <c r="D202" s="23">
        <f>Table1[[#This Row],[Value]]/1000000</f>
        <v>0.59633499999999995</v>
      </c>
      <c r="E202" s="77" t="s">
        <v>383</v>
      </c>
      <c r="F202" s="77" t="str">
        <f>_xlfn.XLOOKUP(Table1[[#This Row],[Agency Name]],'Key Agency'!A:A,'Key Agency'!C:C,"No")</f>
        <v>Yes</v>
      </c>
      <c r="G202" s="77" t="s">
        <v>189</v>
      </c>
      <c r="H202" s="77" t="s">
        <v>190</v>
      </c>
      <c r="I202" s="77" t="s">
        <v>193</v>
      </c>
      <c r="J202" s="77" t="s">
        <v>176</v>
      </c>
      <c r="K202" s="77">
        <v>25</v>
      </c>
      <c r="L202" s="142" t="s">
        <v>172</v>
      </c>
    </row>
    <row r="203" spans="1:12" s="20" customFormat="1" x14ac:dyDescent="0.35">
      <c r="A203" s="25" t="s">
        <v>150</v>
      </c>
      <c r="B203" s="18" t="s">
        <v>151</v>
      </c>
      <c r="C203" s="19">
        <v>596335</v>
      </c>
      <c r="D203" s="23">
        <f>Table1[[#This Row],[Value]]/1000000</f>
        <v>0.59633499999999995</v>
      </c>
      <c r="E203" s="77" t="s">
        <v>384</v>
      </c>
      <c r="F203" s="77" t="str">
        <f>_xlfn.XLOOKUP(Table1[[#This Row],[Agency Name]],'Key Agency'!A:A,'Key Agency'!C:C,"No")</f>
        <v>Yes</v>
      </c>
      <c r="G203" s="77" t="s">
        <v>189</v>
      </c>
      <c r="H203" s="77" t="s">
        <v>190</v>
      </c>
      <c r="I203" s="77" t="s">
        <v>193</v>
      </c>
      <c r="J203" s="77" t="s">
        <v>177</v>
      </c>
      <c r="K203" s="77">
        <v>24</v>
      </c>
      <c r="L203" s="142" t="s">
        <v>172</v>
      </c>
    </row>
    <row r="204" spans="1:12" s="20" customFormat="1" x14ac:dyDescent="0.35">
      <c r="A204" s="143" t="s">
        <v>150</v>
      </c>
      <c r="B204" s="21" t="s">
        <v>206</v>
      </c>
      <c r="C204" s="22">
        <v>2926394219</v>
      </c>
      <c r="D204" s="23">
        <f>Table1[[#This Row],[Value]]/1000000</f>
        <v>2926.3942189999998</v>
      </c>
      <c r="E204" s="77" t="s">
        <v>207</v>
      </c>
      <c r="F204" s="77" t="str">
        <f>_xlfn.XLOOKUP(Table1[[#This Row],[Agency Name]],'Key Agency'!A:A,'Key Agency'!C:C,"No")</f>
        <v>Yes</v>
      </c>
      <c r="G204" s="77" t="s">
        <v>189</v>
      </c>
      <c r="H204" s="77" t="s">
        <v>190</v>
      </c>
      <c r="I204" s="77" t="s">
        <v>193</v>
      </c>
      <c r="J204" s="77" t="s">
        <v>176</v>
      </c>
      <c r="K204" s="77">
        <v>25</v>
      </c>
      <c r="L204" s="142" t="s">
        <v>172</v>
      </c>
    </row>
    <row r="205" spans="1:12" s="20" customFormat="1" x14ac:dyDescent="0.35">
      <c r="A205" s="25" t="s">
        <v>150</v>
      </c>
      <c r="B205" s="18" t="s">
        <v>206</v>
      </c>
      <c r="C205" s="19">
        <v>2852238999</v>
      </c>
      <c r="D205" s="23">
        <f>Table1[[#This Row],[Value]]/1000000</f>
        <v>2852.2389990000001</v>
      </c>
      <c r="E205" s="77" t="s">
        <v>211</v>
      </c>
      <c r="F205" s="77" t="str">
        <f>_xlfn.XLOOKUP(Table1[[#This Row],[Agency Name]],'Key Agency'!A:A,'Key Agency'!C:C,"No")</f>
        <v>Yes</v>
      </c>
      <c r="G205" s="77" t="s">
        <v>189</v>
      </c>
      <c r="H205" s="77" t="s">
        <v>190</v>
      </c>
      <c r="I205" s="77" t="s">
        <v>193</v>
      </c>
      <c r="J205" s="77" t="s">
        <v>177</v>
      </c>
      <c r="K205" s="77">
        <v>24</v>
      </c>
      <c r="L205" s="142" t="s">
        <v>172</v>
      </c>
    </row>
    <row r="206" spans="1:12" s="20" customFormat="1" x14ac:dyDescent="0.35">
      <c r="A206" s="25" t="s">
        <v>150</v>
      </c>
      <c r="B206" s="18" t="s">
        <v>206</v>
      </c>
      <c r="C206" s="19">
        <v>3023624592</v>
      </c>
      <c r="D206" s="23">
        <f>Table1[[#This Row],[Value]]/1000000</f>
        <v>3023.6245920000001</v>
      </c>
      <c r="E206" s="77" t="s">
        <v>212</v>
      </c>
      <c r="F206" s="77" t="str">
        <f>_xlfn.XLOOKUP(Table1[[#This Row],[Agency Name]],'Key Agency'!A:A,'Key Agency'!C:C,"No")</f>
        <v>Yes</v>
      </c>
      <c r="G206" s="77" t="s">
        <v>189</v>
      </c>
      <c r="H206" s="77" t="s">
        <v>190</v>
      </c>
      <c r="I206" s="77" t="s">
        <v>193</v>
      </c>
      <c r="J206" s="77" t="s">
        <v>175</v>
      </c>
      <c r="K206" s="77">
        <v>26</v>
      </c>
      <c r="L206" s="142" t="s">
        <v>172</v>
      </c>
    </row>
    <row r="207" spans="1:12" s="20" customFormat="1" x14ac:dyDescent="0.35">
      <c r="A207" s="143" t="s">
        <v>150</v>
      </c>
      <c r="B207" s="21" t="s">
        <v>285</v>
      </c>
      <c r="C207" s="22">
        <v>136389254</v>
      </c>
      <c r="D207" s="23">
        <f>Table1[[#This Row],[Value]]/1000000</f>
        <v>136.38925399999999</v>
      </c>
      <c r="E207" s="77" t="s">
        <v>385</v>
      </c>
      <c r="F207" s="77" t="str">
        <f>_xlfn.XLOOKUP(Table1[[#This Row],[Agency Name]],'Key Agency'!A:A,'Key Agency'!C:C,"No")</f>
        <v>Yes</v>
      </c>
      <c r="G207" s="77" t="s">
        <v>189</v>
      </c>
      <c r="H207" s="77" t="s">
        <v>190</v>
      </c>
      <c r="I207" s="77" t="s">
        <v>193</v>
      </c>
      <c r="J207" s="77" t="s">
        <v>176</v>
      </c>
      <c r="K207" s="77">
        <v>25</v>
      </c>
      <c r="L207" s="142" t="s">
        <v>172</v>
      </c>
    </row>
    <row r="208" spans="1:12" s="20" customFormat="1" x14ac:dyDescent="0.35">
      <c r="A208" s="143" t="s">
        <v>150</v>
      </c>
      <c r="B208" s="21" t="s">
        <v>285</v>
      </c>
      <c r="C208" s="22">
        <v>134780462</v>
      </c>
      <c r="D208" s="23">
        <f>Table1[[#This Row],[Value]]/1000000</f>
        <v>134.780462</v>
      </c>
      <c r="E208" s="77" t="s">
        <v>385</v>
      </c>
      <c r="F208" s="77" t="str">
        <f>_xlfn.XLOOKUP(Table1[[#This Row],[Agency Name]],'Key Agency'!A:A,'Key Agency'!C:C,"No")</f>
        <v>Yes</v>
      </c>
      <c r="G208" s="77" t="s">
        <v>189</v>
      </c>
      <c r="H208" s="77" t="s">
        <v>190</v>
      </c>
      <c r="I208" s="77" t="s">
        <v>193</v>
      </c>
      <c r="J208" s="77" t="s">
        <v>177</v>
      </c>
      <c r="K208" s="77">
        <v>24</v>
      </c>
      <c r="L208" s="142" t="s">
        <v>172</v>
      </c>
    </row>
    <row r="209" spans="1:12" s="20" customFormat="1" x14ac:dyDescent="0.35">
      <c r="A209" s="143" t="s">
        <v>150</v>
      </c>
      <c r="B209" s="21" t="s">
        <v>285</v>
      </c>
      <c r="C209" s="22">
        <v>187054799</v>
      </c>
      <c r="D209" s="23">
        <f>Table1[[#This Row],[Value]]/1000000</f>
        <v>187.054799</v>
      </c>
      <c r="E209" s="77" t="s">
        <v>385</v>
      </c>
      <c r="F209" s="77" t="str">
        <f>_xlfn.XLOOKUP(Table1[[#This Row],[Agency Name]],'Key Agency'!A:A,'Key Agency'!C:C,"No")</f>
        <v>Yes</v>
      </c>
      <c r="G209" s="77" t="s">
        <v>189</v>
      </c>
      <c r="H209" s="77" t="s">
        <v>190</v>
      </c>
      <c r="I209" s="77" t="s">
        <v>193</v>
      </c>
      <c r="J209" s="77" t="s">
        <v>175</v>
      </c>
      <c r="K209" s="77">
        <v>26</v>
      </c>
      <c r="L209" s="142" t="s">
        <v>172</v>
      </c>
    </row>
    <row r="210" spans="1:12" s="107" customFormat="1" x14ac:dyDescent="0.35">
      <c r="A210" s="123" t="s">
        <v>150</v>
      </c>
      <c r="B210" s="124" t="s">
        <v>152</v>
      </c>
      <c r="C210" s="125">
        <v>37112209</v>
      </c>
      <c r="D210" s="110">
        <f>Table1[[#This Row],[Value]]/1000000</f>
        <v>37.112209</v>
      </c>
      <c r="E210" s="109" t="s">
        <v>334</v>
      </c>
      <c r="F210" s="109" t="str">
        <f>_xlfn.XLOOKUP(Table1[[#This Row],[Agency Name]],'Key Agency'!A:A,'Key Agency'!C:C,"No")</f>
        <v>Yes</v>
      </c>
      <c r="G210" s="109" t="s">
        <v>1</v>
      </c>
      <c r="H210" s="109" t="s">
        <v>195</v>
      </c>
      <c r="I210" s="109" t="s">
        <v>193</v>
      </c>
      <c r="J210" s="109" t="s">
        <v>175</v>
      </c>
      <c r="K210" s="109">
        <v>26</v>
      </c>
      <c r="L210" s="111" t="s">
        <v>172</v>
      </c>
    </row>
    <row r="211" spans="1:12" s="107" customFormat="1" x14ac:dyDescent="0.35">
      <c r="A211" s="123" t="s">
        <v>150</v>
      </c>
      <c r="B211" s="124" t="s">
        <v>152</v>
      </c>
      <c r="C211" s="125">
        <v>39397796</v>
      </c>
      <c r="D211" s="110">
        <f>Table1[[#This Row],[Value]]/1000000</f>
        <v>39.397796</v>
      </c>
      <c r="E211" s="109" t="s">
        <v>333</v>
      </c>
      <c r="F211" s="109" t="str">
        <f>_xlfn.XLOOKUP(Table1[[#This Row],[Agency Name]],'Key Agency'!A:A,'Key Agency'!C:C,"No")</f>
        <v>Yes</v>
      </c>
      <c r="G211" s="109" t="s">
        <v>1</v>
      </c>
      <c r="H211" s="109" t="s">
        <v>195</v>
      </c>
      <c r="I211" s="109" t="s">
        <v>193</v>
      </c>
      <c r="J211" s="109" t="s">
        <v>176</v>
      </c>
      <c r="K211" s="109">
        <v>25</v>
      </c>
      <c r="L211" s="111" t="s">
        <v>172</v>
      </c>
    </row>
    <row r="212" spans="1:12" s="107" customFormat="1" ht="15" thickBot="1" x14ac:dyDescent="0.4">
      <c r="A212" s="126" t="s">
        <v>150</v>
      </c>
      <c r="B212" s="127" t="s">
        <v>152</v>
      </c>
      <c r="C212" s="128">
        <v>34064526</v>
      </c>
      <c r="D212" s="114">
        <f>Table1[[#This Row],[Value]]/1000000</f>
        <v>34.064526000000001</v>
      </c>
      <c r="E212" s="113" t="s">
        <v>335</v>
      </c>
      <c r="F212" s="113" t="str">
        <f>_xlfn.XLOOKUP(Table1[[#This Row],[Agency Name]],'Key Agency'!A:A,'Key Agency'!C:C,"No")</f>
        <v>Yes</v>
      </c>
      <c r="G212" s="113" t="s">
        <v>1</v>
      </c>
      <c r="H212" s="113" t="s">
        <v>195</v>
      </c>
      <c r="I212" s="113" t="s">
        <v>193</v>
      </c>
      <c r="J212" s="113" t="s">
        <v>177</v>
      </c>
      <c r="K212" s="113">
        <v>24</v>
      </c>
      <c r="L212" s="115" t="s">
        <v>172</v>
      </c>
    </row>
    <row r="213" spans="1:12" s="20" customFormat="1" x14ac:dyDescent="0.35">
      <c r="A213" s="132" t="s">
        <v>286</v>
      </c>
      <c r="B213" s="133" t="s">
        <v>287</v>
      </c>
      <c r="C213" s="134">
        <v>3889408</v>
      </c>
      <c r="D213" s="134">
        <f>Table1[[#This Row],[Value]]/1000000</f>
        <v>3.889408</v>
      </c>
      <c r="E213" s="133" t="s">
        <v>288</v>
      </c>
      <c r="F213" s="133" t="str">
        <f>_xlfn.XLOOKUP(Table1[[#This Row],[Agency Name]],'Key Agency'!A:A,'Key Agency'!C:C,"No")</f>
        <v>No</v>
      </c>
      <c r="G213" s="133" t="s">
        <v>189</v>
      </c>
      <c r="H213" s="133" t="s">
        <v>190</v>
      </c>
      <c r="I213" s="133" t="s">
        <v>193</v>
      </c>
      <c r="J213" s="133" t="s">
        <v>175</v>
      </c>
      <c r="K213" s="133">
        <v>26</v>
      </c>
      <c r="L213" s="135" t="s">
        <v>172</v>
      </c>
    </row>
    <row r="214" spans="1:12" s="20" customFormat="1" ht="15" thickBot="1" x14ac:dyDescent="0.4">
      <c r="A214" s="136" t="s">
        <v>286</v>
      </c>
      <c r="B214" s="137" t="s">
        <v>289</v>
      </c>
      <c r="C214" s="138">
        <v>3085092</v>
      </c>
      <c r="D214" s="139">
        <f>Table1[[#This Row],[Value]]/1000000</f>
        <v>3.0850919999999999</v>
      </c>
      <c r="E214" s="140" t="s">
        <v>386</v>
      </c>
      <c r="F214" s="140" t="str">
        <f>_xlfn.XLOOKUP(Table1[[#This Row],[Agency Name]],'Key Agency'!A:A,'Key Agency'!C:C,"No")</f>
        <v>No</v>
      </c>
      <c r="G214" s="140" t="s">
        <v>189</v>
      </c>
      <c r="H214" s="140" t="s">
        <v>190</v>
      </c>
      <c r="I214" s="140" t="s">
        <v>193</v>
      </c>
      <c r="J214" s="140" t="s">
        <v>175</v>
      </c>
      <c r="K214" s="140">
        <v>26</v>
      </c>
      <c r="L214" s="141" t="s">
        <v>172</v>
      </c>
    </row>
    <row r="215" spans="1:12" s="107" customFormat="1" x14ac:dyDescent="0.35">
      <c r="A215" s="116" t="s">
        <v>156</v>
      </c>
      <c r="B215" s="117" t="s">
        <v>157</v>
      </c>
      <c r="C215" s="118">
        <v>58000000</v>
      </c>
      <c r="D215" s="118">
        <f>Table1[[#This Row],[Value]]/1000000</f>
        <v>58</v>
      </c>
      <c r="E215" s="117" t="s">
        <v>328</v>
      </c>
      <c r="F215" s="117" t="str">
        <f>_xlfn.XLOOKUP(Table1[[#This Row],[Agency Name]],'Key Agency'!A:A,'Key Agency'!C:C,"No")</f>
        <v>Yes</v>
      </c>
      <c r="G215" s="117" t="s">
        <v>1</v>
      </c>
      <c r="H215" s="117" t="s">
        <v>173</v>
      </c>
      <c r="I215" s="117" t="s">
        <v>227</v>
      </c>
      <c r="J215" s="117" t="s">
        <v>175</v>
      </c>
      <c r="K215" s="117">
        <v>26</v>
      </c>
      <c r="L215" s="119" t="s">
        <v>172</v>
      </c>
    </row>
    <row r="216" spans="1:12" s="107" customFormat="1" x14ac:dyDescent="0.35">
      <c r="A216" s="123" t="s">
        <v>156</v>
      </c>
      <c r="B216" s="124" t="s">
        <v>157</v>
      </c>
      <c r="C216" s="125">
        <v>40000000</v>
      </c>
      <c r="D216" s="110">
        <f>Table1[[#This Row],[Value]]/1000000</f>
        <v>40</v>
      </c>
      <c r="E216" s="109" t="s">
        <v>158</v>
      </c>
      <c r="F216" s="109" t="str">
        <f>_xlfn.XLOOKUP(Table1[[#This Row],[Agency Name]],'Key Agency'!A:A,'Key Agency'!C:C,"No")</f>
        <v>Yes</v>
      </c>
      <c r="G216" s="109" t="s">
        <v>1</v>
      </c>
      <c r="H216" s="109" t="s">
        <v>173</v>
      </c>
      <c r="I216" s="109" t="s">
        <v>227</v>
      </c>
      <c r="J216" s="109" t="s">
        <v>177</v>
      </c>
      <c r="K216" s="109">
        <v>24</v>
      </c>
      <c r="L216" s="111" t="s">
        <v>172</v>
      </c>
    </row>
    <row r="217" spans="1:12" s="107" customFormat="1" x14ac:dyDescent="0.35">
      <c r="A217" s="123" t="s">
        <v>156</v>
      </c>
      <c r="B217" s="124" t="s">
        <v>157</v>
      </c>
      <c r="C217" s="125">
        <v>50000000</v>
      </c>
      <c r="D217" s="110">
        <f>Table1[[#This Row],[Value]]/1000000</f>
        <v>50</v>
      </c>
      <c r="E217" s="109" t="s">
        <v>330</v>
      </c>
      <c r="F217" s="109" t="str">
        <f>_xlfn.XLOOKUP(Table1[[#This Row],[Agency Name]],'Key Agency'!A:A,'Key Agency'!C:C,"No")</f>
        <v>Yes</v>
      </c>
      <c r="G217" s="109" t="s">
        <v>1</v>
      </c>
      <c r="H217" s="109" t="s">
        <v>173</v>
      </c>
      <c r="I217" s="109" t="s">
        <v>227</v>
      </c>
      <c r="J217" s="109" t="s">
        <v>176</v>
      </c>
      <c r="K217" s="109">
        <v>25</v>
      </c>
      <c r="L217" s="111" t="s">
        <v>172</v>
      </c>
    </row>
    <row r="218" spans="1:12" s="107" customFormat="1" x14ac:dyDescent="0.35">
      <c r="A218" s="123" t="s">
        <v>156</v>
      </c>
      <c r="B218" s="124" t="s">
        <v>161</v>
      </c>
      <c r="C218" s="125">
        <v>55186926</v>
      </c>
      <c r="D218" s="110">
        <f>Table1[[#This Row],[Value]]/1000000</f>
        <v>55.186926</v>
      </c>
      <c r="E218" s="109" t="s">
        <v>329</v>
      </c>
      <c r="F218" s="109" t="str">
        <f>_xlfn.XLOOKUP(Table1[[#This Row],[Agency Name]],'Key Agency'!A:A,'Key Agency'!C:C,"No")</f>
        <v>Yes</v>
      </c>
      <c r="G218" s="109" t="s">
        <v>1</v>
      </c>
      <c r="H218" s="109" t="s">
        <v>173</v>
      </c>
      <c r="I218" s="109" t="s">
        <v>308</v>
      </c>
      <c r="J218" s="109" t="s">
        <v>175</v>
      </c>
      <c r="K218" s="109">
        <v>26</v>
      </c>
      <c r="L218" s="111" t="s">
        <v>172</v>
      </c>
    </row>
    <row r="219" spans="1:12" s="107" customFormat="1" x14ac:dyDescent="0.35">
      <c r="A219" s="120" t="s">
        <v>156</v>
      </c>
      <c r="B219" s="121" t="s">
        <v>161</v>
      </c>
      <c r="C219" s="122">
        <v>53003926</v>
      </c>
      <c r="D219" s="110">
        <f>Table1[[#This Row],[Value]]/1000000</f>
        <v>53.003926</v>
      </c>
      <c r="E219" s="109" t="s">
        <v>162</v>
      </c>
      <c r="F219" s="109" t="str">
        <f>_xlfn.XLOOKUP(Table1[[#This Row],[Agency Name]],'Key Agency'!A:A,'Key Agency'!C:C,"No")</f>
        <v>Yes</v>
      </c>
      <c r="G219" s="109" t="s">
        <v>1</v>
      </c>
      <c r="H219" s="109" t="s">
        <v>173</v>
      </c>
      <c r="I219" s="109" t="s">
        <v>308</v>
      </c>
      <c r="J219" s="109" t="s">
        <v>177</v>
      </c>
      <c r="K219" s="109">
        <v>24</v>
      </c>
      <c r="L219" s="111" t="s">
        <v>172</v>
      </c>
    </row>
    <row r="220" spans="1:12" s="107" customFormat="1" ht="15" thickBot="1" x14ac:dyDescent="0.4">
      <c r="A220" s="126" t="s">
        <v>156</v>
      </c>
      <c r="B220" s="127" t="s">
        <v>161</v>
      </c>
      <c r="C220" s="128">
        <v>68104926</v>
      </c>
      <c r="D220" s="114">
        <f>Table1[[#This Row],[Value]]/1000000</f>
        <v>68.104926000000006</v>
      </c>
      <c r="E220" s="113" t="s">
        <v>327</v>
      </c>
      <c r="F220" s="113" t="str">
        <f>_xlfn.XLOOKUP(Table1[[#This Row],[Agency Name]],'Key Agency'!A:A,'Key Agency'!C:C,"No")</f>
        <v>Yes</v>
      </c>
      <c r="G220" s="113" t="s">
        <v>1</v>
      </c>
      <c r="H220" s="113" t="s">
        <v>173</v>
      </c>
      <c r="I220" s="113" t="s">
        <v>308</v>
      </c>
      <c r="J220" s="113" t="s">
        <v>176</v>
      </c>
      <c r="K220" s="113">
        <v>25</v>
      </c>
      <c r="L220" s="115" t="s">
        <v>172</v>
      </c>
    </row>
    <row r="223" spans="1:12" x14ac:dyDescent="0.35">
      <c r="C223" s="2">
        <f>SUM(C2:C222)</f>
        <v>26238851747</v>
      </c>
      <c r="D223" s="2"/>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2F941-3252-4D3E-924D-1BC048B3CA96}">
  <sheetPr>
    <pageSetUpPr fitToPage="1"/>
  </sheetPr>
  <dimension ref="A1:L102"/>
  <sheetViews>
    <sheetView topLeftCell="A81" workbookViewId="0">
      <selection activeCell="B103" sqref="B103"/>
    </sheetView>
  </sheetViews>
  <sheetFormatPr defaultRowHeight="14.5" x14ac:dyDescent="0.35"/>
  <cols>
    <col min="1" max="1" width="32.453125" customWidth="1"/>
    <col min="2" max="2" width="19.54296875" customWidth="1"/>
    <col min="3" max="3" width="15.453125" customWidth="1"/>
    <col min="4" max="4" width="7.81640625" customWidth="1"/>
    <col min="5" max="5" width="23.1796875" customWidth="1"/>
    <col min="6" max="6" width="7.81640625" customWidth="1"/>
    <col min="7" max="9" width="18.81640625" customWidth="1"/>
    <col min="10" max="10" width="6.90625" customWidth="1"/>
    <col min="11" max="11" width="6.453125" customWidth="1"/>
    <col min="12" max="12" width="7.7265625" customWidth="1"/>
  </cols>
  <sheetData>
    <row r="1" spans="1:12" ht="18.5" x14ac:dyDescent="0.45">
      <c r="A1" s="26" t="s">
        <v>324</v>
      </c>
      <c r="B1" s="26"/>
      <c r="C1" s="26"/>
      <c r="D1" s="26"/>
      <c r="E1" s="26"/>
      <c r="F1" s="26"/>
      <c r="G1" s="26"/>
      <c r="H1" s="26"/>
      <c r="I1" s="26"/>
      <c r="J1" s="26"/>
      <c r="K1" s="26"/>
      <c r="L1" s="26"/>
    </row>
    <row r="2" spans="1:12" s="24" customFormat="1" ht="29.5" thickBot="1" x14ac:dyDescent="0.4">
      <c r="A2" s="24" t="s">
        <v>166</v>
      </c>
      <c r="B2" s="24" t="s">
        <v>167</v>
      </c>
      <c r="C2" s="24" t="s">
        <v>168</v>
      </c>
      <c r="D2" s="24" t="s">
        <v>300</v>
      </c>
      <c r="E2" s="24" t="s">
        <v>312</v>
      </c>
      <c r="F2" s="24" t="s">
        <v>313</v>
      </c>
      <c r="G2" s="24" t="s">
        <v>314</v>
      </c>
      <c r="H2" s="24" t="s">
        <v>315</v>
      </c>
      <c r="I2" s="24" t="s">
        <v>316</v>
      </c>
      <c r="J2" s="24" t="s">
        <v>170</v>
      </c>
      <c r="K2" s="24" t="s">
        <v>171</v>
      </c>
      <c r="L2" s="24" t="s">
        <v>186</v>
      </c>
    </row>
    <row r="3" spans="1:12" s="63" customFormat="1" x14ac:dyDescent="0.35">
      <c r="A3" s="59" t="s">
        <v>0</v>
      </c>
      <c r="B3" s="60" t="s">
        <v>1</v>
      </c>
      <c r="C3" s="61">
        <v>400568</v>
      </c>
      <c r="D3" s="61">
        <f>Table1[[#This Row],[Value]]/1000000</f>
        <v>4.7992860000000004</v>
      </c>
      <c r="E3" s="60" t="s">
        <v>318</v>
      </c>
      <c r="F3" s="60" t="str">
        <f>_xlfn.XLOOKUP(Table1[[#This Row],[Agency Name]],'Key Agency'!A:A,'Key Agency'!C:C,"No")</f>
        <v>Yes</v>
      </c>
      <c r="G3" s="60" t="s">
        <v>1</v>
      </c>
      <c r="H3" s="60" t="s">
        <v>195</v>
      </c>
      <c r="I3" s="60" t="s">
        <v>193</v>
      </c>
      <c r="J3" s="60" t="s">
        <v>175</v>
      </c>
      <c r="K3" s="60">
        <v>26</v>
      </c>
      <c r="L3" s="62" t="s">
        <v>172</v>
      </c>
    </row>
    <row r="4" spans="1:12" s="71" customFormat="1" ht="15" thickBot="1" x14ac:dyDescent="0.4">
      <c r="A4" s="68">
        <f>C3</f>
        <v>400568</v>
      </c>
      <c r="B4" s="69"/>
      <c r="C4" s="69"/>
      <c r="D4" s="69"/>
      <c r="E4" s="69"/>
      <c r="F4" s="69"/>
      <c r="G4" s="69"/>
      <c r="H4" s="69"/>
      <c r="I4" s="69"/>
      <c r="J4" s="69"/>
      <c r="K4" s="69"/>
      <c r="L4" s="70"/>
    </row>
    <row r="5" spans="1:12" s="63" customFormat="1" x14ac:dyDescent="0.35">
      <c r="A5" s="59" t="s">
        <v>2</v>
      </c>
      <c r="B5" s="60" t="s">
        <v>10</v>
      </c>
      <c r="C5" s="61">
        <v>1841255</v>
      </c>
      <c r="D5" s="61">
        <f>Table1[[#This Row],[Value]]/1000000</f>
        <v>1.5879810000000001</v>
      </c>
      <c r="E5" s="60" t="s">
        <v>11</v>
      </c>
      <c r="F5" s="60" t="str">
        <f>_xlfn.XLOOKUP(Table1[[#This Row],[Agency Name]],'Key Agency'!A:A,'Key Agency'!C:C,"No")</f>
        <v>Yes</v>
      </c>
      <c r="G5" s="60" t="s">
        <v>1</v>
      </c>
      <c r="H5" s="60" t="s">
        <v>195</v>
      </c>
      <c r="I5" s="60" t="s">
        <v>193</v>
      </c>
      <c r="J5" s="60" t="s">
        <v>175</v>
      </c>
      <c r="K5" s="60">
        <v>26</v>
      </c>
      <c r="L5" s="62" t="s">
        <v>172</v>
      </c>
    </row>
    <row r="6" spans="1:12" s="63" customFormat="1" x14ac:dyDescent="0.35">
      <c r="A6" s="64" t="s">
        <v>2</v>
      </c>
      <c r="B6" s="65" t="s">
        <v>3</v>
      </c>
      <c r="C6" s="66">
        <v>222717168</v>
      </c>
      <c r="D6" s="66">
        <f>Table1[[#This Row],[Value]]/1000000</f>
        <v>1.8412550000000001</v>
      </c>
      <c r="E6" s="65" t="s">
        <v>4</v>
      </c>
      <c r="F6" s="65" t="str">
        <f>_xlfn.XLOOKUP(Table1[[#This Row],[Agency Name]],'Key Agency'!A:A,'Key Agency'!C:C,"No")</f>
        <v>Yes</v>
      </c>
      <c r="G6" s="65" t="s">
        <v>1</v>
      </c>
      <c r="H6" s="65" t="s">
        <v>195</v>
      </c>
      <c r="I6" s="65" t="s">
        <v>193</v>
      </c>
      <c r="J6" s="65" t="s">
        <v>175</v>
      </c>
      <c r="K6" s="65">
        <v>26</v>
      </c>
      <c r="L6" s="67" t="s">
        <v>172</v>
      </c>
    </row>
    <row r="7" spans="1:12" s="63" customFormat="1" x14ac:dyDescent="0.35">
      <c r="A7" s="64" t="s">
        <v>2</v>
      </c>
      <c r="B7" s="65" t="s">
        <v>3</v>
      </c>
      <c r="C7" s="66">
        <v>192018931</v>
      </c>
      <c r="D7" s="66">
        <f>Table1[[#This Row],[Value]]/1000000</f>
        <v>1.467266</v>
      </c>
      <c r="E7" s="65" t="s">
        <v>5</v>
      </c>
      <c r="F7" s="65" t="str">
        <f>_xlfn.XLOOKUP(Table1[[#This Row],[Agency Name]],'Key Agency'!A:A,'Key Agency'!C:C,"No")</f>
        <v>Yes</v>
      </c>
      <c r="G7" s="65" t="s">
        <v>1</v>
      </c>
      <c r="H7" s="65" t="s">
        <v>195</v>
      </c>
      <c r="I7" s="65" t="s">
        <v>193</v>
      </c>
      <c r="J7" s="65" t="s">
        <v>176</v>
      </c>
      <c r="K7" s="65">
        <v>25</v>
      </c>
      <c r="L7" s="67" t="s">
        <v>172</v>
      </c>
    </row>
    <row r="8" spans="1:12" s="63" customFormat="1" x14ac:dyDescent="0.35">
      <c r="A8" s="64" t="s">
        <v>2</v>
      </c>
      <c r="B8" s="65" t="s">
        <v>3</v>
      </c>
      <c r="C8" s="66">
        <v>169758047</v>
      </c>
      <c r="D8" s="66">
        <f>Table1[[#This Row],[Value]]/1000000</f>
        <v>1.414221</v>
      </c>
      <c r="E8" s="65" t="s">
        <v>6</v>
      </c>
      <c r="F8" s="65" t="str">
        <f>_xlfn.XLOOKUP(Table1[[#This Row],[Agency Name]],'Key Agency'!A:A,'Key Agency'!C:C,"No")</f>
        <v>Yes</v>
      </c>
      <c r="G8" s="65" t="s">
        <v>1</v>
      </c>
      <c r="H8" s="65" t="s">
        <v>195</v>
      </c>
      <c r="I8" s="65" t="s">
        <v>193</v>
      </c>
      <c r="J8" s="65" t="s">
        <v>177</v>
      </c>
      <c r="K8" s="65">
        <v>24</v>
      </c>
      <c r="L8" s="67" t="s">
        <v>172</v>
      </c>
    </row>
    <row r="9" spans="1:12" s="63" customFormat="1" x14ac:dyDescent="0.35">
      <c r="A9" s="64" t="s">
        <v>2</v>
      </c>
      <c r="B9" s="65" t="s">
        <v>3</v>
      </c>
      <c r="C9" s="66">
        <v>13385087</v>
      </c>
      <c r="D9" s="66">
        <f>Table1[[#This Row],[Value]]/1000000</f>
        <v>222.71716799999999</v>
      </c>
      <c r="E9" s="65" t="s">
        <v>7</v>
      </c>
      <c r="F9" s="65" t="str">
        <f>_xlfn.XLOOKUP(Table1[[#This Row],[Agency Name]],'Key Agency'!A:A,'Key Agency'!C:C,"No")</f>
        <v>Yes</v>
      </c>
      <c r="G9" s="65" t="s">
        <v>1</v>
      </c>
      <c r="H9" s="65" t="s">
        <v>195</v>
      </c>
      <c r="I9" s="65" t="s">
        <v>193</v>
      </c>
      <c r="J9" s="65" t="s">
        <v>176</v>
      </c>
      <c r="K9" s="65">
        <v>25</v>
      </c>
      <c r="L9" s="67" t="s">
        <v>172</v>
      </c>
    </row>
    <row r="10" spans="1:12" s="63" customFormat="1" x14ac:dyDescent="0.35">
      <c r="A10" s="64" t="s">
        <v>2</v>
      </c>
      <c r="B10" s="65" t="s">
        <v>3</v>
      </c>
      <c r="C10" s="66">
        <v>8307177</v>
      </c>
      <c r="D10" s="66">
        <f>Table1[[#This Row],[Value]]/1000000</f>
        <v>8.3071769999999994</v>
      </c>
      <c r="E10" s="65" t="s">
        <v>4</v>
      </c>
      <c r="F10" s="65" t="str">
        <f>_xlfn.XLOOKUP(Table1[[#This Row],[Agency Name]],'Key Agency'!A:A,'Key Agency'!C:C,"No")</f>
        <v>Yes</v>
      </c>
      <c r="G10" s="65" t="s">
        <v>1</v>
      </c>
      <c r="H10" s="65" t="s">
        <v>195</v>
      </c>
      <c r="I10" s="65" t="s">
        <v>193</v>
      </c>
      <c r="J10" s="65" t="s">
        <v>175</v>
      </c>
      <c r="K10" s="65">
        <v>26</v>
      </c>
      <c r="L10" s="67" t="s">
        <v>172</v>
      </c>
    </row>
    <row r="11" spans="1:12" s="63" customFormat="1" x14ac:dyDescent="0.35">
      <c r="A11" s="64" t="s">
        <v>2</v>
      </c>
      <c r="B11" s="65" t="s">
        <v>10</v>
      </c>
      <c r="C11" s="66">
        <v>1467266</v>
      </c>
      <c r="D11" s="66">
        <f>Table1[[#This Row],[Value]]/1000000</f>
        <v>192.01893100000001</v>
      </c>
      <c r="E11" s="65" t="s">
        <v>13</v>
      </c>
      <c r="F11" s="65" t="str">
        <f>_xlfn.XLOOKUP(Table1[[#This Row],[Agency Name]],'Key Agency'!A:A,'Key Agency'!C:C,"No")</f>
        <v>Yes</v>
      </c>
      <c r="G11" s="65" t="s">
        <v>1</v>
      </c>
      <c r="H11" s="65" t="s">
        <v>195</v>
      </c>
      <c r="I11" s="65" t="s">
        <v>193</v>
      </c>
      <c r="J11" s="65" t="s">
        <v>176</v>
      </c>
      <c r="K11" s="65">
        <v>25</v>
      </c>
      <c r="L11" s="67" t="s">
        <v>172</v>
      </c>
    </row>
    <row r="12" spans="1:12" s="63" customFormat="1" x14ac:dyDescent="0.35">
      <c r="A12" s="64" t="s">
        <v>2</v>
      </c>
      <c r="B12" s="65" t="s">
        <v>10</v>
      </c>
      <c r="C12" s="66">
        <v>1414221</v>
      </c>
      <c r="D12" s="66">
        <f>Table1[[#This Row],[Value]]/1000000</f>
        <v>13.385087</v>
      </c>
      <c r="E12" s="65" t="s">
        <v>13</v>
      </c>
      <c r="F12" s="65" t="str">
        <f>_xlfn.XLOOKUP(Table1[[#This Row],[Agency Name]],'Key Agency'!A:A,'Key Agency'!C:C,"No")</f>
        <v>Yes</v>
      </c>
      <c r="G12" s="65" t="s">
        <v>1</v>
      </c>
      <c r="H12" s="65" t="s">
        <v>195</v>
      </c>
      <c r="I12" s="65" t="s">
        <v>193</v>
      </c>
      <c r="J12" s="65" t="s">
        <v>177</v>
      </c>
      <c r="K12" s="65">
        <v>24</v>
      </c>
      <c r="L12" s="67" t="s">
        <v>172</v>
      </c>
    </row>
    <row r="13" spans="1:12" s="71" customFormat="1" ht="15" thickBot="1" x14ac:dyDescent="0.4">
      <c r="A13" s="68">
        <f>C5+C6+C7+C8+C9+C10+C11+C12</f>
        <v>610909152</v>
      </c>
      <c r="B13" s="69"/>
      <c r="C13" s="69"/>
      <c r="D13" s="69"/>
      <c r="E13" s="69"/>
      <c r="F13" s="69"/>
      <c r="G13" s="69"/>
      <c r="H13" s="69"/>
      <c r="I13" s="69"/>
      <c r="J13" s="69"/>
      <c r="K13" s="69"/>
      <c r="L13" s="70"/>
    </row>
    <row r="14" spans="1:12" s="63" customFormat="1" x14ac:dyDescent="0.35">
      <c r="A14" s="59" t="s">
        <v>16</v>
      </c>
      <c r="B14" s="60" t="s">
        <v>1</v>
      </c>
      <c r="C14" s="61">
        <v>27246477</v>
      </c>
      <c r="D14" s="61">
        <f>Table1[[#This Row],[Value]]/1000000</f>
        <v>4.3292729999999997</v>
      </c>
      <c r="E14" s="60" t="s">
        <v>180</v>
      </c>
      <c r="F14" s="60" t="str">
        <f>_xlfn.XLOOKUP(Table1[[#This Row],[Agency Name]],'Key Agency'!A:A,'Key Agency'!C:C,"No")</f>
        <v>No</v>
      </c>
      <c r="G14" s="60" t="s">
        <v>1</v>
      </c>
      <c r="H14" s="60" t="s">
        <v>179</v>
      </c>
      <c r="I14" s="60" t="s">
        <v>193</v>
      </c>
      <c r="J14" s="60" t="s">
        <v>176</v>
      </c>
      <c r="K14" s="60">
        <v>25</v>
      </c>
      <c r="L14" s="62" t="s">
        <v>172</v>
      </c>
    </row>
    <row r="15" spans="1:12" s="63" customFormat="1" x14ac:dyDescent="0.35">
      <c r="A15" s="64" t="s">
        <v>16</v>
      </c>
      <c r="B15" s="65" t="s">
        <v>1</v>
      </c>
      <c r="C15" s="66">
        <v>21325607</v>
      </c>
      <c r="D15" s="66">
        <f>Table1[[#This Row],[Value]]/1000000</f>
        <v>0.87290000000000001</v>
      </c>
      <c r="E15" s="65" t="s">
        <v>180</v>
      </c>
      <c r="F15" s="65" t="str">
        <f>_xlfn.XLOOKUP(Table1[[#This Row],[Agency Name]],'Key Agency'!A:A,'Key Agency'!C:C,"No")</f>
        <v>No</v>
      </c>
      <c r="G15" s="65" t="s">
        <v>1</v>
      </c>
      <c r="H15" s="65" t="s">
        <v>179</v>
      </c>
      <c r="I15" s="65" t="s">
        <v>193</v>
      </c>
      <c r="J15" s="65" t="s">
        <v>177</v>
      </c>
      <c r="K15" s="65">
        <v>24</v>
      </c>
      <c r="L15" s="67" t="s">
        <v>172</v>
      </c>
    </row>
    <row r="16" spans="1:12" s="63" customFormat="1" x14ac:dyDescent="0.35">
      <c r="A16" s="64" t="s">
        <v>16</v>
      </c>
      <c r="B16" s="65" t="s">
        <v>19</v>
      </c>
      <c r="C16" s="66">
        <v>600000</v>
      </c>
      <c r="D16" s="66">
        <f>Table1[[#This Row],[Value]]/1000000</f>
        <v>0.82057199999999997</v>
      </c>
      <c r="E16" s="65" t="s">
        <v>20</v>
      </c>
      <c r="F16" s="65" t="str">
        <f>_xlfn.XLOOKUP(Table1[[#This Row],[Agency Name]],'Key Agency'!A:A,'Key Agency'!C:C,"No")</f>
        <v>No</v>
      </c>
      <c r="G16" s="65" t="s">
        <v>1</v>
      </c>
      <c r="H16" s="65" t="s">
        <v>179</v>
      </c>
      <c r="I16" s="65" t="s">
        <v>193</v>
      </c>
      <c r="J16" s="65" t="s">
        <v>175</v>
      </c>
      <c r="K16" s="65">
        <v>26</v>
      </c>
      <c r="L16" s="67" t="s">
        <v>172</v>
      </c>
    </row>
    <row r="17" spans="1:12" s="63" customFormat="1" x14ac:dyDescent="0.35">
      <c r="A17" s="64" t="s">
        <v>16</v>
      </c>
      <c r="B17" s="65" t="s">
        <v>1</v>
      </c>
      <c r="C17" s="66">
        <v>285901</v>
      </c>
      <c r="D17" s="66">
        <f>Table1[[#This Row],[Value]]/1000000</f>
        <v>0.33552900000000002</v>
      </c>
      <c r="E17" s="65" t="s">
        <v>180</v>
      </c>
      <c r="F17" s="65" t="str">
        <f>_xlfn.XLOOKUP(Table1[[#This Row],[Agency Name]],'Key Agency'!A:A,'Key Agency'!C:C,"No")</f>
        <v>No</v>
      </c>
      <c r="G17" s="65" t="s">
        <v>1</v>
      </c>
      <c r="H17" s="65" t="s">
        <v>179</v>
      </c>
      <c r="I17" s="65" t="s">
        <v>193</v>
      </c>
      <c r="J17" s="65" t="s">
        <v>175</v>
      </c>
      <c r="K17" s="65">
        <v>26</v>
      </c>
      <c r="L17" s="67" t="s">
        <v>172</v>
      </c>
    </row>
    <row r="18" spans="1:12" s="71" customFormat="1" ht="15" thickBot="1" x14ac:dyDescent="0.4">
      <c r="A18" s="68">
        <f>C14+C15+C16+C17</f>
        <v>49457985</v>
      </c>
      <c r="B18" s="69"/>
      <c r="C18" s="69"/>
      <c r="D18" s="69"/>
      <c r="E18" s="69"/>
      <c r="F18" s="69"/>
      <c r="G18" s="69"/>
      <c r="H18" s="69"/>
      <c r="I18" s="69"/>
      <c r="J18" s="69"/>
      <c r="K18" s="69"/>
      <c r="L18" s="70"/>
    </row>
    <row r="19" spans="1:12" s="63" customFormat="1" x14ac:dyDescent="0.35">
      <c r="A19" s="59" t="s">
        <v>31</v>
      </c>
      <c r="B19" s="60" t="s">
        <v>35</v>
      </c>
      <c r="C19" s="61">
        <v>75764848</v>
      </c>
      <c r="D19" s="61">
        <f>Table1[[#This Row],[Value]]/1000000</f>
        <v>0.185636</v>
      </c>
      <c r="E19" s="60" t="s">
        <v>36</v>
      </c>
      <c r="F19" s="60" t="str">
        <f>_xlfn.XLOOKUP(Table1[[#This Row],[Agency Name]],'Key Agency'!A:A,'Key Agency'!C:C,"No")</f>
        <v>No</v>
      </c>
      <c r="G19" s="60" t="s">
        <v>1</v>
      </c>
      <c r="H19" s="60" t="s">
        <v>173</v>
      </c>
      <c r="I19" s="60" t="s">
        <v>181</v>
      </c>
      <c r="J19" s="60" t="s">
        <v>175</v>
      </c>
      <c r="K19" s="60">
        <v>26</v>
      </c>
      <c r="L19" s="62" t="s">
        <v>172</v>
      </c>
    </row>
    <row r="20" spans="1:12" s="63" customFormat="1" x14ac:dyDescent="0.35">
      <c r="A20" s="64" t="s">
        <v>31</v>
      </c>
      <c r="B20" s="65" t="s">
        <v>35</v>
      </c>
      <c r="C20" s="66">
        <v>56996896</v>
      </c>
      <c r="D20" s="66">
        <f>Table1[[#This Row],[Value]]/1000000</f>
        <v>0.15375</v>
      </c>
      <c r="E20" s="65" t="s">
        <v>37</v>
      </c>
      <c r="F20" s="65" t="str">
        <f>_xlfn.XLOOKUP(Table1[[#This Row],[Agency Name]],'Key Agency'!A:A,'Key Agency'!C:C,"No")</f>
        <v>No</v>
      </c>
      <c r="G20" s="65" t="s">
        <v>1</v>
      </c>
      <c r="H20" s="65" t="s">
        <v>173</v>
      </c>
      <c r="I20" s="65" t="s">
        <v>181</v>
      </c>
      <c r="J20" s="65" t="s">
        <v>176</v>
      </c>
      <c r="K20" s="65">
        <v>25</v>
      </c>
      <c r="L20" s="67" t="s">
        <v>172</v>
      </c>
    </row>
    <row r="21" spans="1:12" s="63" customFormat="1" x14ac:dyDescent="0.35">
      <c r="A21" s="64" t="s">
        <v>31</v>
      </c>
      <c r="B21" s="65" t="s">
        <v>39</v>
      </c>
      <c r="C21" s="66">
        <v>9074135</v>
      </c>
      <c r="D21" s="66">
        <f>Table1[[#This Row],[Value]]/1000000</f>
        <v>0.1105</v>
      </c>
      <c r="E21" s="65" t="s">
        <v>40</v>
      </c>
      <c r="F21" s="65" t="str">
        <f>_xlfn.XLOOKUP(Table1[[#This Row],[Agency Name]],'Key Agency'!A:A,'Key Agency'!C:C,"No")</f>
        <v>No</v>
      </c>
      <c r="G21" s="65" t="s">
        <v>1</v>
      </c>
      <c r="H21" s="65" t="s">
        <v>173</v>
      </c>
      <c r="I21" s="65" t="s">
        <v>181</v>
      </c>
      <c r="J21" s="65" t="s">
        <v>176</v>
      </c>
      <c r="K21" s="65">
        <v>25</v>
      </c>
      <c r="L21" s="67" t="s">
        <v>172</v>
      </c>
    </row>
    <row r="22" spans="1:12" s="63" customFormat="1" x14ac:dyDescent="0.35">
      <c r="A22" s="64" t="s">
        <v>31</v>
      </c>
      <c r="B22" s="65" t="s">
        <v>39</v>
      </c>
      <c r="C22" s="66">
        <v>6977499</v>
      </c>
      <c r="D22" s="66">
        <f>Table1[[#This Row],[Value]]/1000000</f>
        <v>14.898816999999999</v>
      </c>
      <c r="E22" s="65" t="s">
        <v>41</v>
      </c>
      <c r="F22" s="65" t="str">
        <f>_xlfn.XLOOKUP(Table1[[#This Row],[Agency Name]],'Key Agency'!A:A,'Key Agency'!C:C,"No")</f>
        <v>No</v>
      </c>
      <c r="G22" s="65" t="s">
        <v>1</v>
      </c>
      <c r="H22" s="65" t="s">
        <v>173</v>
      </c>
      <c r="I22" s="65" t="s">
        <v>181</v>
      </c>
      <c r="J22" s="65" t="s">
        <v>175</v>
      </c>
      <c r="K22" s="65">
        <v>26</v>
      </c>
      <c r="L22" s="67" t="s">
        <v>172</v>
      </c>
    </row>
    <row r="23" spans="1:12" s="63" customFormat="1" x14ac:dyDescent="0.35">
      <c r="A23" s="64" t="s">
        <v>31</v>
      </c>
      <c r="B23" s="65" t="s">
        <v>39</v>
      </c>
      <c r="C23" s="66">
        <v>6322388</v>
      </c>
      <c r="D23" s="66">
        <f>Table1[[#This Row],[Value]]/1000000</f>
        <v>6.688796</v>
      </c>
      <c r="E23" s="65" t="s">
        <v>42</v>
      </c>
      <c r="F23" s="65" t="str">
        <f>_xlfn.XLOOKUP(Table1[[#This Row],[Agency Name]],'Key Agency'!A:A,'Key Agency'!C:C,"No")</f>
        <v>No</v>
      </c>
      <c r="G23" s="65" t="s">
        <v>1</v>
      </c>
      <c r="H23" s="65" t="s">
        <v>173</v>
      </c>
      <c r="I23" s="65" t="s">
        <v>181</v>
      </c>
      <c r="J23" s="65" t="s">
        <v>177</v>
      </c>
      <c r="K23" s="65">
        <v>24</v>
      </c>
      <c r="L23" s="67" t="s">
        <v>172</v>
      </c>
    </row>
    <row r="24" spans="1:12" s="63" customFormat="1" x14ac:dyDescent="0.35">
      <c r="A24" s="64" t="s">
        <v>31</v>
      </c>
      <c r="B24" s="65" t="s">
        <v>35</v>
      </c>
      <c r="C24" s="66">
        <v>3567197</v>
      </c>
      <c r="D24" s="66">
        <f>Table1[[#This Row],[Value]]/1000000</f>
        <v>4.1355130000000004</v>
      </c>
      <c r="E24" s="65" t="s">
        <v>38</v>
      </c>
      <c r="F24" s="65" t="str">
        <f>_xlfn.XLOOKUP(Table1[[#This Row],[Agency Name]],'Key Agency'!A:A,'Key Agency'!C:C,"No")</f>
        <v>No</v>
      </c>
      <c r="G24" s="65" t="s">
        <v>1</v>
      </c>
      <c r="H24" s="65" t="s">
        <v>173</v>
      </c>
      <c r="I24" s="65" t="s">
        <v>181</v>
      </c>
      <c r="J24" s="65" t="s">
        <v>177</v>
      </c>
      <c r="K24" s="65">
        <v>24</v>
      </c>
      <c r="L24" s="67" t="s">
        <v>172</v>
      </c>
    </row>
    <row r="25" spans="1:12" s="71" customFormat="1" ht="15" thickBot="1" x14ac:dyDescent="0.4">
      <c r="A25" s="68">
        <f>C19+C20+C21+C22+C23+C24</f>
        <v>158702963</v>
      </c>
      <c r="B25" s="69"/>
      <c r="C25" s="69"/>
      <c r="D25" s="69"/>
      <c r="E25" s="69"/>
      <c r="F25" s="69"/>
      <c r="G25" s="69"/>
      <c r="H25" s="69"/>
      <c r="I25" s="69"/>
      <c r="J25" s="69"/>
      <c r="K25" s="69"/>
      <c r="L25" s="70"/>
    </row>
    <row r="26" spans="1:12" s="63" customFormat="1" x14ac:dyDescent="0.35">
      <c r="A26" s="59" t="s">
        <v>51</v>
      </c>
      <c r="B26" s="60" t="s">
        <v>52</v>
      </c>
      <c r="C26" s="61">
        <v>91831625</v>
      </c>
      <c r="D26" s="61">
        <f>Table1[[#This Row],[Value]]/1000000</f>
        <v>7.4159179999999996</v>
      </c>
      <c r="E26" s="60" t="s">
        <v>53</v>
      </c>
      <c r="F26" s="60" t="str">
        <f>_xlfn.XLOOKUP(Table1[[#This Row],[Agency Name]],'Key Agency'!A:A,'Key Agency'!C:C,"No")</f>
        <v>Yes</v>
      </c>
      <c r="G26" s="60" t="s">
        <v>1</v>
      </c>
      <c r="H26" s="60" t="s">
        <v>179</v>
      </c>
      <c r="I26" s="60" t="s">
        <v>203</v>
      </c>
      <c r="J26" s="60" t="s">
        <v>175</v>
      </c>
      <c r="K26" s="60">
        <v>26</v>
      </c>
      <c r="L26" s="62" t="s">
        <v>172</v>
      </c>
    </row>
    <row r="27" spans="1:12" s="63" customFormat="1" x14ac:dyDescent="0.35">
      <c r="A27" s="64" t="s">
        <v>51</v>
      </c>
      <c r="B27" s="65" t="s">
        <v>52</v>
      </c>
      <c r="C27" s="66">
        <v>78700282</v>
      </c>
      <c r="D27" s="66">
        <f>Table1[[#This Row],[Value]]/1000000</f>
        <v>7.2980260000000001</v>
      </c>
      <c r="E27" s="65" t="s">
        <v>54</v>
      </c>
      <c r="F27" s="65" t="str">
        <f>_xlfn.XLOOKUP(Table1[[#This Row],[Agency Name]],'Key Agency'!A:A,'Key Agency'!C:C,"No")</f>
        <v>Yes</v>
      </c>
      <c r="G27" s="65" t="s">
        <v>1</v>
      </c>
      <c r="H27" s="65" t="s">
        <v>179</v>
      </c>
      <c r="I27" s="65" t="s">
        <v>203</v>
      </c>
      <c r="J27" s="65" t="s">
        <v>176</v>
      </c>
      <c r="K27" s="65">
        <v>25</v>
      </c>
      <c r="L27" s="67" t="s">
        <v>172</v>
      </c>
    </row>
    <row r="28" spans="1:12" s="63" customFormat="1" x14ac:dyDescent="0.35">
      <c r="A28" s="64" t="s">
        <v>51</v>
      </c>
      <c r="B28" s="65" t="s">
        <v>52</v>
      </c>
      <c r="C28" s="66">
        <v>72253974</v>
      </c>
      <c r="D28" s="66">
        <f>Table1[[#This Row],[Value]]/1000000</f>
        <v>151.19486000000001</v>
      </c>
      <c r="E28" s="65" t="s">
        <v>55</v>
      </c>
      <c r="F28" s="65" t="str">
        <f>_xlfn.XLOOKUP(Table1[[#This Row],[Agency Name]],'Key Agency'!A:A,'Key Agency'!C:C,"No")</f>
        <v>Yes</v>
      </c>
      <c r="G28" s="65" t="s">
        <v>1</v>
      </c>
      <c r="H28" s="65" t="s">
        <v>179</v>
      </c>
      <c r="I28" s="65" t="s">
        <v>203</v>
      </c>
      <c r="J28" s="65" t="s">
        <v>177</v>
      </c>
      <c r="K28" s="65">
        <v>24</v>
      </c>
      <c r="L28" s="67" t="s">
        <v>172</v>
      </c>
    </row>
    <row r="29" spans="1:12" s="71" customFormat="1" ht="15" thickBot="1" x14ac:dyDescent="0.4">
      <c r="A29" s="68">
        <f>C26+C27+C28</f>
        <v>242785881</v>
      </c>
      <c r="B29" s="69"/>
      <c r="C29" s="69"/>
      <c r="D29" s="69"/>
      <c r="E29" s="69"/>
      <c r="F29" s="69"/>
      <c r="G29" s="69"/>
      <c r="H29" s="69"/>
      <c r="I29" s="69"/>
      <c r="J29" s="69"/>
      <c r="K29" s="69"/>
      <c r="L29" s="70"/>
    </row>
    <row r="30" spans="1:12" s="63" customFormat="1" x14ac:dyDescent="0.35">
      <c r="A30" s="59" t="s">
        <v>56</v>
      </c>
      <c r="B30" s="60" t="s">
        <v>57</v>
      </c>
      <c r="C30" s="61">
        <v>854798</v>
      </c>
      <c r="D30" s="61">
        <f>Table1[[#This Row],[Value]]/1000000</f>
        <v>119.239767</v>
      </c>
      <c r="E30" s="60" t="s">
        <v>58</v>
      </c>
      <c r="F30" s="60" t="str">
        <f>_xlfn.XLOOKUP(Table1[[#This Row],[Agency Name]],'Key Agency'!A:A,'Key Agency'!C:C,"No")</f>
        <v>Yes</v>
      </c>
      <c r="G30" s="60" t="s">
        <v>1</v>
      </c>
      <c r="H30" s="60" t="s">
        <v>179</v>
      </c>
      <c r="I30" s="60" t="s">
        <v>183</v>
      </c>
      <c r="J30" s="60" t="s">
        <v>177</v>
      </c>
      <c r="K30" s="60">
        <v>24</v>
      </c>
      <c r="L30" s="62" t="s">
        <v>172</v>
      </c>
    </row>
    <row r="31" spans="1:12" s="63" customFormat="1" x14ac:dyDescent="0.35">
      <c r="A31" s="64" t="s">
        <v>56</v>
      </c>
      <c r="B31" s="65" t="s">
        <v>57</v>
      </c>
      <c r="C31" s="66">
        <v>809561</v>
      </c>
      <c r="D31" s="66">
        <f>Table1[[#This Row],[Value]]/1000000</f>
        <v>0.87381399999999998</v>
      </c>
      <c r="E31" s="65" t="s">
        <v>61</v>
      </c>
      <c r="F31" s="65" t="str">
        <f>_xlfn.XLOOKUP(Table1[[#This Row],[Agency Name]],'Key Agency'!A:A,'Key Agency'!C:C,"No")</f>
        <v>Yes</v>
      </c>
      <c r="G31" s="65" t="s">
        <v>1</v>
      </c>
      <c r="H31" s="65" t="s">
        <v>179</v>
      </c>
      <c r="I31" s="65" t="s">
        <v>183</v>
      </c>
      <c r="J31" s="65" t="s">
        <v>176</v>
      </c>
      <c r="K31" s="65">
        <v>25</v>
      </c>
      <c r="L31" s="67" t="s">
        <v>172</v>
      </c>
    </row>
    <row r="32" spans="1:12" s="63" customFormat="1" x14ac:dyDescent="0.35">
      <c r="A32" s="64" t="s">
        <v>56</v>
      </c>
      <c r="B32" s="65" t="s">
        <v>59</v>
      </c>
      <c r="C32" s="66">
        <v>576877</v>
      </c>
      <c r="D32" s="66">
        <f>Table1[[#This Row],[Value]]/1000000</f>
        <v>0.861622</v>
      </c>
      <c r="E32" s="65" t="s">
        <v>60</v>
      </c>
      <c r="F32" s="65" t="str">
        <f>_xlfn.XLOOKUP(Table1[[#This Row],[Agency Name]],'Key Agency'!A:A,'Key Agency'!C:C,"No")</f>
        <v>Yes</v>
      </c>
      <c r="G32" s="65" t="s">
        <v>1</v>
      </c>
      <c r="H32" s="65" t="s">
        <v>179</v>
      </c>
      <c r="I32" s="65" t="s">
        <v>183</v>
      </c>
      <c r="J32" s="65" t="s">
        <v>175</v>
      </c>
      <c r="K32" s="65">
        <v>26</v>
      </c>
      <c r="L32" s="67" t="s">
        <v>172</v>
      </c>
    </row>
    <row r="33" spans="1:12" s="63" customFormat="1" x14ac:dyDescent="0.35">
      <c r="A33" s="64" t="s">
        <v>56</v>
      </c>
      <c r="B33" s="65" t="s">
        <v>57</v>
      </c>
      <c r="C33" s="66">
        <v>571239</v>
      </c>
      <c r="D33" s="66">
        <f>Table1[[#This Row],[Value]]/1000000</f>
        <v>7.1988490000000001</v>
      </c>
      <c r="E33" s="65" t="s">
        <v>62</v>
      </c>
      <c r="F33" s="65" t="str">
        <f>_xlfn.XLOOKUP(Table1[[#This Row],[Agency Name]],'Key Agency'!A:A,'Key Agency'!C:C,"No")</f>
        <v>Yes</v>
      </c>
      <c r="G33" s="65" t="s">
        <v>1</v>
      </c>
      <c r="H33" s="65" t="s">
        <v>179</v>
      </c>
      <c r="I33" s="65" t="s">
        <v>183</v>
      </c>
      <c r="J33" s="65" t="s">
        <v>175</v>
      </c>
      <c r="K33" s="65">
        <v>26</v>
      </c>
      <c r="L33" s="67" t="s">
        <v>172</v>
      </c>
    </row>
    <row r="34" spans="1:12" s="63" customFormat="1" x14ac:dyDescent="0.35">
      <c r="A34" s="64" t="s">
        <v>56</v>
      </c>
      <c r="B34" s="65" t="s">
        <v>59</v>
      </c>
      <c r="C34" s="66">
        <v>553193</v>
      </c>
      <c r="D34" s="66">
        <f>Table1[[#This Row],[Value]]/1000000</f>
        <v>0.6</v>
      </c>
      <c r="E34" s="65" t="s">
        <v>63</v>
      </c>
      <c r="F34" s="65" t="str">
        <f>_xlfn.XLOOKUP(Table1[[#This Row],[Agency Name]],'Key Agency'!A:A,'Key Agency'!C:C,"No")</f>
        <v>Yes</v>
      </c>
      <c r="G34" s="65" t="s">
        <v>1</v>
      </c>
      <c r="H34" s="65" t="s">
        <v>179</v>
      </c>
      <c r="I34" s="65" t="s">
        <v>183</v>
      </c>
      <c r="J34" s="65" t="s">
        <v>176</v>
      </c>
      <c r="K34" s="65">
        <v>25</v>
      </c>
      <c r="L34" s="67" t="s">
        <v>172</v>
      </c>
    </row>
    <row r="35" spans="1:12" s="71" customFormat="1" ht="15" thickBot="1" x14ac:dyDescent="0.4">
      <c r="A35" s="68">
        <f>C30+C31+C32+C33+C34</f>
        <v>3365668</v>
      </c>
      <c r="B35" s="69"/>
      <c r="C35" s="69"/>
      <c r="D35" s="69"/>
      <c r="E35" s="69"/>
      <c r="F35" s="69"/>
      <c r="G35" s="69"/>
      <c r="H35" s="69"/>
      <c r="I35" s="69"/>
      <c r="J35" s="69"/>
      <c r="K35" s="69"/>
      <c r="L35" s="70"/>
    </row>
    <row r="36" spans="1:12" s="63" customFormat="1" x14ac:dyDescent="0.35">
      <c r="A36" s="59" t="s">
        <v>64</v>
      </c>
      <c r="B36" s="60" t="s">
        <v>249</v>
      </c>
      <c r="C36" s="61">
        <v>3352210</v>
      </c>
      <c r="D36" s="61">
        <f>Table1[[#This Row],[Value]]/1000000</f>
        <v>27.246476999999999</v>
      </c>
      <c r="E36" s="60" t="s">
        <v>250</v>
      </c>
      <c r="F36" s="60" t="str">
        <f>_xlfn.XLOOKUP(Table1[[#This Row],[Agency Name]],'Key Agency'!A:A,'Key Agency'!C:C,"No")</f>
        <v>Yes</v>
      </c>
      <c r="G36" s="60" t="s">
        <v>1</v>
      </c>
      <c r="H36" s="60" t="s">
        <v>173</v>
      </c>
      <c r="I36" s="60" t="s">
        <v>181</v>
      </c>
      <c r="J36" s="60" t="s">
        <v>177</v>
      </c>
      <c r="K36" s="60">
        <v>24</v>
      </c>
      <c r="L36" s="62" t="s">
        <v>172</v>
      </c>
    </row>
    <row r="37" spans="1:12" s="63" customFormat="1" x14ac:dyDescent="0.35">
      <c r="A37" s="64" t="s">
        <v>64</v>
      </c>
      <c r="B37" s="65" t="s">
        <v>65</v>
      </c>
      <c r="C37" s="66">
        <v>2818794</v>
      </c>
      <c r="D37" s="66">
        <f>Table1[[#This Row],[Value]]/1000000</f>
        <v>21.325607000000002</v>
      </c>
      <c r="E37" s="65" t="s">
        <v>66</v>
      </c>
      <c r="F37" s="65" t="str">
        <f>_xlfn.XLOOKUP(Table1[[#This Row],[Agency Name]],'Key Agency'!A:A,'Key Agency'!C:C,"No")</f>
        <v>Yes</v>
      </c>
      <c r="G37" s="65" t="s">
        <v>1</v>
      </c>
      <c r="H37" s="65" t="s">
        <v>173</v>
      </c>
      <c r="I37" s="65" t="s">
        <v>181</v>
      </c>
      <c r="J37" s="65" t="s">
        <v>175</v>
      </c>
      <c r="K37" s="65">
        <v>26</v>
      </c>
      <c r="L37" s="67" t="s">
        <v>172</v>
      </c>
    </row>
    <row r="38" spans="1:12" s="63" customFormat="1" x14ac:dyDescent="0.35">
      <c r="A38" s="64" t="s">
        <v>64</v>
      </c>
      <c r="B38" s="65" t="s">
        <v>249</v>
      </c>
      <c r="C38" s="66">
        <v>2705261</v>
      </c>
      <c r="D38" s="66">
        <f>Table1[[#This Row],[Value]]/1000000</f>
        <v>22.869394</v>
      </c>
      <c r="E38" s="65" t="s">
        <v>256</v>
      </c>
      <c r="F38" s="65" t="str">
        <f>_xlfn.XLOOKUP(Table1[[#This Row],[Agency Name]],'Key Agency'!A:A,'Key Agency'!C:C,"No")</f>
        <v>Yes</v>
      </c>
      <c r="G38" s="65" t="s">
        <v>1</v>
      </c>
      <c r="H38" s="65" t="s">
        <v>173</v>
      </c>
      <c r="I38" s="65" t="s">
        <v>181</v>
      </c>
      <c r="J38" s="65" t="s">
        <v>176</v>
      </c>
      <c r="K38" s="65">
        <v>25</v>
      </c>
      <c r="L38" s="67" t="s">
        <v>172</v>
      </c>
    </row>
    <row r="39" spans="1:12" s="71" customFormat="1" ht="15" thickBot="1" x14ac:dyDescent="0.4">
      <c r="A39" s="74">
        <f>C36+C37+C38</f>
        <v>8876265</v>
      </c>
      <c r="B39" s="75"/>
      <c r="C39" s="75"/>
      <c r="D39" s="75"/>
      <c r="E39" s="75"/>
      <c r="F39" s="75"/>
      <c r="G39" s="75"/>
      <c r="H39" s="75"/>
      <c r="I39" s="75"/>
      <c r="J39" s="75"/>
      <c r="K39" s="75"/>
      <c r="L39" s="76"/>
    </row>
    <row r="40" spans="1:12" s="63" customFormat="1" x14ac:dyDescent="0.35">
      <c r="A40" s="59" t="s">
        <v>67</v>
      </c>
      <c r="B40" s="60" t="s">
        <v>68</v>
      </c>
      <c r="C40" s="61">
        <v>8468369</v>
      </c>
      <c r="D40" s="61">
        <f>Table1[[#This Row],[Value]]/1000000</f>
        <v>21.106622000000002</v>
      </c>
      <c r="E40" s="60" t="s">
        <v>69</v>
      </c>
      <c r="F40" s="60" t="str">
        <f>_xlfn.XLOOKUP(Table1[[#This Row],[Agency Name]],'Key Agency'!A:A,'Key Agency'!C:C,"No")</f>
        <v>Yes</v>
      </c>
      <c r="G40" s="60" t="s">
        <v>1</v>
      </c>
      <c r="H40" s="60" t="s">
        <v>173</v>
      </c>
      <c r="I40" s="60" t="s">
        <v>308</v>
      </c>
      <c r="J40" s="60" t="s">
        <v>175</v>
      </c>
      <c r="K40" s="60">
        <v>26</v>
      </c>
      <c r="L40" s="62" t="s">
        <v>172</v>
      </c>
    </row>
    <row r="41" spans="1:12" s="63" customFormat="1" x14ac:dyDescent="0.35">
      <c r="A41" s="64" t="s">
        <v>67</v>
      </c>
      <c r="B41" s="65" t="s">
        <v>68</v>
      </c>
      <c r="C41" s="66">
        <v>5469198</v>
      </c>
      <c r="D41" s="66">
        <f>Table1[[#This Row],[Value]]/1000000</f>
        <v>25.349537000000002</v>
      </c>
      <c r="E41" s="65" t="s">
        <v>70</v>
      </c>
      <c r="F41" s="65" t="str">
        <f>_xlfn.XLOOKUP(Table1[[#This Row],[Agency Name]],'Key Agency'!A:A,'Key Agency'!C:C,"No")</f>
        <v>Yes</v>
      </c>
      <c r="G41" s="65" t="s">
        <v>1</v>
      </c>
      <c r="H41" s="65" t="s">
        <v>173</v>
      </c>
      <c r="I41" s="65" t="s">
        <v>308</v>
      </c>
      <c r="J41" s="65" t="s">
        <v>176</v>
      </c>
      <c r="K41" s="65">
        <v>25</v>
      </c>
      <c r="L41" s="67" t="s">
        <v>172</v>
      </c>
    </row>
    <row r="42" spans="1:12" s="63" customFormat="1" x14ac:dyDescent="0.35">
      <c r="A42" s="64" t="s">
        <v>67</v>
      </c>
      <c r="B42" s="65" t="s">
        <v>68</v>
      </c>
      <c r="C42" s="66">
        <v>5287897</v>
      </c>
      <c r="D42" s="66">
        <f>Table1[[#This Row],[Value]]/1000000</f>
        <v>23.325030999999999</v>
      </c>
      <c r="E42" s="65" t="s">
        <v>70</v>
      </c>
      <c r="F42" s="65" t="str">
        <f>_xlfn.XLOOKUP(Table1[[#This Row],[Agency Name]],'Key Agency'!A:A,'Key Agency'!C:C,"No")</f>
        <v>Yes</v>
      </c>
      <c r="G42" s="65" t="s">
        <v>1</v>
      </c>
      <c r="H42" s="65" t="s">
        <v>173</v>
      </c>
      <c r="I42" s="65" t="s">
        <v>308</v>
      </c>
      <c r="J42" s="65" t="s">
        <v>177</v>
      </c>
      <c r="K42" s="65">
        <v>24</v>
      </c>
      <c r="L42" s="67" t="s">
        <v>172</v>
      </c>
    </row>
    <row r="43" spans="1:12" s="63" customFormat="1" x14ac:dyDescent="0.35">
      <c r="A43" s="64" t="s">
        <v>67</v>
      </c>
      <c r="B43" s="65" t="s">
        <v>71</v>
      </c>
      <c r="C43" s="66">
        <v>3011647</v>
      </c>
      <c r="D43" s="66">
        <f>Table1[[#This Row],[Value]]/1000000</f>
        <v>22.519686</v>
      </c>
      <c r="E43" s="65" t="s">
        <v>72</v>
      </c>
      <c r="F43" s="65" t="str">
        <f>_xlfn.XLOOKUP(Table1[[#This Row],[Agency Name]],'Key Agency'!A:A,'Key Agency'!C:C,"No")</f>
        <v>Yes</v>
      </c>
      <c r="G43" s="65" t="s">
        <v>1</v>
      </c>
      <c r="H43" s="65" t="s">
        <v>173</v>
      </c>
      <c r="I43" s="65" t="s">
        <v>308</v>
      </c>
      <c r="J43" s="65" t="s">
        <v>176</v>
      </c>
      <c r="K43" s="65">
        <v>25</v>
      </c>
      <c r="L43" s="67" t="s">
        <v>172</v>
      </c>
    </row>
    <row r="44" spans="1:12" s="63" customFormat="1" x14ac:dyDescent="0.35">
      <c r="A44" s="64" t="s">
        <v>67</v>
      </c>
      <c r="B44" s="65" t="s">
        <v>71</v>
      </c>
      <c r="C44" s="66">
        <v>2917935</v>
      </c>
      <c r="D44" s="66">
        <f>Table1[[#This Row],[Value]]/1000000</f>
        <v>12.095143999999999</v>
      </c>
      <c r="E44" s="65" t="s">
        <v>73</v>
      </c>
      <c r="F44" s="65" t="str">
        <f>_xlfn.XLOOKUP(Table1[[#This Row],[Agency Name]],'Key Agency'!A:A,'Key Agency'!C:C,"No")</f>
        <v>Yes</v>
      </c>
      <c r="G44" s="65" t="s">
        <v>1</v>
      </c>
      <c r="H44" s="65" t="s">
        <v>173</v>
      </c>
      <c r="I44" s="65" t="s">
        <v>308</v>
      </c>
      <c r="J44" s="65" t="s">
        <v>175</v>
      </c>
      <c r="K44" s="65">
        <v>26</v>
      </c>
      <c r="L44" s="67" t="s">
        <v>172</v>
      </c>
    </row>
    <row r="45" spans="1:12" s="63" customFormat="1" x14ac:dyDescent="0.35">
      <c r="A45" s="64" t="s">
        <v>67</v>
      </c>
      <c r="B45" s="65" t="s">
        <v>71</v>
      </c>
      <c r="C45" s="66">
        <v>2862647</v>
      </c>
      <c r="D45" s="66">
        <f>Table1[[#This Row],[Value]]/1000000</f>
        <v>11.457466999999999</v>
      </c>
      <c r="E45" s="65" t="s">
        <v>72</v>
      </c>
      <c r="F45" s="65" t="str">
        <f>_xlfn.XLOOKUP(Table1[[#This Row],[Agency Name]],'Key Agency'!A:A,'Key Agency'!C:C,"No")</f>
        <v>Yes</v>
      </c>
      <c r="G45" s="65" t="s">
        <v>1</v>
      </c>
      <c r="H45" s="65" t="s">
        <v>173</v>
      </c>
      <c r="I45" s="65" t="s">
        <v>308</v>
      </c>
      <c r="J45" s="65" t="s">
        <v>177</v>
      </c>
      <c r="K45" s="65">
        <v>24</v>
      </c>
      <c r="L45" s="67" t="s">
        <v>172</v>
      </c>
    </row>
    <row r="46" spans="1:12" s="63" customFormat="1" x14ac:dyDescent="0.35">
      <c r="A46" s="64" t="s">
        <v>67</v>
      </c>
      <c r="B46" s="65" t="s">
        <v>74</v>
      </c>
      <c r="C46" s="66">
        <v>480000</v>
      </c>
      <c r="D46" s="66">
        <f>Table1[[#This Row],[Value]]/1000000</f>
        <v>14.549865</v>
      </c>
      <c r="E46" s="65" t="s">
        <v>75</v>
      </c>
      <c r="F46" s="65" t="str">
        <f>_xlfn.XLOOKUP(Table1[[#This Row],[Agency Name]],'Key Agency'!A:A,'Key Agency'!C:C,"No")</f>
        <v>Yes</v>
      </c>
      <c r="G46" s="65" t="s">
        <v>1</v>
      </c>
      <c r="H46" s="65" t="s">
        <v>173</v>
      </c>
      <c r="I46" s="65" t="s">
        <v>308</v>
      </c>
      <c r="J46" s="65" t="s">
        <v>176</v>
      </c>
      <c r="K46" s="65">
        <v>25</v>
      </c>
      <c r="L46" s="67" t="s">
        <v>172</v>
      </c>
    </row>
    <row r="47" spans="1:12" s="63" customFormat="1" x14ac:dyDescent="0.35">
      <c r="A47" s="64" t="s">
        <v>67</v>
      </c>
      <c r="B47" s="65" t="s">
        <v>74</v>
      </c>
      <c r="C47" s="66">
        <v>450000</v>
      </c>
      <c r="D47" s="66">
        <f>Table1[[#This Row],[Value]]/1000000</f>
        <v>58.246465000000001</v>
      </c>
      <c r="E47" s="65" t="s">
        <v>76</v>
      </c>
      <c r="F47" s="65" t="str">
        <f>_xlfn.XLOOKUP(Table1[[#This Row],[Agency Name]],'Key Agency'!A:A,'Key Agency'!C:C,"No")</f>
        <v>Yes</v>
      </c>
      <c r="G47" s="65" t="s">
        <v>1</v>
      </c>
      <c r="H47" s="65" t="s">
        <v>173</v>
      </c>
      <c r="I47" s="65" t="s">
        <v>308</v>
      </c>
      <c r="J47" s="65" t="s">
        <v>177</v>
      </c>
      <c r="K47" s="65">
        <v>24</v>
      </c>
      <c r="L47" s="67" t="s">
        <v>172</v>
      </c>
    </row>
    <row r="48" spans="1:12" s="63" customFormat="1" x14ac:dyDescent="0.35">
      <c r="A48" s="64" t="s">
        <v>67</v>
      </c>
      <c r="B48" s="65" t="s">
        <v>74</v>
      </c>
      <c r="C48" s="66">
        <v>380000</v>
      </c>
      <c r="D48" s="66">
        <f>Table1[[#This Row],[Value]]/1000000</f>
        <v>33.824396</v>
      </c>
      <c r="E48" s="65" t="s">
        <v>320</v>
      </c>
      <c r="F48" s="65" t="str">
        <f>_xlfn.XLOOKUP(Table1[[#This Row],[Agency Name]],'Key Agency'!A:A,'Key Agency'!C:C,"No")</f>
        <v>Yes</v>
      </c>
      <c r="G48" s="65" t="s">
        <v>1</v>
      </c>
      <c r="H48" s="65" t="s">
        <v>173</v>
      </c>
      <c r="I48" s="65" t="s">
        <v>308</v>
      </c>
      <c r="J48" s="65" t="s">
        <v>175</v>
      </c>
      <c r="K48" s="65">
        <v>26</v>
      </c>
      <c r="L48" s="67" t="s">
        <v>172</v>
      </c>
    </row>
    <row r="49" spans="1:12" s="71" customFormat="1" ht="15" thickBot="1" x14ac:dyDescent="0.4">
      <c r="A49" s="74">
        <f>C40+C41+C42+C43+C44+C45+C46+C47+C48</f>
        <v>29327693</v>
      </c>
      <c r="B49" s="75"/>
      <c r="C49" s="75"/>
      <c r="D49" s="75"/>
      <c r="E49" s="75"/>
      <c r="F49" s="75"/>
      <c r="G49" s="75"/>
      <c r="H49" s="75"/>
      <c r="I49" s="75"/>
      <c r="J49" s="75"/>
      <c r="K49" s="75"/>
      <c r="L49" s="76"/>
    </row>
    <row r="50" spans="1:12" s="63" customFormat="1" x14ac:dyDescent="0.35">
      <c r="A50" s="59" t="s">
        <v>83</v>
      </c>
      <c r="B50" s="60" t="s">
        <v>102</v>
      </c>
      <c r="C50" s="61">
        <v>20000000</v>
      </c>
      <c r="D50" s="61">
        <f>Table1[[#This Row],[Value]]/1000000</f>
        <v>1350.05927</v>
      </c>
      <c r="E50" s="60" t="s">
        <v>276</v>
      </c>
      <c r="F50" s="60" t="str">
        <f>_xlfn.XLOOKUP(Table1[[#This Row],[Agency Name]],'Key Agency'!A:A,'Key Agency'!C:C,"No")</f>
        <v>Yes</v>
      </c>
      <c r="G50" s="60" t="s">
        <v>1</v>
      </c>
      <c r="H50" s="60" t="s">
        <v>195</v>
      </c>
      <c r="I50" s="60" t="s">
        <v>306</v>
      </c>
      <c r="J50" s="60" t="s">
        <v>176</v>
      </c>
      <c r="K50" s="60">
        <v>25</v>
      </c>
      <c r="L50" s="62" t="s">
        <v>172</v>
      </c>
    </row>
    <row r="51" spans="1:12" s="63" customFormat="1" x14ac:dyDescent="0.35">
      <c r="A51" s="64" t="s">
        <v>83</v>
      </c>
      <c r="B51" s="65" t="s">
        <v>103</v>
      </c>
      <c r="C51" s="66">
        <v>12000000</v>
      </c>
      <c r="D51" s="66">
        <f>Table1[[#This Row],[Value]]/1000000</f>
        <v>1282.2728830000001</v>
      </c>
      <c r="E51" s="65" t="s">
        <v>104</v>
      </c>
      <c r="F51" s="65" t="str">
        <f>_xlfn.XLOOKUP(Table1[[#This Row],[Agency Name]],'Key Agency'!A:A,'Key Agency'!C:C,"No")</f>
        <v>Yes</v>
      </c>
      <c r="G51" s="65" t="s">
        <v>1</v>
      </c>
      <c r="H51" s="65" t="s">
        <v>195</v>
      </c>
      <c r="I51" s="65" t="s">
        <v>307</v>
      </c>
      <c r="J51" s="65" t="s">
        <v>176</v>
      </c>
      <c r="K51" s="65">
        <v>25</v>
      </c>
      <c r="L51" s="67" t="s">
        <v>172</v>
      </c>
    </row>
    <row r="52" spans="1:12" s="63" customFormat="1" x14ac:dyDescent="0.35">
      <c r="A52" s="64" t="s">
        <v>83</v>
      </c>
      <c r="B52" s="65" t="s">
        <v>283</v>
      </c>
      <c r="C52" s="66">
        <v>8348183</v>
      </c>
      <c r="D52" s="66">
        <f>Table1[[#This Row],[Value]]/1000000</f>
        <v>2009.2188590000001</v>
      </c>
      <c r="E52" s="65" t="s">
        <v>104</v>
      </c>
      <c r="F52" s="65" t="str">
        <f>_xlfn.XLOOKUP(Table1[[#This Row],[Agency Name]],'Key Agency'!A:A,'Key Agency'!C:C,"No")</f>
        <v>Yes</v>
      </c>
      <c r="G52" s="65" t="s">
        <v>1</v>
      </c>
      <c r="H52" s="65" t="s">
        <v>195</v>
      </c>
      <c r="I52" s="65" t="s">
        <v>307</v>
      </c>
      <c r="J52" s="65" t="s">
        <v>175</v>
      </c>
      <c r="K52" s="65">
        <v>26</v>
      </c>
      <c r="L52" s="67" t="s">
        <v>172</v>
      </c>
    </row>
    <row r="53" spans="1:12" s="63" customFormat="1" x14ac:dyDescent="0.35">
      <c r="A53" s="64" t="s">
        <v>83</v>
      </c>
      <c r="B53" s="65" t="s">
        <v>101</v>
      </c>
      <c r="C53" s="66">
        <v>7625000</v>
      </c>
      <c r="D53" s="66">
        <f>Table1[[#This Row],[Value]]/1000000</f>
        <v>45.19</v>
      </c>
      <c r="E53" s="65" t="s">
        <v>236</v>
      </c>
      <c r="F53" s="65" t="str">
        <f>_xlfn.XLOOKUP(Table1[[#This Row],[Agency Name]],'Key Agency'!A:A,'Key Agency'!C:C,"No")</f>
        <v>Yes</v>
      </c>
      <c r="G53" s="65" t="s">
        <v>1</v>
      </c>
      <c r="H53" s="65" t="s">
        <v>195</v>
      </c>
      <c r="I53" s="65" t="s">
        <v>193</v>
      </c>
      <c r="J53" s="65" t="s">
        <v>176</v>
      </c>
      <c r="K53" s="65">
        <v>25</v>
      </c>
      <c r="L53" s="67" t="s">
        <v>172</v>
      </c>
    </row>
    <row r="54" spans="1:12" s="63" customFormat="1" x14ac:dyDescent="0.35">
      <c r="A54" s="64" t="s">
        <v>83</v>
      </c>
      <c r="B54" s="65" t="s">
        <v>102</v>
      </c>
      <c r="C54" s="66">
        <v>3975000</v>
      </c>
      <c r="D54" s="66">
        <f>Table1[[#This Row],[Value]]/1000000</f>
        <v>45.290163999999997</v>
      </c>
      <c r="E54" s="65" t="s">
        <v>276</v>
      </c>
      <c r="F54" s="65" t="str">
        <f>_xlfn.XLOOKUP(Table1[[#This Row],[Agency Name]],'Key Agency'!A:A,'Key Agency'!C:C,"No")</f>
        <v>Yes</v>
      </c>
      <c r="G54" s="65" t="s">
        <v>1</v>
      </c>
      <c r="H54" s="65" t="s">
        <v>195</v>
      </c>
      <c r="I54" s="65" t="s">
        <v>306</v>
      </c>
      <c r="J54" s="65" t="s">
        <v>175</v>
      </c>
      <c r="K54" s="65">
        <v>26</v>
      </c>
      <c r="L54" s="67" t="s">
        <v>172</v>
      </c>
    </row>
    <row r="55" spans="1:12" s="63" customFormat="1" x14ac:dyDescent="0.35">
      <c r="A55" s="64" t="s">
        <v>83</v>
      </c>
      <c r="B55" s="65" t="s">
        <v>101</v>
      </c>
      <c r="C55" s="66">
        <v>3340000</v>
      </c>
      <c r="D55" s="66">
        <f>Table1[[#This Row],[Value]]/1000000</f>
        <v>45.290080000000003</v>
      </c>
      <c r="E55" s="65" t="s">
        <v>236</v>
      </c>
      <c r="F55" s="65" t="str">
        <f>_xlfn.XLOOKUP(Table1[[#This Row],[Agency Name]],'Key Agency'!A:A,'Key Agency'!C:C,"No")</f>
        <v>Yes</v>
      </c>
      <c r="G55" s="65" t="s">
        <v>1</v>
      </c>
      <c r="H55" s="65" t="s">
        <v>195</v>
      </c>
      <c r="I55" s="65" t="s">
        <v>193</v>
      </c>
      <c r="J55" s="65" t="s">
        <v>175</v>
      </c>
      <c r="K55" s="65">
        <v>26</v>
      </c>
      <c r="L55" s="67" t="s">
        <v>172</v>
      </c>
    </row>
    <row r="56" spans="1:12" s="63" customFormat="1" x14ac:dyDescent="0.35">
      <c r="A56" s="64" t="s">
        <v>83</v>
      </c>
      <c r="B56" s="65" t="s">
        <v>92</v>
      </c>
      <c r="C56" s="66">
        <v>930194</v>
      </c>
      <c r="D56" s="66">
        <f>Table1[[#This Row],[Value]]/1000000</f>
        <v>0.33865400000000001</v>
      </c>
      <c r="E56" s="65" t="s">
        <v>93</v>
      </c>
      <c r="F56" s="65" t="str">
        <f>_xlfn.XLOOKUP(Table1[[#This Row],[Agency Name]],'Key Agency'!A:A,'Key Agency'!C:C,"No")</f>
        <v>Yes</v>
      </c>
      <c r="G56" s="65" t="s">
        <v>1</v>
      </c>
      <c r="H56" s="65" t="s">
        <v>195</v>
      </c>
      <c r="I56" s="65" t="s">
        <v>227</v>
      </c>
      <c r="J56" s="65" t="s">
        <v>175</v>
      </c>
      <c r="K56" s="65">
        <v>26</v>
      </c>
      <c r="L56" s="67" t="s">
        <v>172</v>
      </c>
    </row>
    <row r="57" spans="1:12" s="63" customFormat="1" x14ac:dyDescent="0.35">
      <c r="A57" s="64" t="s">
        <v>83</v>
      </c>
      <c r="B57" s="65" t="s">
        <v>90</v>
      </c>
      <c r="C57" s="66">
        <v>717108</v>
      </c>
      <c r="D57" s="66">
        <f>Table1[[#This Row],[Value]]/1000000</f>
        <v>1.1349020000000001</v>
      </c>
      <c r="E57" s="65" t="s">
        <v>91</v>
      </c>
      <c r="F57" s="65" t="str">
        <f>_xlfn.XLOOKUP(Table1[[#This Row],[Agency Name]],'Key Agency'!A:A,'Key Agency'!C:C,"No")</f>
        <v>Yes</v>
      </c>
      <c r="G57" s="65" t="s">
        <v>1</v>
      </c>
      <c r="H57" s="65" t="s">
        <v>195</v>
      </c>
      <c r="I57" s="65" t="s">
        <v>227</v>
      </c>
      <c r="J57" s="65" t="s">
        <v>176</v>
      </c>
      <c r="K57" s="65">
        <v>25</v>
      </c>
      <c r="L57" s="67" t="s">
        <v>172</v>
      </c>
    </row>
    <row r="58" spans="1:12" s="63" customFormat="1" x14ac:dyDescent="0.35">
      <c r="A58" s="64" t="s">
        <v>83</v>
      </c>
      <c r="B58" s="65" t="s">
        <v>90</v>
      </c>
      <c r="C58" s="66">
        <v>480833</v>
      </c>
      <c r="D58" s="66">
        <f>Table1[[#This Row],[Value]]/1000000</f>
        <v>15.456853000000001</v>
      </c>
      <c r="E58" s="65" t="s">
        <v>91</v>
      </c>
      <c r="F58" s="65" t="str">
        <f>_xlfn.XLOOKUP(Table1[[#This Row],[Agency Name]],'Key Agency'!A:A,'Key Agency'!C:C,"No")</f>
        <v>Yes</v>
      </c>
      <c r="G58" s="65" t="s">
        <v>1</v>
      </c>
      <c r="H58" s="65" t="s">
        <v>195</v>
      </c>
      <c r="I58" s="65" t="s">
        <v>227</v>
      </c>
      <c r="J58" s="65" t="s">
        <v>177</v>
      </c>
      <c r="K58" s="65">
        <v>24</v>
      </c>
      <c r="L58" s="67" t="s">
        <v>172</v>
      </c>
    </row>
    <row r="59" spans="1:12" s="63" customFormat="1" x14ac:dyDescent="0.35">
      <c r="A59" s="64" t="s">
        <v>83</v>
      </c>
      <c r="B59" s="65" t="s">
        <v>96</v>
      </c>
      <c r="C59" s="66">
        <v>5000</v>
      </c>
      <c r="D59" s="66">
        <f>Table1[[#This Row],[Value]]/1000000</f>
        <v>1.415988</v>
      </c>
      <c r="E59" s="65" t="s">
        <v>97</v>
      </c>
      <c r="F59" s="65" t="str">
        <f>_xlfn.XLOOKUP(Table1[[#This Row],[Agency Name]],'Key Agency'!A:A,'Key Agency'!C:C,"No")</f>
        <v>Yes</v>
      </c>
      <c r="G59" s="65" t="s">
        <v>1</v>
      </c>
      <c r="H59" s="65" t="s">
        <v>195</v>
      </c>
      <c r="I59" s="65" t="s">
        <v>193</v>
      </c>
      <c r="J59" s="65" t="s">
        <v>176</v>
      </c>
      <c r="K59" s="65">
        <v>25</v>
      </c>
      <c r="L59" s="67" t="s">
        <v>172</v>
      </c>
    </row>
    <row r="60" spans="1:12" s="63" customFormat="1" x14ac:dyDescent="0.35">
      <c r="A60" s="64" t="s">
        <v>83</v>
      </c>
      <c r="B60" s="65" t="s">
        <v>96</v>
      </c>
      <c r="C60" s="66">
        <v>4250</v>
      </c>
      <c r="D60" s="66">
        <f>Table1[[#This Row],[Value]]/1000000</f>
        <v>56.996896</v>
      </c>
      <c r="E60" s="65" t="s">
        <v>231</v>
      </c>
      <c r="F60" s="65" t="str">
        <f>_xlfn.XLOOKUP(Table1[[#This Row],[Agency Name]],'Key Agency'!A:A,'Key Agency'!C:C,"No")</f>
        <v>Yes</v>
      </c>
      <c r="G60" s="65" t="s">
        <v>1</v>
      </c>
      <c r="H60" s="65" t="s">
        <v>195</v>
      </c>
      <c r="I60" s="65" t="s">
        <v>193</v>
      </c>
      <c r="J60" s="65" t="s">
        <v>175</v>
      </c>
      <c r="K60" s="65">
        <v>26</v>
      </c>
      <c r="L60" s="67" t="s">
        <v>172</v>
      </c>
    </row>
    <row r="61" spans="1:12" s="71" customFormat="1" ht="15" thickBot="1" x14ac:dyDescent="0.4">
      <c r="A61" s="68">
        <f>C50+C51+C52+C53+C54+C55+C56+C57+C58+C59+C60</f>
        <v>57425568</v>
      </c>
      <c r="B61" s="72"/>
      <c r="C61" s="72"/>
      <c r="D61" s="72"/>
      <c r="E61" s="72"/>
      <c r="F61" s="72"/>
      <c r="G61" s="72"/>
      <c r="H61" s="72"/>
      <c r="I61" s="72"/>
      <c r="J61" s="72"/>
      <c r="K61" s="72"/>
      <c r="L61" s="73"/>
    </row>
    <row r="62" spans="1:12" s="63" customFormat="1" x14ac:dyDescent="0.35">
      <c r="A62" s="59" t="s">
        <v>116</v>
      </c>
      <c r="B62" s="60" t="s">
        <v>117</v>
      </c>
      <c r="C62" s="61">
        <v>867947</v>
      </c>
      <c r="D62" s="61">
        <f>Table1[[#This Row],[Value]]/1000000</f>
        <v>75.764848000000001</v>
      </c>
      <c r="E62" s="60" t="s">
        <v>118</v>
      </c>
      <c r="F62" s="60" t="str">
        <f>_xlfn.XLOOKUP(Table1[[#This Row],[Agency Name]],'Key Agency'!A:A,'Key Agency'!C:C,"No")</f>
        <v>Yes</v>
      </c>
      <c r="G62" s="60" t="s">
        <v>1</v>
      </c>
      <c r="H62" s="60" t="s">
        <v>195</v>
      </c>
      <c r="I62" s="60" t="s">
        <v>306</v>
      </c>
      <c r="J62" s="60" t="s">
        <v>177</v>
      </c>
      <c r="K62" s="60">
        <v>24</v>
      </c>
      <c r="L62" s="62" t="s">
        <v>172</v>
      </c>
    </row>
    <row r="63" spans="1:12" s="71" customFormat="1" ht="15" thickBot="1" x14ac:dyDescent="0.4">
      <c r="A63" s="68">
        <f>C62</f>
        <v>867947</v>
      </c>
      <c r="B63" s="69"/>
      <c r="C63" s="69"/>
      <c r="D63" s="69"/>
      <c r="E63" s="69"/>
      <c r="F63" s="69"/>
      <c r="G63" s="69"/>
      <c r="H63" s="69"/>
      <c r="I63" s="69"/>
      <c r="J63" s="69"/>
      <c r="K63" s="69"/>
      <c r="L63" s="70"/>
    </row>
    <row r="64" spans="1:12" s="63" customFormat="1" x14ac:dyDescent="0.35">
      <c r="A64" s="59" t="s">
        <v>122</v>
      </c>
      <c r="B64" s="60" t="s">
        <v>117</v>
      </c>
      <c r="C64" s="61">
        <v>2201701</v>
      </c>
      <c r="D64" s="61">
        <f>Table1[[#This Row],[Value]]/1000000</f>
        <v>6.3223880000000001</v>
      </c>
      <c r="E64" s="60" t="s">
        <v>123</v>
      </c>
      <c r="F64" s="60" t="str">
        <f>_xlfn.XLOOKUP(Table1[[#This Row],[Agency Name]],'Key Agency'!A:A,'Key Agency'!C:C,"No")</f>
        <v>Yes</v>
      </c>
      <c r="G64" s="60" t="s">
        <v>1</v>
      </c>
      <c r="H64" s="60" t="s">
        <v>195</v>
      </c>
      <c r="I64" s="60" t="s">
        <v>306</v>
      </c>
      <c r="J64" s="60" t="s">
        <v>175</v>
      </c>
      <c r="K64" s="60">
        <v>26</v>
      </c>
      <c r="L64" s="62" t="s">
        <v>172</v>
      </c>
    </row>
    <row r="65" spans="1:12" s="63" customFormat="1" x14ac:dyDescent="0.35">
      <c r="A65" s="64" t="s">
        <v>122</v>
      </c>
      <c r="B65" s="65" t="s">
        <v>117</v>
      </c>
      <c r="C65" s="66">
        <v>1191451</v>
      </c>
      <c r="D65" s="66">
        <f>Table1[[#This Row],[Value]]/1000000</f>
        <v>6.9774989999999999</v>
      </c>
      <c r="E65" s="65" t="s">
        <v>124</v>
      </c>
      <c r="F65" s="65" t="str">
        <f>_xlfn.XLOOKUP(Table1[[#This Row],[Agency Name]],'Key Agency'!A:A,'Key Agency'!C:C,"No")</f>
        <v>Yes</v>
      </c>
      <c r="G65" s="65" t="s">
        <v>1</v>
      </c>
      <c r="H65" s="65" t="s">
        <v>195</v>
      </c>
      <c r="I65" s="65" t="s">
        <v>306</v>
      </c>
      <c r="J65" s="65" t="s">
        <v>176</v>
      </c>
      <c r="K65" s="65">
        <v>25</v>
      </c>
      <c r="L65" s="67" t="s">
        <v>172</v>
      </c>
    </row>
    <row r="66" spans="1:12" s="63" customFormat="1" x14ac:dyDescent="0.35">
      <c r="A66" s="64" t="s">
        <v>122</v>
      </c>
      <c r="B66" s="65" t="s">
        <v>117</v>
      </c>
      <c r="C66" s="66">
        <v>867947</v>
      </c>
      <c r="D66" s="66">
        <f>Table1[[#This Row],[Value]]/1000000</f>
        <v>1.310136</v>
      </c>
      <c r="E66" s="65" t="s">
        <v>123</v>
      </c>
      <c r="F66" s="65" t="str">
        <f>_xlfn.XLOOKUP(Table1[[#This Row],[Agency Name]],'Key Agency'!A:A,'Key Agency'!C:C,"No")</f>
        <v>No</v>
      </c>
      <c r="G66" s="65" t="s">
        <v>1</v>
      </c>
      <c r="H66" s="65" t="s">
        <v>195</v>
      </c>
      <c r="I66" s="65" t="s">
        <v>306</v>
      </c>
      <c r="J66" s="65" t="s">
        <v>177</v>
      </c>
      <c r="K66" s="65">
        <v>24</v>
      </c>
      <c r="L66" s="67" t="s">
        <v>172</v>
      </c>
    </row>
    <row r="67" spans="1:12" s="71" customFormat="1" ht="15" thickBot="1" x14ac:dyDescent="0.4">
      <c r="A67" s="68">
        <f>C64+C65+C66</f>
        <v>4261099</v>
      </c>
      <c r="B67" s="69"/>
      <c r="C67" s="69"/>
      <c r="D67" s="69"/>
      <c r="E67" s="69"/>
      <c r="F67" s="69"/>
      <c r="G67" s="69"/>
      <c r="H67" s="69"/>
      <c r="I67" s="69"/>
      <c r="J67" s="69"/>
      <c r="K67" s="69"/>
      <c r="L67" s="70"/>
    </row>
    <row r="68" spans="1:12" s="63" customFormat="1" x14ac:dyDescent="0.35">
      <c r="A68" s="59" t="s">
        <v>125</v>
      </c>
      <c r="B68" s="60" t="s">
        <v>128</v>
      </c>
      <c r="C68" s="61">
        <v>1440000</v>
      </c>
      <c r="D68" s="61">
        <f>Table1[[#This Row],[Value]]/1000000</f>
        <v>1.324581</v>
      </c>
      <c r="E68" s="60" t="s">
        <v>129</v>
      </c>
      <c r="F68" s="60" t="str">
        <f>_xlfn.XLOOKUP(Table1[[#This Row],[Agency Name]],'Key Agency'!A:A,'Key Agency'!C:C,"No")</f>
        <v>No</v>
      </c>
      <c r="G68" s="60" t="s">
        <v>1</v>
      </c>
      <c r="H68" s="60" t="s">
        <v>179</v>
      </c>
      <c r="I68" s="60" t="s">
        <v>193</v>
      </c>
      <c r="J68" s="60" t="s">
        <v>176</v>
      </c>
      <c r="K68" s="60">
        <v>25</v>
      </c>
      <c r="L68" s="62" t="s">
        <v>172</v>
      </c>
    </row>
    <row r="69" spans="1:12" s="63" customFormat="1" x14ac:dyDescent="0.35">
      <c r="A69" s="64" t="s">
        <v>125</v>
      </c>
      <c r="B69" s="65" t="s">
        <v>128</v>
      </c>
      <c r="C69" s="66">
        <v>829840</v>
      </c>
      <c r="D69" s="66">
        <f>Table1[[#This Row],[Value]]/1000000</f>
        <v>0.40350000000000003</v>
      </c>
      <c r="E69" s="65" t="s">
        <v>129</v>
      </c>
      <c r="F69" s="65" t="str">
        <f>_xlfn.XLOOKUP(Table1[[#This Row],[Agency Name]],'Key Agency'!A:A,'Key Agency'!C:C,"No")</f>
        <v>No</v>
      </c>
      <c r="G69" s="65" t="s">
        <v>1</v>
      </c>
      <c r="H69" s="65" t="s">
        <v>179</v>
      </c>
      <c r="I69" s="65" t="s">
        <v>193</v>
      </c>
      <c r="J69" s="65" t="s">
        <v>175</v>
      </c>
      <c r="K69" s="65">
        <v>26</v>
      </c>
      <c r="L69" s="67" t="s">
        <v>172</v>
      </c>
    </row>
    <row r="70" spans="1:12" s="71" customFormat="1" ht="15" thickBot="1" x14ac:dyDescent="0.4">
      <c r="A70" s="68">
        <f>C68+C69</f>
        <v>2269840</v>
      </c>
      <c r="B70" s="69"/>
      <c r="C70" s="69"/>
      <c r="D70" s="69"/>
      <c r="E70" s="69"/>
      <c r="F70" s="69"/>
      <c r="G70" s="69"/>
      <c r="H70" s="69"/>
      <c r="I70" s="69"/>
      <c r="J70" s="69"/>
      <c r="K70" s="69"/>
      <c r="L70" s="70"/>
    </row>
    <row r="71" spans="1:12" s="63" customFormat="1" x14ac:dyDescent="0.35">
      <c r="A71" s="59" t="s">
        <v>130</v>
      </c>
      <c r="B71" s="60" t="s">
        <v>131</v>
      </c>
      <c r="C71" s="61">
        <v>13513650</v>
      </c>
      <c r="D71" s="61">
        <f>Table1[[#This Row],[Value]]/1000000</f>
        <v>0.40350000000000003</v>
      </c>
      <c r="E71" s="60" t="s">
        <v>133</v>
      </c>
      <c r="F71" s="60" t="str">
        <f>_xlfn.XLOOKUP(Table1[[#This Row],[Agency Name]],'Key Agency'!A:A,'Key Agency'!C:C,"No")</f>
        <v>No</v>
      </c>
      <c r="G71" s="60" t="s">
        <v>1</v>
      </c>
      <c r="H71" s="60" t="s">
        <v>195</v>
      </c>
      <c r="I71" s="60" t="s">
        <v>227</v>
      </c>
      <c r="J71" s="60" t="s">
        <v>175</v>
      </c>
      <c r="K71" s="60">
        <v>26</v>
      </c>
      <c r="L71" s="62" t="s">
        <v>172</v>
      </c>
    </row>
    <row r="72" spans="1:12" s="63" customFormat="1" x14ac:dyDescent="0.35">
      <c r="A72" s="64" t="s">
        <v>130</v>
      </c>
      <c r="B72" s="65" t="s">
        <v>131</v>
      </c>
      <c r="C72" s="66">
        <v>12772307</v>
      </c>
      <c r="D72" s="66">
        <f>Table1[[#This Row],[Value]]/1000000</f>
        <v>9.8942890000000006</v>
      </c>
      <c r="E72" s="65" t="s">
        <v>134</v>
      </c>
      <c r="F72" s="65" t="str">
        <f>_xlfn.XLOOKUP(Table1[[#This Row],[Agency Name]],'Key Agency'!A:A,'Key Agency'!C:C,"No")</f>
        <v>Yes</v>
      </c>
      <c r="G72" s="65" t="s">
        <v>1</v>
      </c>
      <c r="H72" s="65" t="s">
        <v>195</v>
      </c>
      <c r="I72" s="65" t="s">
        <v>227</v>
      </c>
      <c r="J72" s="65" t="s">
        <v>176</v>
      </c>
      <c r="K72" s="65">
        <v>25</v>
      </c>
      <c r="L72" s="67" t="s">
        <v>172</v>
      </c>
    </row>
    <row r="73" spans="1:12" s="63" customFormat="1" x14ac:dyDescent="0.35">
      <c r="A73" s="64" t="s">
        <v>130</v>
      </c>
      <c r="B73" s="65" t="s">
        <v>131</v>
      </c>
      <c r="C73" s="66">
        <v>7509782</v>
      </c>
      <c r="D73" s="66">
        <f>Table1[[#This Row],[Value]]/1000000</f>
        <v>8.6480219999999992</v>
      </c>
      <c r="E73" s="65" t="s">
        <v>132</v>
      </c>
      <c r="F73" s="65" t="str">
        <f>_xlfn.XLOOKUP(Table1[[#This Row],[Agency Name]],'Key Agency'!A:A,'Key Agency'!C:C,"No")</f>
        <v>Yes</v>
      </c>
      <c r="G73" s="65" t="s">
        <v>1</v>
      </c>
      <c r="H73" s="65" t="s">
        <v>195</v>
      </c>
      <c r="I73" s="65" t="s">
        <v>227</v>
      </c>
      <c r="J73" s="65" t="s">
        <v>177</v>
      </c>
      <c r="K73" s="65">
        <v>24</v>
      </c>
      <c r="L73" s="67" t="s">
        <v>172</v>
      </c>
    </row>
    <row r="74" spans="1:12" s="71" customFormat="1" ht="15" thickBot="1" x14ac:dyDescent="0.4">
      <c r="A74" s="68">
        <f>C71+C72+C73</f>
        <v>33795739</v>
      </c>
      <c r="B74" s="69"/>
      <c r="C74" s="69"/>
      <c r="D74" s="69"/>
      <c r="E74" s="69"/>
      <c r="F74" s="69"/>
      <c r="G74" s="69"/>
      <c r="H74" s="69"/>
      <c r="I74" s="69"/>
      <c r="J74" s="69"/>
      <c r="K74" s="69"/>
      <c r="L74" s="70"/>
    </row>
    <row r="75" spans="1:12" s="63" customFormat="1" x14ac:dyDescent="0.35">
      <c r="A75" s="59" t="s">
        <v>135</v>
      </c>
      <c r="B75" s="60" t="s">
        <v>136</v>
      </c>
      <c r="C75" s="61">
        <v>8522942</v>
      </c>
      <c r="D75" s="61">
        <f>Table1[[#This Row],[Value]]/1000000</f>
        <v>13.005936</v>
      </c>
      <c r="E75" s="60" t="s">
        <v>137</v>
      </c>
      <c r="F75" s="60" t="str">
        <f>_xlfn.XLOOKUP(Table1[[#This Row],[Agency Name]],'Key Agency'!A:A,'Key Agency'!C:C,"No")</f>
        <v>Yes</v>
      </c>
      <c r="G75" s="60" t="s">
        <v>1</v>
      </c>
      <c r="H75" s="60" t="s">
        <v>195</v>
      </c>
      <c r="I75" s="60" t="s">
        <v>227</v>
      </c>
      <c r="J75" s="60" t="s">
        <v>175</v>
      </c>
      <c r="K75" s="60">
        <v>26</v>
      </c>
      <c r="L75" s="62" t="s">
        <v>172</v>
      </c>
    </row>
    <row r="76" spans="1:12" s="63" customFormat="1" x14ac:dyDescent="0.35">
      <c r="A76" s="64" t="s">
        <v>135</v>
      </c>
      <c r="B76" s="65" t="s">
        <v>136</v>
      </c>
      <c r="C76" s="66">
        <v>8236774</v>
      </c>
      <c r="D76" s="66">
        <f>Table1[[#This Row],[Value]]/1000000</f>
        <v>10.633862000000001</v>
      </c>
      <c r="E76" s="65" t="s">
        <v>138</v>
      </c>
      <c r="F76" s="65" t="str">
        <f>_xlfn.XLOOKUP(Table1[[#This Row],[Agency Name]],'Key Agency'!A:A,'Key Agency'!C:C,"No")</f>
        <v>Yes</v>
      </c>
      <c r="G76" s="65" t="s">
        <v>1</v>
      </c>
      <c r="H76" s="65" t="s">
        <v>195</v>
      </c>
      <c r="I76" s="65" t="s">
        <v>227</v>
      </c>
      <c r="J76" s="65" t="s">
        <v>177</v>
      </c>
      <c r="K76" s="65">
        <v>24</v>
      </c>
      <c r="L76" s="67" t="s">
        <v>172</v>
      </c>
    </row>
    <row r="77" spans="1:12" s="63" customFormat="1" x14ac:dyDescent="0.35">
      <c r="A77" s="64" t="s">
        <v>135</v>
      </c>
      <c r="B77" s="65" t="s">
        <v>136</v>
      </c>
      <c r="C77" s="66">
        <v>7026293</v>
      </c>
      <c r="D77" s="66">
        <f>Table1[[#This Row],[Value]]/1000000</f>
        <v>13.771217999999999</v>
      </c>
      <c r="E77" s="65" t="s">
        <v>141</v>
      </c>
      <c r="F77" s="65" t="str">
        <f>_xlfn.XLOOKUP(Table1[[#This Row],[Agency Name]],'Key Agency'!A:A,'Key Agency'!C:C,"No")</f>
        <v>Yes</v>
      </c>
      <c r="G77" s="65" t="s">
        <v>1</v>
      </c>
      <c r="H77" s="65" t="s">
        <v>195</v>
      </c>
      <c r="I77" s="65" t="s">
        <v>227</v>
      </c>
      <c r="J77" s="65" t="s">
        <v>176</v>
      </c>
      <c r="K77" s="65">
        <v>25</v>
      </c>
      <c r="L77" s="67" t="s">
        <v>172</v>
      </c>
    </row>
    <row r="78" spans="1:12" s="63" customFormat="1" x14ac:dyDescent="0.35">
      <c r="A78" s="64" t="s">
        <v>135</v>
      </c>
      <c r="B78" s="65" t="s">
        <v>139</v>
      </c>
      <c r="C78" s="66">
        <v>698356</v>
      </c>
      <c r="D78" s="66">
        <f>Table1[[#This Row],[Value]]/1000000</f>
        <v>78.700282000000001</v>
      </c>
      <c r="E78" s="65" t="s">
        <v>140</v>
      </c>
      <c r="F78" s="65" t="str">
        <f>_xlfn.XLOOKUP(Table1[[#This Row],[Agency Name]],'Key Agency'!A:A,'Key Agency'!C:C,"No")</f>
        <v>Yes</v>
      </c>
      <c r="G78" s="65" t="s">
        <v>1</v>
      </c>
      <c r="H78" s="65" t="s">
        <v>195</v>
      </c>
      <c r="I78" s="65" t="s">
        <v>227</v>
      </c>
      <c r="J78" s="65" t="s">
        <v>177</v>
      </c>
      <c r="K78" s="65">
        <v>24</v>
      </c>
      <c r="L78" s="67" t="s">
        <v>172</v>
      </c>
    </row>
    <row r="79" spans="1:12" s="63" customFormat="1" x14ac:dyDescent="0.35">
      <c r="A79" s="64" t="s">
        <v>135</v>
      </c>
      <c r="B79" s="65" t="s">
        <v>139</v>
      </c>
      <c r="C79" s="66">
        <v>661947</v>
      </c>
      <c r="D79" s="66">
        <f>Table1[[#This Row],[Value]]/1000000</f>
        <v>91.831625000000003</v>
      </c>
      <c r="E79" s="65" t="s">
        <v>319</v>
      </c>
      <c r="F79" s="65" t="str">
        <f>_xlfn.XLOOKUP(Table1[[#This Row],[Agency Name]],'Key Agency'!A:A,'Key Agency'!C:C,"No")</f>
        <v>Yes</v>
      </c>
      <c r="G79" s="65" t="s">
        <v>1</v>
      </c>
      <c r="H79" s="65" t="s">
        <v>195</v>
      </c>
      <c r="I79" s="65" t="s">
        <v>227</v>
      </c>
      <c r="J79" s="65" t="s">
        <v>175</v>
      </c>
      <c r="K79" s="65">
        <v>26</v>
      </c>
      <c r="L79" s="67" t="s">
        <v>172</v>
      </c>
    </row>
    <row r="80" spans="1:12" s="63" customFormat="1" x14ac:dyDescent="0.35">
      <c r="A80" s="64" t="s">
        <v>135</v>
      </c>
      <c r="B80" s="65" t="s">
        <v>139</v>
      </c>
      <c r="C80" s="66">
        <v>659650</v>
      </c>
      <c r="D80" s="66">
        <f>Table1[[#This Row],[Value]]/1000000</f>
        <v>72.253973999999999</v>
      </c>
      <c r="E80" s="65" t="s">
        <v>140</v>
      </c>
      <c r="F80" s="65" t="str">
        <f>_xlfn.XLOOKUP(Table1[[#This Row],[Agency Name]],'Key Agency'!A:A,'Key Agency'!C:C,"No")</f>
        <v>Yes</v>
      </c>
      <c r="G80" s="65" t="s">
        <v>1</v>
      </c>
      <c r="H80" s="65" t="s">
        <v>195</v>
      </c>
      <c r="I80" s="65" t="s">
        <v>227</v>
      </c>
      <c r="J80" s="65" t="s">
        <v>176</v>
      </c>
      <c r="K80" s="65">
        <v>25</v>
      </c>
      <c r="L80" s="67" t="s">
        <v>172</v>
      </c>
    </row>
    <row r="81" spans="1:12" s="71" customFormat="1" ht="15" thickBot="1" x14ac:dyDescent="0.4">
      <c r="A81" s="68">
        <f>C75+C76+C77+C78+C79+C80</f>
        <v>25805962</v>
      </c>
      <c r="B81" s="69"/>
      <c r="C81" s="69"/>
      <c r="D81" s="69"/>
      <c r="E81" s="69"/>
      <c r="F81" s="69"/>
      <c r="G81" s="69"/>
      <c r="H81" s="69"/>
      <c r="I81" s="69"/>
      <c r="J81" s="69"/>
      <c r="K81" s="69"/>
      <c r="L81" s="70"/>
    </row>
    <row r="82" spans="1:12" s="63" customFormat="1" x14ac:dyDescent="0.35">
      <c r="A82" s="59" t="s">
        <v>142</v>
      </c>
      <c r="B82" s="60" t="s">
        <v>143</v>
      </c>
      <c r="C82" s="61">
        <v>29227141</v>
      </c>
      <c r="D82" s="61">
        <f>Table1[[#This Row],[Value]]/1000000</f>
        <v>0.55319300000000005</v>
      </c>
      <c r="E82" s="60" t="s">
        <v>144</v>
      </c>
      <c r="F82" s="60" t="str">
        <f>_xlfn.XLOOKUP(Table1[[#This Row],[Agency Name]],'Key Agency'!A:A,'Key Agency'!C:C,"No")</f>
        <v>No</v>
      </c>
      <c r="G82" s="60" t="s">
        <v>1</v>
      </c>
      <c r="H82" s="60" t="s">
        <v>173</v>
      </c>
      <c r="I82" s="60" t="s">
        <v>308</v>
      </c>
      <c r="J82" s="60" t="s">
        <v>177</v>
      </c>
      <c r="K82" s="60">
        <v>24</v>
      </c>
      <c r="L82" s="62" t="s">
        <v>172</v>
      </c>
    </row>
    <row r="83" spans="1:12" s="63" customFormat="1" x14ac:dyDescent="0.35">
      <c r="A83" s="64" t="s">
        <v>142</v>
      </c>
      <c r="B83" s="65" t="s">
        <v>143</v>
      </c>
      <c r="C83" s="66">
        <v>29227141</v>
      </c>
      <c r="D83" s="66">
        <f>Table1[[#This Row],[Value]]/1000000</f>
        <v>0.85479799999999995</v>
      </c>
      <c r="E83" s="65" t="s">
        <v>144</v>
      </c>
      <c r="F83" s="65" t="str">
        <f>_xlfn.XLOOKUP(Table1[[#This Row],[Agency Name]],'Key Agency'!A:A,'Key Agency'!C:C,"No")</f>
        <v>No</v>
      </c>
      <c r="G83" s="65" t="s">
        <v>1</v>
      </c>
      <c r="H83" s="65" t="s">
        <v>173</v>
      </c>
      <c r="I83" s="65" t="s">
        <v>308</v>
      </c>
      <c r="J83" s="65" t="s">
        <v>175</v>
      </c>
      <c r="K83" s="65">
        <v>26</v>
      </c>
      <c r="L83" s="67" t="s">
        <v>172</v>
      </c>
    </row>
    <row r="84" spans="1:12" s="63" customFormat="1" x14ac:dyDescent="0.35">
      <c r="A84" s="64" t="s">
        <v>142</v>
      </c>
      <c r="B84" s="65" t="s">
        <v>145</v>
      </c>
      <c r="C84" s="66">
        <v>29227141</v>
      </c>
      <c r="D84" s="66">
        <f>Table1[[#This Row],[Value]]/1000000</f>
        <v>0.80956099999999998</v>
      </c>
      <c r="E84" s="65" t="s">
        <v>146</v>
      </c>
      <c r="F84" s="65" t="str">
        <f>_xlfn.XLOOKUP(Table1[[#This Row],[Agency Name]],'Key Agency'!A:A,'Key Agency'!C:C,"No")</f>
        <v>No</v>
      </c>
      <c r="G84" s="65" t="s">
        <v>1</v>
      </c>
      <c r="H84" s="65" t="s">
        <v>173</v>
      </c>
      <c r="I84" s="65" t="s">
        <v>308</v>
      </c>
      <c r="J84" s="65" t="s">
        <v>176</v>
      </c>
      <c r="K84" s="65">
        <v>25</v>
      </c>
      <c r="L84" s="67" t="s">
        <v>172</v>
      </c>
    </row>
    <row r="85" spans="1:12" s="63" customFormat="1" x14ac:dyDescent="0.35">
      <c r="A85" s="64" t="s">
        <v>142</v>
      </c>
      <c r="B85" s="65" t="s">
        <v>147</v>
      </c>
      <c r="C85" s="66">
        <v>13651644</v>
      </c>
      <c r="D85" s="66">
        <f>Table1[[#This Row],[Value]]/1000000</f>
        <v>0.57123900000000005</v>
      </c>
      <c r="E85" s="65" t="s">
        <v>148</v>
      </c>
      <c r="F85" s="65" t="str">
        <f>_xlfn.XLOOKUP(Table1[[#This Row],[Agency Name]],'Key Agency'!A:A,'Key Agency'!C:C,"No")</f>
        <v>No</v>
      </c>
      <c r="G85" s="65" t="s">
        <v>1</v>
      </c>
      <c r="H85" s="65" t="s">
        <v>173</v>
      </c>
      <c r="I85" s="65" t="s">
        <v>308</v>
      </c>
      <c r="J85" s="65" t="s">
        <v>177</v>
      </c>
      <c r="K85" s="65">
        <v>24</v>
      </c>
      <c r="L85" s="67" t="s">
        <v>172</v>
      </c>
    </row>
    <row r="86" spans="1:12" s="63" customFormat="1" x14ac:dyDescent="0.35">
      <c r="A86" s="64" t="s">
        <v>142</v>
      </c>
      <c r="B86" s="65" t="s">
        <v>147</v>
      </c>
      <c r="C86" s="66">
        <v>11598771</v>
      </c>
      <c r="D86" s="66">
        <f>Table1[[#This Row],[Value]]/1000000</f>
        <v>2.818794</v>
      </c>
      <c r="E86" s="65" t="s">
        <v>148</v>
      </c>
      <c r="F86" s="65" t="str">
        <f>_xlfn.XLOOKUP(Table1[[#This Row],[Agency Name]],'Key Agency'!A:A,'Key Agency'!C:C,"No")</f>
        <v>No</v>
      </c>
      <c r="G86" s="65" t="s">
        <v>1</v>
      </c>
      <c r="H86" s="65" t="s">
        <v>173</v>
      </c>
      <c r="I86" s="65" t="s">
        <v>308</v>
      </c>
      <c r="J86" s="65" t="s">
        <v>176</v>
      </c>
      <c r="K86" s="65">
        <v>25</v>
      </c>
      <c r="L86" s="67" t="s">
        <v>172</v>
      </c>
    </row>
    <row r="87" spans="1:12" s="63" customFormat="1" x14ac:dyDescent="0.35">
      <c r="A87" s="64" t="s">
        <v>142</v>
      </c>
      <c r="B87" s="65" t="s">
        <v>147</v>
      </c>
      <c r="C87" s="66">
        <v>10934308</v>
      </c>
      <c r="D87" s="66">
        <f>Table1[[#This Row],[Value]]/1000000</f>
        <v>3.3522099999999999</v>
      </c>
      <c r="E87" s="65" t="s">
        <v>149</v>
      </c>
      <c r="F87" s="65" t="str">
        <f>_xlfn.XLOOKUP(Table1[[#This Row],[Agency Name]],'Key Agency'!A:A,'Key Agency'!C:C,"No")</f>
        <v>No</v>
      </c>
      <c r="G87" s="65" t="s">
        <v>1</v>
      </c>
      <c r="H87" s="65" t="s">
        <v>173</v>
      </c>
      <c r="I87" s="65" t="s">
        <v>308</v>
      </c>
      <c r="J87" s="65" t="s">
        <v>175</v>
      </c>
      <c r="K87" s="65">
        <v>26</v>
      </c>
      <c r="L87" s="67" t="s">
        <v>172</v>
      </c>
    </row>
    <row r="88" spans="1:12" s="63" customFormat="1" x14ac:dyDescent="0.35">
      <c r="A88" s="64" t="s">
        <v>142</v>
      </c>
      <c r="B88" s="65" t="s">
        <v>228</v>
      </c>
      <c r="C88" s="66">
        <v>1000000</v>
      </c>
      <c r="D88" s="66">
        <f>Table1[[#This Row],[Value]]/1000000</f>
        <v>2.7052610000000001</v>
      </c>
      <c r="E88" s="65" t="s">
        <v>229</v>
      </c>
      <c r="F88" s="65" t="str">
        <f>_xlfn.XLOOKUP(Table1[[#This Row],[Agency Name]],'Key Agency'!A:A,'Key Agency'!C:C,"No")</f>
        <v>No</v>
      </c>
      <c r="G88" s="65" t="s">
        <v>1</v>
      </c>
      <c r="H88" s="65" t="s">
        <v>173</v>
      </c>
      <c r="I88" s="65" t="s">
        <v>184</v>
      </c>
      <c r="J88" s="65" t="s">
        <v>175</v>
      </c>
      <c r="K88" s="65">
        <v>26</v>
      </c>
      <c r="L88" s="67" t="s">
        <v>172</v>
      </c>
    </row>
    <row r="89" spans="1:12" s="71" customFormat="1" ht="15" thickBot="1" x14ac:dyDescent="0.4">
      <c r="A89" s="68">
        <f>C82+C83+C84+C85+C86+C87+C88</f>
        <v>124866146</v>
      </c>
      <c r="B89" s="69"/>
      <c r="C89" s="69"/>
      <c r="D89" s="69"/>
      <c r="E89" s="69"/>
      <c r="F89" s="69"/>
      <c r="G89" s="69"/>
      <c r="H89" s="69"/>
      <c r="I89" s="69"/>
      <c r="J89" s="69"/>
      <c r="K89" s="69"/>
      <c r="L89" s="70"/>
    </row>
    <row r="90" spans="1:12" s="63" customFormat="1" x14ac:dyDescent="0.35">
      <c r="A90" s="59" t="s">
        <v>150</v>
      </c>
      <c r="B90" s="60" t="s">
        <v>152</v>
      </c>
      <c r="C90" s="61">
        <v>39397796</v>
      </c>
      <c r="D90" s="61">
        <f>Table1[[#This Row],[Value]]/1000000</f>
        <v>0.48</v>
      </c>
      <c r="E90" s="60" t="s">
        <v>153</v>
      </c>
      <c r="F90" s="60" t="str">
        <f>_xlfn.XLOOKUP(Table1[[#This Row],[Agency Name]],'Key Agency'!A:A,'Key Agency'!C:C,"No")</f>
        <v>No</v>
      </c>
      <c r="G90" s="60" t="s">
        <v>1</v>
      </c>
      <c r="H90" s="60" t="s">
        <v>195</v>
      </c>
      <c r="I90" s="60" t="s">
        <v>193</v>
      </c>
      <c r="J90" s="60" t="s">
        <v>176</v>
      </c>
      <c r="K90" s="60">
        <v>25</v>
      </c>
      <c r="L90" s="62" t="s">
        <v>172</v>
      </c>
    </row>
    <row r="91" spans="1:12" s="63" customFormat="1" x14ac:dyDescent="0.35">
      <c r="A91" s="64" t="s">
        <v>150</v>
      </c>
      <c r="B91" s="65" t="s">
        <v>152</v>
      </c>
      <c r="C91" s="66">
        <v>37112209</v>
      </c>
      <c r="D91" s="66">
        <f>Table1[[#This Row],[Value]]/1000000</f>
        <v>0.45</v>
      </c>
      <c r="E91" s="65" t="s">
        <v>154</v>
      </c>
      <c r="F91" s="65" t="str">
        <f>_xlfn.XLOOKUP(Table1[[#This Row],[Agency Name]],'Key Agency'!A:A,'Key Agency'!C:C,"No")</f>
        <v>No</v>
      </c>
      <c r="G91" s="65" t="s">
        <v>1</v>
      </c>
      <c r="H91" s="65" t="s">
        <v>195</v>
      </c>
      <c r="I91" s="65" t="s">
        <v>193</v>
      </c>
      <c r="J91" s="65" t="s">
        <v>175</v>
      </c>
      <c r="K91" s="65">
        <v>26</v>
      </c>
      <c r="L91" s="67" t="s">
        <v>172</v>
      </c>
    </row>
    <row r="92" spans="1:12" s="63" customFormat="1" x14ac:dyDescent="0.35">
      <c r="A92" s="64" t="s">
        <v>150</v>
      </c>
      <c r="B92" s="65" t="s">
        <v>152</v>
      </c>
      <c r="C92" s="66">
        <v>34064526</v>
      </c>
      <c r="D92" s="66">
        <f>Table1[[#This Row],[Value]]/1000000</f>
        <v>5.4691979999999996</v>
      </c>
      <c r="E92" s="65" t="s">
        <v>155</v>
      </c>
      <c r="F92" s="65" t="str">
        <f>_xlfn.XLOOKUP(Table1[[#This Row],[Agency Name]],'Key Agency'!A:A,'Key Agency'!C:C,"No")</f>
        <v>No</v>
      </c>
      <c r="G92" s="65" t="s">
        <v>1</v>
      </c>
      <c r="H92" s="65" t="s">
        <v>195</v>
      </c>
      <c r="I92" s="65" t="s">
        <v>193</v>
      </c>
      <c r="J92" s="65" t="s">
        <v>177</v>
      </c>
      <c r="K92" s="65">
        <v>24</v>
      </c>
      <c r="L92" s="67" t="s">
        <v>172</v>
      </c>
    </row>
    <row r="93" spans="1:12" s="71" customFormat="1" ht="15" thickBot="1" x14ac:dyDescent="0.4">
      <c r="A93" s="68">
        <f>C90+C91+C92</f>
        <v>110574531</v>
      </c>
      <c r="B93" s="69"/>
      <c r="C93" s="69"/>
      <c r="D93" s="69"/>
      <c r="E93" s="69"/>
      <c r="F93" s="69"/>
      <c r="G93" s="69"/>
      <c r="H93" s="69"/>
      <c r="I93" s="69"/>
      <c r="J93" s="69"/>
      <c r="K93" s="69"/>
      <c r="L93" s="70"/>
    </row>
    <row r="94" spans="1:12" s="63" customFormat="1" x14ac:dyDescent="0.35">
      <c r="A94" s="59" t="s">
        <v>156</v>
      </c>
      <c r="B94" s="60" t="s">
        <v>161</v>
      </c>
      <c r="C94" s="61">
        <v>68104926</v>
      </c>
      <c r="D94" s="61">
        <f>Table1[[#This Row],[Value]]/1000000</f>
        <v>8.4683689999999991</v>
      </c>
      <c r="E94" s="60" t="s">
        <v>163</v>
      </c>
      <c r="F94" s="60" t="str">
        <f>_xlfn.XLOOKUP(Table1[[#This Row],[Agency Name]],'Key Agency'!A:A,'Key Agency'!C:C,"No")</f>
        <v>No</v>
      </c>
      <c r="G94" s="60" t="s">
        <v>1</v>
      </c>
      <c r="H94" s="60" t="s">
        <v>173</v>
      </c>
      <c r="I94" s="60" t="s">
        <v>308</v>
      </c>
      <c r="J94" s="60" t="s">
        <v>176</v>
      </c>
      <c r="K94" s="60">
        <v>25</v>
      </c>
      <c r="L94" s="62" t="s">
        <v>172</v>
      </c>
    </row>
    <row r="95" spans="1:12" s="63" customFormat="1" x14ac:dyDescent="0.35">
      <c r="A95" s="64" t="s">
        <v>156</v>
      </c>
      <c r="B95" s="65" t="s">
        <v>157</v>
      </c>
      <c r="C95" s="66">
        <v>58000000</v>
      </c>
      <c r="D95" s="66">
        <f>Table1[[#This Row],[Value]]/1000000</f>
        <v>2.9179349999999999</v>
      </c>
      <c r="E95" s="65" t="s">
        <v>159</v>
      </c>
      <c r="F95" s="65" t="str">
        <f>_xlfn.XLOOKUP(Table1[[#This Row],[Agency Name]],'Key Agency'!A:A,'Key Agency'!C:C,"No")</f>
        <v>No</v>
      </c>
      <c r="G95" s="65" t="s">
        <v>1</v>
      </c>
      <c r="H95" s="65" t="s">
        <v>173</v>
      </c>
      <c r="I95" s="65" t="s">
        <v>227</v>
      </c>
      <c r="J95" s="65" t="s">
        <v>175</v>
      </c>
      <c r="K95" s="65">
        <v>26</v>
      </c>
      <c r="L95" s="67" t="s">
        <v>172</v>
      </c>
    </row>
    <row r="96" spans="1:12" s="63" customFormat="1" x14ac:dyDescent="0.35">
      <c r="A96" s="64" t="s">
        <v>156</v>
      </c>
      <c r="B96" s="65" t="s">
        <v>161</v>
      </c>
      <c r="C96" s="66">
        <v>55186926</v>
      </c>
      <c r="D96" s="66">
        <f>Table1[[#This Row],[Value]]/1000000</f>
        <v>3.011647</v>
      </c>
      <c r="E96" s="65" t="s">
        <v>164</v>
      </c>
      <c r="F96" s="65" t="str">
        <f>_xlfn.XLOOKUP(Table1[[#This Row],[Agency Name]],'Key Agency'!A:A,'Key Agency'!C:C,"No")</f>
        <v>No</v>
      </c>
      <c r="G96" s="65" t="s">
        <v>1</v>
      </c>
      <c r="H96" s="65" t="s">
        <v>173</v>
      </c>
      <c r="I96" s="65" t="s">
        <v>308</v>
      </c>
      <c r="J96" s="65" t="s">
        <v>175</v>
      </c>
      <c r="K96" s="65">
        <v>26</v>
      </c>
      <c r="L96" s="67" t="s">
        <v>172</v>
      </c>
    </row>
    <row r="97" spans="1:12" s="63" customFormat="1" x14ac:dyDescent="0.35">
      <c r="A97" s="64" t="s">
        <v>156</v>
      </c>
      <c r="B97" s="65" t="s">
        <v>161</v>
      </c>
      <c r="C97" s="66">
        <v>53003926</v>
      </c>
      <c r="D97" s="66">
        <f>Table1[[#This Row],[Value]]/1000000</f>
        <v>2.8626469999999999</v>
      </c>
      <c r="E97" s="65" t="s">
        <v>162</v>
      </c>
      <c r="F97" s="65" t="str">
        <f>_xlfn.XLOOKUP(Table1[[#This Row],[Agency Name]],'Key Agency'!A:A,'Key Agency'!C:C,"No")</f>
        <v>No</v>
      </c>
      <c r="G97" s="65" t="s">
        <v>1</v>
      </c>
      <c r="H97" s="65" t="s">
        <v>173</v>
      </c>
      <c r="I97" s="65" t="s">
        <v>308</v>
      </c>
      <c r="J97" s="65" t="s">
        <v>177</v>
      </c>
      <c r="K97" s="65">
        <v>24</v>
      </c>
      <c r="L97" s="67" t="s">
        <v>172</v>
      </c>
    </row>
    <row r="98" spans="1:12" s="63" customFormat="1" x14ac:dyDescent="0.35">
      <c r="A98" s="64" t="s">
        <v>156</v>
      </c>
      <c r="B98" s="65" t="s">
        <v>157</v>
      </c>
      <c r="C98" s="66">
        <v>50000000</v>
      </c>
      <c r="D98" s="66">
        <f>Table1[[#This Row],[Value]]/1000000</f>
        <v>423.740567</v>
      </c>
      <c r="E98" s="65" t="s">
        <v>160</v>
      </c>
      <c r="F98" s="65" t="str">
        <f>_xlfn.XLOOKUP(Table1[[#This Row],[Agency Name]],'Key Agency'!A:A,'Key Agency'!C:C,"No")</f>
        <v>Yes</v>
      </c>
      <c r="G98" s="65" t="s">
        <v>1</v>
      </c>
      <c r="H98" s="65" t="s">
        <v>173</v>
      </c>
      <c r="I98" s="65" t="s">
        <v>227</v>
      </c>
      <c r="J98" s="65" t="s">
        <v>176</v>
      </c>
      <c r="K98" s="65">
        <v>25</v>
      </c>
      <c r="L98" s="67" t="s">
        <v>172</v>
      </c>
    </row>
    <row r="99" spans="1:12" s="63" customFormat="1" x14ac:dyDescent="0.35">
      <c r="A99" s="64" t="s">
        <v>156</v>
      </c>
      <c r="B99" s="65" t="s">
        <v>157</v>
      </c>
      <c r="C99" s="66">
        <v>40000000</v>
      </c>
      <c r="D99" s="66">
        <f>Table1[[#This Row],[Value]]/1000000</f>
        <v>366.76016800000002</v>
      </c>
      <c r="E99" s="65" t="s">
        <v>158</v>
      </c>
      <c r="F99" s="65" t="str">
        <f>_xlfn.XLOOKUP(Table1[[#This Row],[Agency Name]],'Key Agency'!A:A,'Key Agency'!C:C,"No")</f>
        <v>Yes</v>
      </c>
      <c r="G99" s="65" t="s">
        <v>1</v>
      </c>
      <c r="H99" s="65" t="s">
        <v>173</v>
      </c>
      <c r="I99" s="65" t="s">
        <v>227</v>
      </c>
      <c r="J99" s="65" t="s">
        <v>177</v>
      </c>
      <c r="K99" s="65">
        <v>24</v>
      </c>
      <c r="L99" s="67" t="s">
        <v>172</v>
      </c>
    </row>
    <row r="100" spans="1:12" s="71" customFormat="1" ht="15" thickBot="1" x14ac:dyDescent="0.4">
      <c r="A100" s="68">
        <f>C94+C95+C96+C97+C98</f>
        <v>284295778</v>
      </c>
      <c r="B100" s="69"/>
      <c r="C100" s="69"/>
      <c r="D100" s="69"/>
      <c r="E100" s="69"/>
      <c r="F100" s="69"/>
      <c r="G100" s="69"/>
      <c r="H100" s="69"/>
      <c r="I100" s="69"/>
      <c r="J100" s="69"/>
      <c r="K100" s="69"/>
      <c r="L100" s="70"/>
    </row>
    <row r="102" spans="1:12" x14ac:dyDescent="0.35">
      <c r="A102" s="2">
        <v>29327</v>
      </c>
    </row>
  </sheetData>
  <sortState xmlns:xlrd2="http://schemas.microsoft.com/office/spreadsheetml/2017/richdata2" ref="A6:L100">
    <sortCondition ref="A5:A100"/>
  </sortState>
  <mergeCells count="1">
    <mergeCell ref="A1:L1"/>
  </mergeCells>
  <pageMargins left="0.7" right="0.7" top="0.75" bottom="0.75" header="0.3" footer="0.3"/>
  <pageSetup scale="66"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D9DF8-EF3F-42F6-89DB-4248D62264B6}">
  <sheetPr>
    <pageSetUpPr fitToPage="1"/>
  </sheetPr>
  <dimension ref="A1:L99"/>
  <sheetViews>
    <sheetView tabSelected="1" workbookViewId="0">
      <selection activeCell="J98" sqref="J98"/>
    </sheetView>
  </sheetViews>
  <sheetFormatPr defaultRowHeight="14.5" x14ac:dyDescent="0.35"/>
  <cols>
    <col min="1" max="1" width="13.36328125" style="29" customWidth="1"/>
    <col min="2" max="2" width="13.26953125" style="31" customWidth="1"/>
    <col min="3" max="3" width="13.08984375" style="32" customWidth="1"/>
    <col min="4" max="4" width="7.6328125" style="36" customWidth="1"/>
    <col min="5" max="5" width="46.6328125" style="28" customWidth="1"/>
    <col min="6" max="6" width="8.7265625" style="36"/>
    <col min="7" max="7" width="11.453125" style="31" customWidth="1"/>
    <col min="8" max="8" width="11.54296875" style="31" customWidth="1"/>
    <col min="9" max="9" width="11.26953125" style="31" customWidth="1"/>
    <col min="10" max="12" width="8.7265625" style="36"/>
  </cols>
  <sheetData>
    <row r="1" spans="1:12" s="30" customFormat="1" ht="29" x14ac:dyDescent="0.35">
      <c r="A1" s="56" t="s">
        <v>166</v>
      </c>
      <c r="B1" s="43" t="s">
        <v>167</v>
      </c>
      <c r="C1" s="43" t="s">
        <v>168</v>
      </c>
      <c r="D1" s="43" t="s">
        <v>300</v>
      </c>
      <c r="E1" s="50" t="s">
        <v>312</v>
      </c>
      <c r="F1" s="43" t="s">
        <v>313</v>
      </c>
      <c r="G1" s="43" t="s">
        <v>314</v>
      </c>
      <c r="H1" s="43" t="s">
        <v>315</v>
      </c>
      <c r="I1" s="43" t="s">
        <v>316</v>
      </c>
      <c r="J1" s="43" t="s">
        <v>170</v>
      </c>
      <c r="K1" s="43" t="s">
        <v>171</v>
      </c>
      <c r="L1" s="44" t="s">
        <v>186</v>
      </c>
    </row>
    <row r="2" spans="1:12" s="107" customFormat="1" ht="43.5" x14ac:dyDescent="0.35">
      <c r="A2" s="171" t="s">
        <v>2</v>
      </c>
      <c r="B2" s="172" t="s">
        <v>10</v>
      </c>
      <c r="C2" s="173">
        <v>1841255</v>
      </c>
      <c r="D2" s="174">
        <f>Table1[[#This Row],[Value]]/1000000</f>
        <v>0.40056799999999998</v>
      </c>
      <c r="E2" s="175" t="s">
        <v>11</v>
      </c>
      <c r="F2" s="176" t="str">
        <f>_xlfn.XLOOKUP(Table1[[#This Row],[Agency Name]],'Key Agency'!A:A,'Key Agency'!C:C,"No")</f>
        <v>No</v>
      </c>
      <c r="G2" s="172" t="s">
        <v>1</v>
      </c>
      <c r="H2" s="172" t="s">
        <v>195</v>
      </c>
      <c r="I2" s="172" t="s">
        <v>193</v>
      </c>
      <c r="J2" s="176" t="s">
        <v>175</v>
      </c>
      <c r="K2" s="176">
        <v>26</v>
      </c>
      <c r="L2" s="177" t="s">
        <v>172</v>
      </c>
    </row>
    <row r="3" spans="1:12" s="107" customFormat="1" ht="72.5" x14ac:dyDescent="0.35">
      <c r="A3" s="171" t="s">
        <v>2</v>
      </c>
      <c r="B3" s="172" t="s">
        <v>3</v>
      </c>
      <c r="C3" s="173">
        <v>222717168</v>
      </c>
      <c r="D3" s="174">
        <f>Table1[[#This Row],[Value]]/1000000</f>
        <v>4.7992860000000004</v>
      </c>
      <c r="E3" s="175" t="s">
        <v>326</v>
      </c>
      <c r="F3" s="176" t="str">
        <f>_xlfn.XLOOKUP(Table1[[#This Row],[Agency Name]],'Key Agency'!A:A,'Key Agency'!C:C,"No")</f>
        <v>Yes</v>
      </c>
      <c r="G3" s="172" t="s">
        <v>1</v>
      </c>
      <c r="H3" s="172" t="s">
        <v>195</v>
      </c>
      <c r="I3" s="172" t="s">
        <v>193</v>
      </c>
      <c r="J3" s="176" t="s">
        <v>175</v>
      </c>
      <c r="K3" s="176">
        <v>26</v>
      </c>
      <c r="L3" s="177" t="s">
        <v>172</v>
      </c>
    </row>
    <row r="4" spans="1:12" s="107" customFormat="1" ht="145" x14ac:dyDescent="0.35">
      <c r="A4" s="171" t="s">
        <v>2</v>
      </c>
      <c r="B4" s="172" t="s">
        <v>3</v>
      </c>
      <c r="C4" s="173">
        <v>192018931</v>
      </c>
      <c r="D4" s="174">
        <f>Table1[[#This Row],[Value]]/1000000</f>
        <v>0.60967499999999997</v>
      </c>
      <c r="E4" s="175" t="s">
        <v>346</v>
      </c>
      <c r="F4" s="176" t="str">
        <f>_xlfn.XLOOKUP(Table1[[#This Row],[Agency Name]],'Key Agency'!A:A,'Key Agency'!C:C,"No")</f>
        <v>Yes</v>
      </c>
      <c r="G4" s="172" t="s">
        <v>1</v>
      </c>
      <c r="H4" s="172" t="s">
        <v>195</v>
      </c>
      <c r="I4" s="172" t="s">
        <v>193</v>
      </c>
      <c r="J4" s="176" t="s">
        <v>176</v>
      </c>
      <c r="K4" s="176">
        <v>25</v>
      </c>
      <c r="L4" s="177" t="s">
        <v>172</v>
      </c>
    </row>
    <row r="5" spans="1:12" s="107" customFormat="1" ht="145" x14ac:dyDescent="0.35">
      <c r="A5" s="171" t="s">
        <v>2</v>
      </c>
      <c r="B5" s="172" t="s">
        <v>3</v>
      </c>
      <c r="C5" s="173">
        <v>169758047</v>
      </c>
      <c r="D5" s="174">
        <f>Table1[[#This Row],[Value]]/1000000</f>
        <v>1.5879810000000001</v>
      </c>
      <c r="E5" s="175" t="s">
        <v>347</v>
      </c>
      <c r="F5" s="176" t="str">
        <f>_xlfn.XLOOKUP(Table1[[#This Row],[Agency Name]],'Key Agency'!A:A,'Key Agency'!C:C,"No")</f>
        <v>Yes</v>
      </c>
      <c r="G5" s="172" t="s">
        <v>1</v>
      </c>
      <c r="H5" s="172" t="s">
        <v>195</v>
      </c>
      <c r="I5" s="172" t="s">
        <v>193</v>
      </c>
      <c r="J5" s="176" t="s">
        <v>177</v>
      </c>
      <c r="K5" s="176">
        <v>24</v>
      </c>
      <c r="L5" s="177" t="s">
        <v>172</v>
      </c>
    </row>
    <row r="6" spans="1:12" s="107" customFormat="1" ht="43.5" x14ac:dyDescent="0.35">
      <c r="A6" s="171" t="s">
        <v>2</v>
      </c>
      <c r="B6" s="172" t="s">
        <v>3</v>
      </c>
      <c r="C6" s="173">
        <v>13385087</v>
      </c>
      <c r="D6" s="174">
        <f>Table1[[#This Row],[Value]]/1000000</f>
        <v>1.8412550000000001</v>
      </c>
      <c r="E6" s="175" t="s">
        <v>7</v>
      </c>
      <c r="F6" s="176" t="str">
        <f>_xlfn.XLOOKUP(Table1[[#This Row],[Agency Name]],'Key Agency'!A:A,'Key Agency'!C:C,"No")</f>
        <v>Yes</v>
      </c>
      <c r="G6" s="172" t="s">
        <v>1</v>
      </c>
      <c r="H6" s="172" t="s">
        <v>195</v>
      </c>
      <c r="I6" s="172" t="s">
        <v>193</v>
      </c>
      <c r="J6" s="176" t="s">
        <v>176</v>
      </c>
      <c r="K6" s="176">
        <v>25</v>
      </c>
      <c r="L6" s="177" t="s">
        <v>172</v>
      </c>
    </row>
    <row r="7" spans="1:12" s="107" customFormat="1" ht="72.5" x14ac:dyDescent="0.35">
      <c r="A7" s="171" t="s">
        <v>2</v>
      </c>
      <c r="B7" s="172" t="s">
        <v>3</v>
      </c>
      <c r="C7" s="173">
        <v>8307177</v>
      </c>
      <c r="D7" s="174">
        <f>Table1[[#This Row],[Value]]/1000000</f>
        <v>1.467266</v>
      </c>
      <c r="E7" s="175" t="s">
        <v>326</v>
      </c>
      <c r="F7" s="176" t="str">
        <f>_xlfn.XLOOKUP(Table1[[#This Row],[Agency Name]],'Key Agency'!A:A,'Key Agency'!C:C,"No")</f>
        <v>Yes</v>
      </c>
      <c r="G7" s="172" t="s">
        <v>1</v>
      </c>
      <c r="H7" s="172" t="s">
        <v>195</v>
      </c>
      <c r="I7" s="172" t="s">
        <v>193</v>
      </c>
      <c r="J7" s="176" t="s">
        <v>175</v>
      </c>
      <c r="K7" s="176">
        <v>26</v>
      </c>
      <c r="L7" s="177" t="s">
        <v>172</v>
      </c>
    </row>
    <row r="8" spans="1:12" s="107" customFormat="1" ht="43.5" x14ac:dyDescent="0.35">
      <c r="A8" s="171" t="s">
        <v>2</v>
      </c>
      <c r="B8" s="172" t="s">
        <v>10</v>
      </c>
      <c r="C8" s="173">
        <v>1467266</v>
      </c>
      <c r="D8" s="174">
        <f>Table1[[#This Row],[Value]]/1000000</f>
        <v>1.414221</v>
      </c>
      <c r="E8" s="175" t="s">
        <v>13</v>
      </c>
      <c r="F8" s="176" t="str">
        <f>_xlfn.XLOOKUP(Table1[[#This Row],[Agency Name]],'Key Agency'!A:A,'Key Agency'!C:C,"No")</f>
        <v>Yes</v>
      </c>
      <c r="G8" s="172" t="s">
        <v>1</v>
      </c>
      <c r="H8" s="172" t="s">
        <v>195</v>
      </c>
      <c r="I8" s="172" t="s">
        <v>193</v>
      </c>
      <c r="J8" s="176" t="s">
        <v>176</v>
      </c>
      <c r="K8" s="176">
        <v>25</v>
      </c>
      <c r="L8" s="177" t="s">
        <v>172</v>
      </c>
    </row>
    <row r="9" spans="1:12" s="107" customFormat="1" ht="43.5" x14ac:dyDescent="0.35">
      <c r="A9" s="171" t="s">
        <v>2</v>
      </c>
      <c r="B9" s="172" t="s">
        <v>10</v>
      </c>
      <c r="C9" s="173">
        <v>1414221</v>
      </c>
      <c r="D9" s="174">
        <f>Table1[[#This Row],[Value]]/1000000</f>
        <v>222.71716799999999</v>
      </c>
      <c r="E9" s="175" t="s">
        <v>13</v>
      </c>
      <c r="F9" s="176" t="str">
        <f>_xlfn.XLOOKUP(Table1[[#This Row],[Agency Name]],'Key Agency'!A:A,'Key Agency'!C:C,"No")</f>
        <v>Yes</v>
      </c>
      <c r="G9" s="172" t="s">
        <v>1</v>
      </c>
      <c r="H9" s="172" t="s">
        <v>195</v>
      </c>
      <c r="I9" s="172" t="s">
        <v>193</v>
      </c>
      <c r="J9" s="176" t="s">
        <v>177</v>
      </c>
      <c r="K9" s="176">
        <v>24</v>
      </c>
      <c r="L9" s="177" t="s">
        <v>172</v>
      </c>
    </row>
    <row r="10" spans="1:12" x14ac:dyDescent="0.35">
      <c r="A10" s="57">
        <f>C2+C3+C4+C5+C6+C7+C8+C9</f>
        <v>610909152</v>
      </c>
      <c r="B10" s="40"/>
      <c r="C10" s="54"/>
      <c r="D10" s="39"/>
      <c r="E10" s="51"/>
      <c r="F10" s="39"/>
      <c r="G10" s="40"/>
      <c r="H10" s="40"/>
      <c r="I10" s="40"/>
      <c r="J10" s="39"/>
      <c r="K10" s="39"/>
      <c r="L10" s="45"/>
    </row>
    <row r="11" spans="1:12" s="107" customFormat="1" ht="232" x14ac:dyDescent="0.35">
      <c r="A11" s="171" t="s">
        <v>156</v>
      </c>
      <c r="B11" s="172" t="s">
        <v>161</v>
      </c>
      <c r="C11" s="173">
        <v>68104926</v>
      </c>
      <c r="D11" s="174">
        <f>Table1[[#This Row],[Value]]/1000000</f>
        <v>192.01893100000001</v>
      </c>
      <c r="E11" s="175" t="s">
        <v>327</v>
      </c>
      <c r="F11" s="176" t="str">
        <f>_xlfn.XLOOKUP(Table1[[#This Row],[Agency Name]],'Key Agency'!A:A,'Key Agency'!C:C,"No")</f>
        <v>Yes</v>
      </c>
      <c r="G11" s="172" t="s">
        <v>1</v>
      </c>
      <c r="H11" s="172" t="s">
        <v>173</v>
      </c>
      <c r="I11" s="172" t="s">
        <v>308</v>
      </c>
      <c r="J11" s="176" t="s">
        <v>176</v>
      </c>
      <c r="K11" s="176">
        <v>25</v>
      </c>
      <c r="L11" s="177" t="s">
        <v>172</v>
      </c>
    </row>
    <row r="12" spans="1:12" s="107" customFormat="1" ht="217.5" x14ac:dyDescent="0.35">
      <c r="A12" s="171" t="s">
        <v>156</v>
      </c>
      <c r="B12" s="172" t="s">
        <v>157</v>
      </c>
      <c r="C12" s="173">
        <v>58000000</v>
      </c>
      <c r="D12" s="174">
        <f>Table1[[#This Row],[Value]]/1000000</f>
        <v>13.385087</v>
      </c>
      <c r="E12" s="175" t="s">
        <v>328</v>
      </c>
      <c r="F12" s="176" t="str">
        <f>_xlfn.XLOOKUP(Table1[[#This Row],[Agency Name]],'Key Agency'!A:A,'Key Agency'!C:C,"No")</f>
        <v>Yes</v>
      </c>
      <c r="G12" s="172" t="s">
        <v>1</v>
      </c>
      <c r="H12" s="172" t="s">
        <v>173</v>
      </c>
      <c r="I12" s="172" t="s">
        <v>227</v>
      </c>
      <c r="J12" s="176" t="s">
        <v>175</v>
      </c>
      <c r="K12" s="176">
        <v>26</v>
      </c>
      <c r="L12" s="177" t="s">
        <v>172</v>
      </c>
    </row>
    <row r="13" spans="1:12" s="107" customFormat="1" ht="217.5" x14ac:dyDescent="0.35">
      <c r="A13" s="171" t="s">
        <v>156</v>
      </c>
      <c r="B13" s="172" t="s">
        <v>161</v>
      </c>
      <c r="C13" s="173">
        <v>55186926</v>
      </c>
      <c r="D13" s="174">
        <f>Table1[[#This Row],[Value]]/1000000</f>
        <v>169.758047</v>
      </c>
      <c r="E13" s="175" t="s">
        <v>329</v>
      </c>
      <c r="F13" s="176" t="str">
        <f>_xlfn.XLOOKUP(Table1[[#This Row],[Agency Name]],'Key Agency'!A:A,'Key Agency'!C:C,"No")</f>
        <v>Yes</v>
      </c>
      <c r="G13" s="172" t="s">
        <v>1</v>
      </c>
      <c r="H13" s="172" t="s">
        <v>173</v>
      </c>
      <c r="I13" s="172" t="s">
        <v>308</v>
      </c>
      <c r="J13" s="176" t="s">
        <v>175</v>
      </c>
      <c r="K13" s="176">
        <v>26</v>
      </c>
      <c r="L13" s="177" t="s">
        <v>172</v>
      </c>
    </row>
    <row r="14" spans="1:12" s="107" customFormat="1" ht="232" x14ac:dyDescent="0.35">
      <c r="A14" s="171" t="s">
        <v>156</v>
      </c>
      <c r="B14" s="172" t="s">
        <v>161</v>
      </c>
      <c r="C14" s="173">
        <v>53003926</v>
      </c>
      <c r="D14" s="174">
        <f>Table1[[#This Row],[Value]]/1000000</f>
        <v>4.3292729999999997</v>
      </c>
      <c r="E14" s="175" t="s">
        <v>162</v>
      </c>
      <c r="F14" s="176" t="str">
        <f>_xlfn.XLOOKUP(Table1[[#This Row],[Agency Name]],'Key Agency'!A:A,'Key Agency'!C:C,"No")</f>
        <v>No</v>
      </c>
      <c r="G14" s="172" t="s">
        <v>1</v>
      </c>
      <c r="H14" s="172" t="s">
        <v>173</v>
      </c>
      <c r="I14" s="172" t="s">
        <v>308</v>
      </c>
      <c r="J14" s="176" t="s">
        <v>177</v>
      </c>
      <c r="K14" s="176">
        <v>24</v>
      </c>
      <c r="L14" s="177" t="s">
        <v>172</v>
      </c>
    </row>
    <row r="15" spans="1:12" s="107" customFormat="1" ht="232" x14ac:dyDescent="0.35">
      <c r="A15" s="171" t="s">
        <v>156</v>
      </c>
      <c r="B15" s="172" t="s">
        <v>157</v>
      </c>
      <c r="C15" s="173">
        <v>50000000</v>
      </c>
      <c r="D15" s="174">
        <f>Table1[[#This Row],[Value]]/1000000</f>
        <v>0.87290000000000001</v>
      </c>
      <c r="E15" s="175" t="s">
        <v>330</v>
      </c>
      <c r="F15" s="176" t="str">
        <f>_xlfn.XLOOKUP(Table1[[#This Row],[Agency Name]],'Key Agency'!A:A,'Key Agency'!C:C,"No")</f>
        <v>No</v>
      </c>
      <c r="G15" s="172" t="s">
        <v>1</v>
      </c>
      <c r="H15" s="172" t="s">
        <v>173</v>
      </c>
      <c r="I15" s="172" t="s">
        <v>227</v>
      </c>
      <c r="J15" s="176" t="s">
        <v>176</v>
      </c>
      <c r="K15" s="176">
        <v>25</v>
      </c>
      <c r="L15" s="177" t="s">
        <v>172</v>
      </c>
    </row>
    <row r="16" spans="1:12" s="107" customFormat="1" ht="232" x14ac:dyDescent="0.35">
      <c r="A16" s="171" t="s">
        <v>156</v>
      </c>
      <c r="B16" s="172" t="s">
        <v>157</v>
      </c>
      <c r="C16" s="173">
        <v>40000000</v>
      </c>
      <c r="D16" s="174">
        <f>Table1[[#This Row],[Value]]/1000000</f>
        <v>0.82057199999999997</v>
      </c>
      <c r="E16" s="175" t="s">
        <v>158</v>
      </c>
      <c r="F16" s="176" t="str">
        <f>_xlfn.XLOOKUP(Table1[[#This Row],[Agency Name]],'Key Agency'!A:A,'Key Agency'!C:C,"No")</f>
        <v>No</v>
      </c>
      <c r="G16" s="172" t="s">
        <v>1</v>
      </c>
      <c r="H16" s="172" t="s">
        <v>173</v>
      </c>
      <c r="I16" s="172" t="s">
        <v>227</v>
      </c>
      <c r="J16" s="176" t="s">
        <v>177</v>
      </c>
      <c r="K16" s="176">
        <v>24</v>
      </c>
      <c r="L16" s="177" t="s">
        <v>172</v>
      </c>
    </row>
    <row r="17" spans="1:12" x14ac:dyDescent="0.35">
      <c r="A17" s="57">
        <f>C11+C12+C13+C14+C15</f>
        <v>284295778</v>
      </c>
      <c r="B17" s="40"/>
      <c r="C17" s="54"/>
      <c r="D17" s="39"/>
      <c r="E17" s="51"/>
      <c r="F17" s="39"/>
      <c r="G17" s="40"/>
      <c r="H17" s="40"/>
      <c r="I17" s="40"/>
      <c r="J17" s="39"/>
      <c r="K17" s="39"/>
      <c r="L17" s="45"/>
    </row>
    <row r="18" spans="1:12" s="107" customFormat="1" ht="208.5" customHeight="1" x14ac:dyDescent="0.35">
      <c r="A18" s="171" t="s">
        <v>51</v>
      </c>
      <c r="B18" s="172" t="s">
        <v>52</v>
      </c>
      <c r="C18" s="173">
        <v>91831625</v>
      </c>
      <c r="D18" s="174">
        <f>Table1[[#This Row],[Value]]/1000000</f>
        <v>0.28076600000000002</v>
      </c>
      <c r="E18" s="175" t="s">
        <v>53</v>
      </c>
      <c r="F18" s="176" t="str">
        <f>_xlfn.XLOOKUP(Table1[[#This Row],[Agency Name]],'Key Agency'!A:A,'Key Agency'!C:C,"No")</f>
        <v>No</v>
      </c>
      <c r="G18" s="172" t="s">
        <v>1</v>
      </c>
      <c r="H18" s="172" t="s">
        <v>179</v>
      </c>
      <c r="I18" s="172" t="s">
        <v>203</v>
      </c>
      <c r="J18" s="176" t="s">
        <v>175</v>
      </c>
      <c r="K18" s="176">
        <v>26</v>
      </c>
      <c r="L18" s="177" t="s">
        <v>172</v>
      </c>
    </row>
    <row r="19" spans="1:12" s="107" customFormat="1" ht="203" x14ac:dyDescent="0.35">
      <c r="A19" s="171" t="s">
        <v>51</v>
      </c>
      <c r="B19" s="172" t="s">
        <v>52</v>
      </c>
      <c r="C19" s="173">
        <v>78700282</v>
      </c>
      <c r="D19" s="174">
        <f>Table1[[#This Row],[Value]]/1000000</f>
        <v>0.185636</v>
      </c>
      <c r="E19" s="175" t="s">
        <v>54</v>
      </c>
      <c r="F19" s="176" t="str">
        <f>_xlfn.XLOOKUP(Table1[[#This Row],[Agency Name]],'Key Agency'!A:A,'Key Agency'!C:C,"No")</f>
        <v>No</v>
      </c>
      <c r="G19" s="172" t="s">
        <v>1</v>
      </c>
      <c r="H19" s="172" t="s">
        <v>179</v>
      </c>
      <c r="I19" s="172" t="s">
        <v>203</v>
      </c>
      <c r="J19" s="176" t="s">
        <v>176</v>
      </c>
      <c r="K19" s="176">
        <v>25</v>
      </c>
      <c r="L19" s="177" t="s">
        <v>172</v>
      </c>
    </row>
    <row r="20" spans="1:12" s="107" customFormat="1" ht="178.5" customHeight="1" x14ac:dyDescent="0.35">
      <c r="A20" s="171" t="s">
        <v>51</v>
      </c>
      <c r="B20" s="172" t="s">
        <v>52</v>
      </c>
      <c r="C20" s="173">
        <v>72253974</v>
      </c>
      <c r="D20" s="174">
        <f>Table1[[#This Row],[Value]]/1000000</f>
        <v>0.15375</v>
      </c>
      <c r="E20" s="175" t="s">
        <v>55</v>
      </c>
      <c r="F20" s="176" t="str">
        <f>_xlfn.XLOOKUP(Table1[[#This Row],[Agency Name]],'Key Agency'!A:A,'Key Agency'!C:C,"No")</f>
        <v>No</v>
      </c>
      <c r="G20" s="172" t="s">
        <v>1</v>
      </c>
      <c r="H20" s="172" t="s">
        <v>179</v>
      </c>
      <c r="I20" s="172" t="s">
        <v>203</v>
      </c>
      <c r="J20" s="176" t="s">
        <v>177</v>
      </c>
      <c r="K20" s="176">
        <v>24</v>
      </c>
      <c r="L20" s="177" t="s">
        <v>172</v>
      </c>
    </row>
    <row r="21" spans="1:12" x14ac:dyDescent="0.35">
      <c r="A21" s="57">
        <f>C18+C19+C20</f>
        <v>242785881</v>
      </c>
      <c r="B21" s="40"/>
      <c r="C21" s="54"/>
      <c r="D21" s="39"/>
      <c r="E21" s="51"/>
      <c r="F21" s="39"/>
      <c r="G21" s="40"/>
      <c r="H21" s="40"/>
      <c r="I21" s="40"/>
      <c r="J21" s="39"/>
      <c r="K21" s="39"/>
      <c r="L21" s="45"/>
    </row>
    <row r="22" spans="1:12" s="107" customFormat="1" ht="145" x14ac:dyDescent="0.35">
      <c r="A22" s="171" t="s">
        <v>31</v>
      </c>
      <c r="B22" s="172" t="s">
        <v>35</v>
      </c>
      <c r="C22" s="173">
        <v>75764848</v>
      </c>
      <c r="D22" s="174">
        <f>Table1[[#This Row],[Value]]/1000000</f>
        <v>14.898816999999999</v>
      </c>
      <c r="E22" s="175" t="s">
        <v>36</v>
      </c>
      <c r="F22" s="176" t="str">
        <f>_xlfn.XLOOKUP(Table1[[#This Row],[Agency Name]],'Key Agency'!A:A,'Key Agency'!C:C,"No")</f>
        <v>No</v>
      </c>
      <c r="G22" s="172" t="s">
        <v>1</v>
      </c>
      <c r="H22" s="172" t="s">
        <v>173</v>
      </c>
      <c r="I22" s="172" t="s">
        <v>181</v>
      </c>
      <c r="J22" s="176" t="s">
        <v>175</v>
      </c>
      <c r="K22" s="176">
        <v>26</v>
      </c>
      <c r="L22" s="177" t="s">
        <v>172</v>
      </c>
    </row>
    <row r="23" spans="1:12" s="107" customFormat="1" ht="145" x14ac:dyDescent="0.35">
      <c r="A23" s="171" t="s">
        <v>31</v>
      </c>
      <c r="B23" s="172" t="s">
        <v>35</v>
      </c>
      <c r="C23" s="173">
        <v>56996896</v>
      </c>
      <c r="D23" s="174">
        <f>Table1[[#This Row],[Value]]/1000000</f>
        <v>6.688796</v>
      </c>
      <c r="E23" s="175" t="s">
        <v>37</v>
      </c>
      <c r="F23" s="176" t="str">
        <f>_xlfn.XLOOKUP(Table1[[#This Row],[Agency Name]],'Key Agency'!A:A,'Key Agency'!C:C,"No")</f>
        <v>No</v>
      </c>
      <c r="G23" s="172" t="s">
        <v>1</v>
      </c>
      <c r="H23" s="172" t="s">
        <v>173</v>
      </c>
      <c r="I23" s="172" t="s">
        <v>181</v>
      </c>
      <c r="J23" s="176" t="s">
        <v>176</v>
      </c>
      <c r="K23" s="176">
        <v>25</v>
      </c>
      <c r="L23" s="177" t="s">
        <v>172</v>
      </c>
    </row>
    <row r="24" spans="1:12" s="107" customFormat="1" ht="116" x14ac:dyDescent="0.35">
      <c r="A24" s="171" t="s">
        <v>31</v>
      </c>
      <c r="B24" s="172" t="s">
        <v>39</v>
      </c>
      <c r="C24" s="173">
        <v>9074135</v>
      </c>
      <c r="D24" s="174">
        <f>Table1[[#This Row],[Value]]/1000000</f>
        <v>4.1355130000000004</v>
      </c>
      <c r="E24" s="175" t="s">
        <v>40</v>
      </c>
      <c r="F24" s="176" t="str">
        <f>_xlfn.XLOOKUP(Table1[[#This Row],[Agency Name]],'Key Agency'!A:A,'Key Agency'!C:C,"No")</f>
        <v>No</v>
      </c>
      <c r="G24" s="172" t="s">
        <v>1</v>
      </c>
      <c r="H24" s="172" t="s">
        <v>173</v>
      </c>
      <c r="I24" s="172" t="s">
        <v>181</v>
      </c>
      <c r="J24" s="176" t="s">
        <v>176</v>
      </c>
      <c r="K24" s="176">
        <v>25</v>
      </c>
      <c r="L24" s="177" t="s">
        <v>172</v>
      </c>
    </row>
    <row r="25" spans="1:12" s="107" customFormat="1" ht="107" customHeight="1" x14ac:dyDescent="0.35">
      <c r="A25" s="171" t="s">
        <v>31</v>
      </c>
      <c r="B25" s="172" t="s">
        <v>39</v>
      </c>
      <c r="C25" s="173">
        <v>6977499</v>
      </c>
      <c r="D25" s="174">
        <f>Table1[[#This Row],[Value]]/1000000</f>
        <v>164.54987</v>
      </c>
      <c r="E25" s="175" t="s">
        <v>41</v>
      </c>
      <c r="F25" s="176" t="str">
        <f>_xlfn.XLOOKUP(Table1[[#This Row],[Agency Name]],'Key Agency'!A:A,'Key Agency'!C:C,"No")</f>
        <v>Yes</v>
      </c>
      <c r="G25" s="172" t="s">
        <v>1</v>
      </c>
      <c r="H25" s="172" t="s">
        <v>173</v>
      </c>
      <c r="I25" s="172" t="s">
        <v>181</v>
      </c>
      <c r="J25" s="176" t="s">
        <v>175</v>
      </c>
      <c r="K25" s="176">
        <v>26</v>
      </c>
      <c r="L25" s="177" t="s">
        <v>172</v>
      </c>
    </row>
    <row r="26" spans="1:12" s="107" customFormat="1" ht="116" x14ac:dyDescent="0.35">
      <c r="A26" s="171" t="s">
        <v>31</v>
      </c>
      <c r="B26" s="172" t="s">
        <v>39</v>
      </c>
      <c r="C26" s="173">
        <v>6322388</v>
      </c>
      <c r="D26" s="174">
        <f>Table1[[#This Row],[Value]]/1000000</f>
        <v>7.4159179999999996</v>
      </c>
      <c r="E26" s="175" t="s">
        <v>42</v>
      </c>
      <c r="F26" s="176" t="str">
        <f>_xlfn.XLOOKUP(Table1[[#This Row],[Agency Name]],'Key Agency'!A:A,'Key Agency'!C:C,"No")</f>
        <v>Yes</v>
      </c>
      <c r="G26" s="172" t="s">
        <v>1</v>
      </c>
      <c r="H26" s="172" t="s">
        <v>173</v>
      </c>
      <c r="I26" s="172" t="s">
        <v>181</v>
      </c>
      <c r="J26" s="176" t="s">
        <v>177</v>
      </c>
      <c r="K26" s="176">
        <v>24</v>
      </c>
      <c r="L26" s="177" t="s">
        <v>172</v>
      </c>
    </row>
    <row r="27" spans="1:12" s="107" customFormat="1" ht="145" x14ac:dyDescent="0.35">
      <c r="A27" s="171" t="s">
        <v>31</v>
      </c>
      <c r="B27" s="172" t="s">
        <v>35</v>
      </c>
      <c r="C27" s="173">
        <v>3567197</v>
      </c>
      <c r="D27" s="174">
        <f>Table1[[#This Row],[Value]]/1000000</f>
        <v>7.2980260000000001</v>
      </c>
      <c r="E27" s="175" t="s">
        <v>38</v>
      </c>
      <c r="F27" s="176" t="str">
        <f>_xlfn.XLOOKUP(Table1[[#This Row],[Agency Name]],'Key Agency'!A:A,'Key Agency'!C:C,"No")</f>
        <v>Yes</v>
      </c>
      <c r="G27" s="172" t="s">
        <v>1</v>
      </c>
      <c r="H27" s="172" t="s">
        <v>173</v>
      </c>
      <c r="I27" s="172" t="s">
        <v>181</v>
      </c>
      <c r="J27" s="176" t="s">
        <v>177</v>
      </c>
      <c r="K27" s="176">
        <v>24</v>
      </c>
      <c r="L27" s="177" t="s">
        <v>172</v>
      </c>
    </row>
    <row r="28" spans="1:12" x14ac:dyDescent="0.35">
      <c r="A28" s="57">
        <f>C22+C23+C24+C25+C26+C27</f>
        <v>158702963</v>
      </c>
      <c r="B28" s="40"/>
      <c r="C28" s="54"/>
      <c r="D28" s="39"/>
      <c r="E28" s="51"/>
      <c r="F28" s="39"/>
      <c r="G28" s="40"/>
      <c r="H28" s="40"/>
      <c r="I28" s="40"/>
      <c r="J28" s="39"/>
      <c r="K28" s="39"/>
      <c r="L28" s="45"/>
    </row>
    <row r="29" spans="1:12" s="107" customFormat="1" ht="72.5" x14ac:dyDescent="0.35">
      <c r="A29" s="171" t="s">
        <v>142</v>
      </c>
      <c r="B29" s="172" t="s">
        <v>145</v>
      </c>
      <c r="C29" s="173">
        <v>29227141</v>
      </c>
      <c r="D29" s="174">
        <f>Table1[[#This Row],[Value]]/1000000</f>
        <v>125.535644</v>
      </c>
      <c r="E29" s="175" t="s">
        <v>144</v>
      </c>
      <c r="F29" s="176" t="str">
        <f>_xlfn.XLOOKUP(Table1[[#This Row],[Agency Name]],'Key Agency'!A:A,'Key Agency'!C:C,"No")</f>
        <v>Yes</v>
      </c>
      <c r="G29" s="172" t="s">
        <v>1</v>
      </c>
      <c r="H29" s="172" t="s">
        <v>173</v>
      </c>
      <c r="I29" s="172" t="s">
        <v>308</v>
      </c>
      <c r="J29" s="176" t="s">
        <v>177</v>
      </c>
      <c r="K29" s="176">
        <v>24</v>
      </c>
      <c r="L29" s="177" t="s">
        <v>172</v>
      </c>
    </row>
    <row r="30" spans="1:12" s="107" customFormat="1" ht="72.5" x14ac:dyDescent="0.35">
      <c r="A30" s="171" t="s">
        <v>142</v>
      </c>
      <c r="B30" s="172" t="s">
        <v>145</v>
      </c>
      <c r="C30" s="173">
        <v>29227141</v>
      </c>
      <c r="D30" s="174">
        <f>Table1[[#This Row],[Value]]/1000000</f>
        <v>119.239767</v>
      </c>
      <c r="E30" s="175" t="s">
        <v>144</v>
      </c>
      <c r="F30" s="176" t="str">
        <f>_xlfn.XLOOKUP(Table1[[#This Row],[Agency Name]],'Key Agency'!A:A,'Key Agency'!C:C,"No")</f>
        <v>Yes</v>
      </c>
      <c r="G30" s="172" t="s">
        <v>1</v>
      </c>
      <c r="H30" s="172" t="s">
        <v>173</v>
      </c>
      <c r="I30" s="172" t="s">
        <v>308</v>
      </c>
      <c r="J30" s="176" t="s">
        <v>175</v>
      </c>
      <c r="K30" s="176">
        <v>26</v>
      </c>
      <c r="L30" s="177" t="s">
        <v>172</v>
      </c>
    </row>
    <row r="31" spans="1:12" s="107" customFormat="1" ht="72.5" x14ac:dyDescent="0.35">
      <c r="A31" s="171" t="s">
        <v>142</v>
      </c>
      <c r="B31" s="172" t="s">
        <v>145</v>
      </c>
      <c r="C31" s="173">
        <v>29227141</v>
      </c>
      <c r="D31" s="174">
        <f>Table1[[#This Row],[Value]]/1000000</f>
        <v>0.87381399999999998</v>
      </c>
      <c r="E31" s="175" t="s">
        <v>146</v>
      </c>
      <c r="F31" s="176" t="str">
        <f>_xlfn.XLOOKUP(Table1[[#This Row],[Agency Name]],'Key Agency'!A:A,'Key Agency'!C:C,"No")</f>
        <v>Yes</v>
      </c>
      <c r="G31" s="172" t="s">
        <v>1</v>
      </c>
      <c r="H31" s="172" t="s">
        <v>173</v>
      </c>
      <c r="I31" s="172" t="s">
        <v>308</v>
      </c>
      <c r="J31" s="176" t="s">
        <v>176</v>
      </c>
      <c r="K31" s="176">
        <v>25</v>
      </c>
      <c r="L31" s="177" t="s">
        <v>172</v>
      </c>
    </row>
    <row r="32" spans="1:12" s="107" customFormat="1" ht="290" x14ac:dyDescent="0.35">
      <c r="A32" s="171" t="s">
        <v>142</v>
      </c>
      <c r="B32" s="172" t="s">
        <v>147</v>
      </c>
      <c r="C32" s="173">
        <v>13651644</v>
      </c>
      <c r="D32" s="174">
        <f>Table1[[#This Row],[Value]]/1000000</f>
        <v>0.861622</v>
      </c>
      <c r="E32" s="175" t="s">
        <v>331</v>
      </c>
      <c r="F32" s="176" t="str">
        <f>_xlfn.XLOOKUP(Table1[[#This Row],[Agency Name]],'Key Agency'!A:A,'Key Agency'!C:C,"No")</f>
        <v>Yes</v>
      </c>
      <c r="G32" s="172" t="s">
        <v>1</v>
      </c>
      <c r="H32" s="172" t="s">
        <v>173</v>
      </c>
      <c r="I32" s="172" t="s">
        <v>308</v>
      </c>
      <c r="J32" s="176" t="s">
        <v>177</v>
      </c>
      <c r="K32" s="176">
        <v>24</v>
      </c>
      <c r="L32" s="177" t="s">
        <v>172</v>
      </c>
    </row>
    <row r="33" spans="1:12" s="107" customFormat="1" ht="290" x14ac:dyDescent="0.35">
      <c r="A33" s="171" t="s">
        <v>142</v>
      </c>
      <c r="B33" s="172" t="s">
        <v>147</v>
      </c>
      <c r="C33" s="173">
        <v>11598771</v>
      </c>
      <c r="D33" s="174">
        <f>Table1[[#This Row],[Value]]/1000000</f>
        <v>7.1988490000000001</v>
      </c>
      <c r="E33" s="175" t="s">
        <v>331</v>
      </c>
      <c r="F33" s="176" t="str">
        <f>_xlfn.XLOOKUP(Table1[[#This Row],[Agency Name]],'Key Agency'!A:A,'Key Agency'!C:C,"No")</f>
        <v>Yes</v>
      </c>
      <c r="G33" s="172" t="s">
        <v>1</v>
      </c>
      <c r="H33" s="172" t="s">
        <v>173</v>
      </c>
      <c r="I33" s="172" t="s">
        <v>308</v>
      </c>
      <c r="J33" s="176" t="s">
        <v>176</v>
      </c>
      <c r="K33" s="176">
        <v>25</v>
      </c>
      <c r="L33" s="177" t="s">
        <v>172</v>
      </c>
    </row>
    <row r="34" spans="1:12" s="107" customFormat="1" ht="290" x14ac:dyDescent="0.35">
      <c r="A34" s="171" t="s">
        <v>142</v>
      </c>
      <c r="B34" s="172" t="s">
        <v>147</v>
      </c>
      <c r="C34" s="173">
        <v>10934308</v>
      </c>
      <c r="D34" s="174">
        <f>Table1[[#This Row],[Value]]/1000000</f>
        <v>0.6</v>
      </c>
      <c r="E34" s="175" t="s">
        <v>332</v>
      </c>
      <c r="F34" s="176" t="str">
        <f>_xlfn.XLOOKUP(Table1[[#This Row],[Agency Name]],'Key Agency'!A:A,'Key Agency'!C:C,"No")</f>
        <v>Yes</v>
      </c>
      <c r="G34" s="172" t="s">
        <v>1</v>
      </c>
      <c r="H34" s="172" t="s">
        <v>173</v>
      </c>
      <c r="I34" s="172" t="s">
        <v>308</v>
      </c>
      <c r="J34" s="176" t="s">
        <v>175</v>
      </c>
      <c r="K34" s="176">
        <v>26</v>
      </c>
      <c r="L34" s="177" t="s">
        <v>172</v>
      </c>
    </row>
    <row r="35" spans="1:12" s="107" customFormat="1" ht="43.5" x14ac:dyDescent="0.35">
      <c r="A35" s="171" t="s">
        <v>142</v>
      </c>
      <c r="B35" s="172" t="s">
        <v>228</v>
      </c>
      <c r="C35" s="173">
        <v>1000000</v>
      </c>
      <c r="D35" s="174">
        <f>Table1[[#This Row],[Value]]/1000000</f>
        <v>0.28590100000000002</v>
      </c>
      <c r="E35" s="175" t="s">
        <v>229</v>
      </c>
      <c r="F35" s="176" t="str">
        <f>_xlfn.XLOOKUP(Table1[[#This Row],[Agency Name]],'Key Agency'!A:A,'Key Agency'!C:C,"No")</f>
        <v>Yes</v>
      </c>
      <c r="G35" s="172" t="s">
        <v>1</v>
      </c>
      <c r="H35" s="172" t="s">
        <v>173</v>
      </c>
      <c r="I35" s="172" t="s">
        <v>184</v>
      </c>
      <c r="J35" s="176" t="s">
        <v>175</v>
      </c>
      <c r="K35" s="176">
        <v>26</v>
      </c>
      <c r="L35" s="177" t="s">
        <v>172</v>
      </c>
    </row>
    <row r="36" spans="1:12" x14ac:dyDescent="0.35">
      <c r="A36" s="57">
        <f>C29+C30+C31+C32+C33+C34+C35</f>
        <v>124866146</v>
      </c>
      <c r="B36" s="40"/>
      <c r="C36" s="54"/>
      <c r="D36" s="39"/>
      <c r="E36" s="51"/>
      <c r="F36" s="39"/>
      <c r="G36" s="40"/>
      <c r="H36" s="40"/>
      <c r="I36" s="40"/>
      <c r="J36" s="39"/>
      <c r="K36" s="39"/>
      <c r="L36" s="45"/>
    </row>
    <row r="37" spans="1:12" s="107" customFormat="1" ht="224.5" customHeight="1" x14ac:dyDescent="0.35">
      <c r="A37" s="171" t="s">
        <v>150</v>
      </c>
      <c r="B37" s="172" t="s">
        <v>152</v>
      </c>
      <c r="C37" s="173">
        <v>39397796</v>
      </c>
      <c r="D37" s="174">
        <f>Table1[[#This Row],[Value]]/1000000</f>
        <v>21.325607000000002</v>
      </c>
      <c r="E37" s="175" t="s">
        <v>333</v>
      </c>
      <c r="F37" s="176" t="str">
        <f>_xlfn.XLOOKUP(Table1[[#This Row],[Agency Name]],'Key Agency'!A:A,'Key Agency'!C:C,"No")</f>
        <v>Yes</v>
      </c>
      <c r="G37" s="172" t="s">
        <v>1</v>
      </c>
      <c r="H37" s="172" t="s">
        <v>195</v>
      </c>
      <c r="I37" s="172" t="s">
        <v>193</v>
      </c>
      <c r="J37" s="176" t="s">
        <v>176</v>
      </c>
      <c r="K37" s="176">
        <v>25</v>
      </c>
      <c r="L37" s="177" t="s">
        <v>172</v>
      </c>
    </row>
    <row r="38" spans="1:12" s="107" customFormat="1" ht="232" x14ac:dyDescent="0.35">
      <c r="A38" s="171" t="s">
        <v>150</v>
      </c>
      <c r="B38" s="172" t="s">
        <v>152</v>
      </c>
      <c r="C38" s="173">
        <v>37112209</v>
      </c>
      <c r="D38" s="174">
        <f>Table1[[#This Row],[Value]]/1000000</f>
        <v>22.869394</v>
      </c>
      <c r="E38" s="175" t="s">
        <v>334</v>
      </c>
      <c r="F38" s="176" t="str">
        <f>_xlfn.XLOOKUP(Table1[[#This Row],[Agency Name]],'Key Agency'!A:A,'Key Agency'!C:C,"No")</f>
        <v>Yes</v>
      </c>
      <c r="G38" s="172" t="s">
        <v>1</v>
      </c>
      <c r="H38" s="172" t="s">
        <v>195</v>
      </c>
      <c r="I38" s="172" t="s">
        <v>193</v>
      </c>
      <c r="J38" s="176" t="s">
        <v>175</v>
      </c>
      <c r="K38" s="176">
        <v>26</v>
      </c>
      <c r="L38" s="177" t="s">
        <v>172</v>
      </c>
    </row>
    <row r="39" spans="1:12" s="107" customFormat="1" ht="232" x14ac:dyDescent="0.35">
      <c r="A39" s="171" t="s">
        <v>150</v>
      </c>
      <c r="B39" s="172" t="s">
        <v>152</v>
      </c>
      <c r="C39" s="173">
        <v>34064526</v>
      </c>
      <c r="D39" s="174">
        <f>Table1[[#This Row],[Value]]/1000000</f>
        <v>21.276731000000002</v>
      </c>
      <c r="E39" s="175" t="s">
        <v>335</v>
      </c>
      <c r="F39" s="176" t="str">
        <f>_xlfn.XLOOKUP(Table1[[#This Row],[Agency Name]],'Key Agency'!A:A,'Key Agency'!C:C,"No")</f>
        <v>Yes</v>
      </c>
      <c r="G39" s="172" t="s">
        <v>1</v>
      </c>
      <c r="H39" s="172" t="s">
        <v>195</v>
      </c>
      <c r="I39" s="172" t="s">
        <v>193</v>
      </c>
      <c r="J39" s="176" t="s">
        <v>177</v>
      </c>
      <c r="K39" s="176">
        <v>24</v>
      </c>
      <c r="L39" s="177" t="s">
        <v>172</v>
      </c>
    </row>
    <row r="40" spans="1:12" x14ac:dyDescent="0.35">
      <c r="A40" s="57">
        <f>C37+C38+C39</f>
        <v>110574531</v>
      </c>
      <c r="B40" s="40"/>
      <c r="C40" s="54"/>
      <c r="D40" s="39"/>
      <c r="E40" s="51"/>
      <c r="F40" s="39"/>
      <c r="G40" s="40"/>
      <c r="H40" s="40"/>
      <c r="I40" s="40"/>
      <c r="J40" s="39"/>
      <c r="K40" s="39"/>
      <c r="L40" s="45"/>
    </row>
    <row r="41" spans="1:12" s="107" customFormat="1" ht="43.5" x14ac:dyDescent="0.35">
      <c r="A41" s="171" t="s">
        <v>83</v>
      </c>
      <c r="B41" s="172" t="s">
        <v>102</v>
      </c>
      <c r="C41" s="173">
        <v>20000000</v>
      </c>
      <c r="D41" s="174">
        <f>Table1[[#This Row],[Value]]/1000000</f>
        <v>25.349537000000002</v>
      </c>
      <c r="E41" s="175" t="s">
        <v>276</v>
      </c>
      <c r="F41" s="176" t="str">
        <f>_xlfn.XLOOKUP(Table1[[#This Row],[Agency Name]],'Key Agency'!A:A,'Key Agency'!C:C,"No")</f>
        <v>Yes</v>
      </c>
      <c r="G41" s="172" t="s">
        <v>1</v>
      </c>
      <c r="H41" s="172" t="s">
        <v>195</v>
      </c>
      <c r="I41" s="172" t="s">
        <v>306</v>
      </c>
      <c r="J41" s="176" t="s">
        <v>176</v>
      </c>
      <c r="K41" s="176">
        <v>25</v>
      </c>
      <c r="L41" s="177" t="s">
        <v>172</v>
      </c>
    </row>
    <row r="42" spans="1:12" s="107" customFormat="1" ht="58" x14ac:dyDescent="0.35">
      <c r="A42" s="171" t="s">
        <v>83</v>
      </c>
      <c r="B42" s="172" t="s">
        <v>103</v>
      </c>
      <c r="C42" s="173">
        <v>12000000</v>
      </c>
      <c r="D42" s="174">
        <f>Table1[[#This Row],[Value]]/1000000</f>
        <v>23.325030999999999</v>
      </c>
      <c r="E42" s="175" t="s">
        <v>104</v>
      </c>
      <c r="F42" s="176" t="str">
        <f>_xlfn.XLOOKUP(Table1[[#This Row],[Agency Name]],'Key Agency'!A:A,'Key Agency'!C:C,"No")</f>
        <v>Yes</v>
      </c>
      <c r="G42" s="172" t="s">
        <v>1</v>
      </c>
      <c r="H42" s="172" t="s">
        <v>195</v>
      </c>
      <c r="I42" s="172" t="s">
        <v>307</v>
      </c>
      <c r="J42" s="176" t="s">
        <v>176</v>
      </c>
      <c r="K42" s="176">
        <v>25</v>
      </c>
      <c r="L42" s="177" t="s">
        <v>172</v>
      </c>
    </row>
    <row r="43" spans="1:12" s="107" customFormat="1" ht="43.5" x14ac:dyDescent="0.35">
      <c r="A43" s="171" t="s">
        <v>83</v>
      </c>
      <c r="B43" s="172" t="s">
        <v>283</v>
      </c>
      <c r="C43" s="173">
        <v>8348183</v>
      </c>
      <c r="D43" s="174">
        <f>Table1[[#This Row],[Value]]/1000000</f>
        <v>22.519686</v>
      </c>
      <c r="E43" s="175" t="s">
        <v>104</v>
      </c>
      <c r="F43" s="176" t="str">
        <f>_xlfn.XLOOKUP(Table1[[#This Row],[Agency Name]],'Key Agency'!A:A,'Key Agency'!C:C,"No")</f>
        <v>Yes</v>
      </c>
      <c r="G43" s="172" t="s">
        <v>1</v>
      </c>
      <c r="H43" s="172" t="s">
        <v>195</v>
      </c>
      <c r="I43" s="172" t="s">
        <v>307</v>
      </c>
      <c r="J43" s="176" t="s">
        <v>175</v>
      </c>
      <c r="K43" s="176">
        <v>26</v>
      </c>
      <c r="L43" s="177" t="s">
        <v>172</v>
      </c>
    </row>
    <row r="44" spans="1:12" s="107" customFormat="1" ht="43.5" x14ac:dyDescent="0.35">
      <c r="A44" s="171" t="s">
        <v>83</v>
      </c>
      <c r="B44" s="172" t="s">
        <v>101</v>
      </c>
      <c r="C44" s="173">
        <v>7625000</v>
      </c>
      <c r="D44" s="174">
        <f>Table1[[#This Row],[Value]]/1000000</f>
        <v>12.095143999999999</v>
      </c>
      <c r="E44" s="175" t="s">
        <v>236</v>
      </c>
      <c r="F44" s="176" t="str">
        <f>_xlfn.XLOOKUP(Table1[[#This Row],[Agency Name]],'Key Agency'!A:A,'Key Agency'!C:C,"No")</f>
        <v>Yes</v>
      </c>
      <c r="G44" s="172" t="s">
        <v>1</v>
      </c>
      <c r="H44" s="172" t="s">
        <v>195</v>
      </c>
      <c r="I44" s="172" t="s">
        <v>193</v>
      </c>
      <c r="J44" s="176" t="s">
        <v>176</v>
      </c>
      <c r="K44" s="176">
        <v>25</v>
      </c>
      <c r="L44" s="177" t="s">
        <v>172</v>
      </c>
    </row>
    <row r="45" spans="1:12" s="107" customFormat="1" ht="43.5" x14ac:dyDescent="0.35">
      <c r="A45" s="171" t="s">
        <v>83</v>
      </c>
      <c r="B45" s="172" t="s">
        <v>102</v>
      </c>
      <c r="C45" s="173">
        <v>3975000</v>
      </c>
      <c r="D45" s="174">
        <f>Table1[[#This Row],[Value]]/1000000</f>
        <v>11.457466999999999</v>
      </c>
      <c r="E45" s="175" t="s">
        <v>276</v>
      </c>
      <c r="F45" s="176" t="str">
        <f>_xlfn.XLOOKUP(Table1[[#This Row],[Agency Name]],'Key Agency'!A:A,'Key Agency'!C:C,"No")</f>
        <v>Yes</v>
      </c>
      <c r="G45" s="172" t="s">
        <v>1</v>
      </c>
      <c r="H45" s="172" t="s">
        <v>195</v>
      </c>
      <c r="I45" s="172" t="s">
        <v>306</v>
      </c>
      <c r="J45" s="176" t="s">
        <v>175</v>
      </c>
      <c r="K45" s="176">
        <v>26</v>
      </c>
      <c r="L45" s="177" t="s">
        <v>172</v>
      </c>
    </row>
    <row r="46" spans="1:12" s="107" customFormat="1" ht="43.5" x14ac:dyDescent="0.35">
      <c r="A46" s="171" t="s">
        <v>83</v>
      </c>
      <c r="B46" s="172" t="s">
        <v>101</v>
      </c>
      <c r="C46" s="173">
        <v>3340000</v>
      </c>
      <c r="D46" s="174">
        <f>Table1[[#This Row],[Value]]/1000000</f>
        <v>14.549865</v>
      </c>
      <c r="E46" s="175" t="s">
        <v>236</v>
      </c>
      <c r="F46" s="176" t="str">
        <f>_xlfn.XLOOKUP(Table1[[#This Row],[Agency Name]],'Key Agency'!A:A,'Key Agency'!C:C,"No")</f>
        <v>Yes</v>
      </c>
      <c r="G46" s="172" t="s">
        <v>1</v>
      </c>
      <c r="H46" s="172" t="s">
        <v>195</v>
      </c>
      <c r="I46" s="172" t="s">
        <v>193</v>
      </c>
      <c r="J46" s="176" t="s">
        <v>175</v>
      </c>
      <c r="K46" s="176">
        <v>26</v>
      </c>
      <c r="L46" s="177" t="s">
        <v>172</v>
      </c>
    </row>
    <row r="47" spans="1:12" s="107" customFormat="1" ht="101.5" x14ac:dyDescent="0.35">
      <c r="A47" s="171" t="s">
        <v>83</v>
      </c>
      <c r="B47" s="172" t="s">
        <v>92</v>
      </c>
      <c r="C47" s="173">
        <v>930194</v>
      </c>
      <c r="D47" s="174">
        <f>Table1[[#This Row],[Value]]/1000000</f>
        <v>58.246465000000001</v>
      </c>
      <c r="E47" s="175" t="s">
        <v>336</v>
      </c>
      <c r="F47" s="176" t="str">
        <f>_xlfn.XLOOKUP(Table1[[#This Row],[Agency Name]],'Key Agency'!A:A,'Key Agency'!C:C,"No")</f>
        <v>Yes</v>
      </c>
      <c r="G47" s="172" t="s">
        <v>1</v>
      </c>
      <c r="H47" s="172" t="s">
        <v>195</v>
      </c>
      <c r="I47" s="172" t="s">
        <v>227</v>
      </c>
      <c r="J47" s="176" t="s">
        <v>175</v>
      </c>
      <c r="K47" s="176">
        <v>26</v>
      </c>
      <c r="L47" s="177" t="s">
        <v>172</v>
      </c>
    </row>
    <row r="48" spans="1:12" s="107" customFormat="1" ht="101.5" x14ac:dyDescent="0.35">
      <c r="A48" s="171" t="s">
        <v>83</v>
      </c>
      <c r="B48" s="172" t="s">
        <v>90</v>
      </c>
      <c r="C48" s="173">
        <v>717108</v>
      </c>
      <c r="D48" s="174">
        <f>Table1[[#This Row],[Value]]/1000000</f>
        <v>33.824396</v>
      </c>
      <c r="E48" s="175" t="s">
        <v>337</v>
      </c>
      <c r="F48" s="176" t="str">
        <f>_xlfn.XLOOKUP(Table1[[#This Row],[Agency Name]],'Key Agency'!A:A,'Key Agency'!C:C,"No")</f>
        <v>Yes</v>
      </c>
      <c r="G48" s="172" t="s">
        <v>1</v>
      </c>
      <c r="H48" s="172" t="s">
        <v>195</v>
      </c>
      <c r="I48" s="172" t="s">
        <v>227</v>
      </c>
      <c r="J48" s="176" t="s">
        <v>176</v>
      </c>
      <c r="K48" s="176">
        <v>25</v>
      </c>
      <c r="L48" s="177" t="s">
        <v>172</v>
      </c>
    </row>
    <row r="49" spans="1:12" s="107" customFormat="1" ht="101.5" x14ac:dyDescent="0.35">
      <c r="A49" s="171" t="s">
        <v>83</v>
      </c>
      <c r="B49" s="172" t="s">
        <v>90</v>
      </c>
      <c r="C49" s="173">
        <v>480833</v>
      </c>
      <c r="D49" s="174">
        <f>Table1[[#This Row],[Value]]/1000000</f>
        <v>63.787835000000001</v>
      </c>
      <c r="E49" s="175" t="s">
        <v>337</v>
      </c>
      <c r="F49" s="176" t="str">
        <f>_xlfn.XLOOKUP(Table1[[#This Row],[Agency Name]],'Key Agency'!A:A,'Key Agency'!C:C,"No")</f>
        <v>Yes</v>
      </c>
      <c r="G49" s="172" t="s">
        <v>1</v>
      </c>
      <c r="H49" s="172" t="s">
        <v>195</v>
      </c>
      <c r="I49" s="172" t="s">
        <v>227</v>
      </c>
      <c r="J49" s="176" t="s">
        <v>177</v>
      </c>
      <c r="K49" s="176">
        <v>24</v>
      </c>
      <c r="L49" s="177" t="s">
        <v>172</v>
      </c>
    </row>
    <row r="50" spans="1:12" s="107" customFormat="1" ht="43.5" x14ac:dyDescent="0.35">
      <c r="A50" s="171" t="s">
        <v>83</v>
      </c>
      <c r="B50" s="172" t="s">
        <v>96</v>
      </c>
      <c r="C50" s="173">
        <v>5000</v>
      </c>
      <c r="D50" s="174">
        <f>Table1[[#This Row],[Value]]/1000000</f>
        <v>1350.05927</v>
      </c>
      <c r="E50" s="175" t="s">
        <v>97</v>
      </c>
      <c r="F50" s="176" t="str">
        <f>_xlfn.XLOOKUP(Table1[[#This Row],[Agency Name]],'Key Agency'!A:A,'Key Agency'!C:C,"No")</f>
        <v>Yes</v>
      </c>
      <c r="G50" s="172" t="s">
        <v>1</v>
      </c>
      <c r="H50" s="172" t="s">
        <v>195</v>
      </c>
      <c r="I50" s="172" t="s">
        <v>193</v>
      </c>
      <c r="J50" s="176" t="s">
        <v>176</v>
      </c>
      <c r="K50" s="176">
        <v>25</v>
      </c>
      <c r="L50" s="177" t="s">
        <v>172</v>
      </c>
    </row>
    <row r="51" spans="1:12" s="107" customFormat="1" ht="37.5" customHeight="1" x14ac:dyDescent="0.35">
      <c r="A51" s="171" t="s">
        <v>83</v>
      </c>
      <c r="B51" s="172" t="s">
        <v>96</v>
      </c>
      <c r="C51" s="173">
        <v>4250</v>
      </c>
      <c r="D51" s="174">
        <f>Table1[[#This Row],[Value]]/1000000</f>
        <v>1282.2728830000001</v>
      </c>
      <c r="E51" s="175" t="s">
        <v>231</v>
      </c>
      <c r="F51" s="176" t="str">
        <f>_xlfn.XLOOKUP(Table1[[#This Row],[Agency Name]],'Key Agency'!A:A,'Key Agency'!C:C,"No")</f>
        <v>Yes</v>
      </c>
      <c r="G51" s="172" t="s">
        <v>1</v>
      </c>
      <c r="H51" s="172" t="s">
        <v>195</v>
      </c>
      <c r="I51" s="172" t="s">
        <v>193</v>
      </c>
      <c r="J51" s="176" t="s">
        <v>175</v>
      </c>
      <c r="K51" s="176">
        <v>26</v>
      </c>
      <c r="L51" s="177" t="s">
        <v>172</v>
      </c>
    </row>
    <row r="52" spans="1:12" x14ac:dyDescent="0.35">
      <c r="A52" s="57">
        <f>C41+C42+C43+C44+C45+C46+C47+C48+C49+C50+C51</f>
        <v>57425568</v>
      </c>
      <c r="B52" s="42"/>
      <c r="C52" s="55"/>
      <c r="D52" s="41"/>
      <c r="E52" s="52"/>
      <c r="F52" s="41"/>
      <c r="G52" s="42"/>
      <c r="H52" s="42"/>
      <c r="I52" s="42"/>
      <c r="J52" s="41"/>
      <c r="K52" s="41"/>
      <c r="L52" s="46"/>
    </row>
    <row r="53" spans="1:12" s="107" customFormat="1" ht="43.5" x14ac:dyDescent="0.35">
      <c r="A53" s="171" t="s">
        <v>16</v>
      </c>
      <c r="B53" s="172" t="s">
        <v>1</v>
      </c>
      <c r="C53" s="173">
        <v>27246477</v>
      </c>
      <c r="D53" s="174">
        <f>Table1[[#This Row],[Value]]/1000000</f>
        <v>45.19</v>
      </c>
      <c r="E53" s="175" t="s">
        <v>180</v>
      </c>
      <c r="F53" s="176" t="str">
        <f>_xlfn.XLOOKUP(Table1[[#This Row],[Agency Name]],'Key Agency'!A:A,'Key Agency'!C:C,"No")</f>
        <v>Yes</v>
      </c>
      <c r="G53" s="172" t="s">
        <v>1</v>
      </c>
      <c r="H53" s="172" t="s">
        <v>179</v>
      </c>
      <c r="I53" s="172" t="s">
        <v>193</v>
      </c>
      <c r="J53" s="176" t="s">
        <v>176</v>
      </c>
      <c r="K53" s="176">
        <v>25</v>
      </c>
      <c r="L53" s="177" t="s">
        <v>172</v>
      </c>
    </row>
    <row r="54" spans="1:12" s="107" customFormat="1" ht="43.5" x14ac:dyDescent="0.35">
      <c r="A54" s="171" t="s">
        <v>16</v>
      </c>
      <c r="B54" s="172" t="s">
        <v>1</v>
      </c>
      <c r="C54" s="173">
        <v>21325607</v>
      </c>
      <c r="D54" s="174">
        <f>Table1[[#This Row],[Value]]/1000000</f>
        <v>45.290163999999997</v>
      </c>
      <c r="E54" s="175" t="s">
        <v>180</v>
      </c>
      <c r="F54" s="176" t="str">
        <f>_xlfn.XLOOKUP(Table1[[#This Row],[Agency Name]],'Key Agency'!A:A,'Key Agency'!C:C,"No")</f>
        <v>Yes</v>
      </c>
      <c r="G54" s="172" t="s">
        <v>1</v>
      </c>
      <c r="H54" s="172" t="s">
        <v>179</v>
      </c>
      <c r="I54" s="172" t="s">
        <v>193</v>
      </c>
      <c r="J54" s="176" t="s">
        <v>177</v>
      </c>
      <c r="K54" s="176">
        <v>24</v>
      </c>
      <c r="L54" s="177" t="s">
        <v>172</v>
      </c>
    </row>
    <row r="55" spans="1:12" s="107" customFormat="1" ht="43.5" x14ac:dyDescent="0.35">
      <c r="A55" s="171" t="s">
        <v>16</v>
      </c>
      <c r="B55" s="172" t="s">
        <v>19</v>
      </c>
      <c r="C55" s="173">
        <v>600000</v>
      </c>
      <c r="D55" s="174">
        <f>Table1[[#This Row],[Value]]/1000000</f>
        <v>45.290080000000003</v>
      </c>
      <c r="E55" s="175" t="s">
        <v>20</v>
      </c>
      <c r="F55" s="176" t="str">
        <f>_xlfn.XLOOKUP(Table1[[#This Row],[Agency Name]],'Key Agency'!A:A,'Key Agency'!C:C,"No")</f>
        <v>Yes</v>
      </c>
      <c r="G55" s="172" t="s">
        <v>1</v>
      </c>
      <c r="H55" s="172" t="s">
        <v>179</v>
      </c>
      <c r="I55" s="172" t="s">
        <v>193</v>
      </c>
      <c r="J55" s="176" t="s">
        <v>175</v>
      </c>
      <c r="K55" s="176">
        <v>26</v>
      </c>
      <c r="L55" s="177" t="s">
        <v>172</v>
      </c>
    </row>
    <row r="56" spans="1:12" s="107" customFormat="1" ht="43.5" x14ac:dyDescent="0.35">
      <c r="A56" s="171" t="s">
        <v>16</v>
      </c>
      <c r="B56" s="172" t="s">
        <v>1</v>
      </c>
      <c r="C56" s="173">
        <v>285901</v>
      </c>
      <c r="D56" s="174">
        <f>Table1[[#This Row],[Value]]/1000000</f>
        <v>0.33865400000000001</v>
      </c>
      <c r="E56" s="175" t="s">
        <v>180</v>
      </c>
      <c r="F56" s="176" t="str">
        <f>_xlfn.XLOOKUP(Table1[[#This Row],[Agency Name]],'Key Agency'!A:A,'Key Agency'!C:C,"No")</f>
        <v>Yes</v>
      </c>
      <c r="G56" s="172" t="s">
        <v>1</v>
      </c>
      <c r="H56" s="172" t="s">
        <v>179</v>
      </c>
      <c r="I56" s="172" t="s">
        <v>193</v>
      </c>
      <c r="J56" s="176" t="s">
        <v>175</v>
      </c>
      <c r="K56" s="176">
        <v>26</v>
      </c>
      <c r="L56" s="177" t="s">
        <v>172</v>
      </c>
    </row>
    <row r="57" spans="1:12" x14ac:dyDescent="0.35">
      <c r="A57" s="57">
        <f>C53+C54+C55+C56</f>
        <v>49457985</v>
      </c>
      <c r="B57" s="40"/>
      <c r="C57" s="54"/>
      <c r="D57" s="39"/>
      <c r="E57" s="51"/>
      <c r="F57" s="39"/>
      <c r="G57" s="40"/>
      <c r="H57" s="40"/>
      <c r="I57" s="40"/>
      <c r="J57" s="39"/>
      <c r="K57" s="39"/>
      <c r="L57" s="45"/>
    </row>
    <row r="58" spans="1:12" s="107" customFormat="1" ht="174" x14ac:dyDescent="0.35">
      <c r="A58" s="171" t="s">
        <v>130</v>
      </c>
      <c r="B58" s="172" t="s">
        <v>131</v>
      </c>
      <c r="C58" s="173">
        <v>13513650</v>
      </c>
      <c r="D58" s="174">
        <f>Table1[[#This Row],[Value]]/1000000</f>
        <v>15.456853000000001</v>
      </c>
      <c r="E58" s="175" t="s">
        <v>133</v>
      </c>
      <c r="F58" s="176" t="str">
        <f>_xlfn.XLOOKUP(Table1[[#This Row],[Agency Name]],'Key Agency'!A:A,'Key Agency'!C:C,"No")</f>
        <v>Yes</v>
      </c>
      <c r="G58" s="172" t="s">
        <v>1</v>
      </c>
      <c r="H58" s="172" t="s">
        <v>195</v>
      </c>
      <c r="I58" s="172" t="s">
        <v>227</v>
      </c>
      <c r="J58" s="176" t="s">
        <v>175</v>
      </c>
      <c r="K58" s="176">
        <v>26</v>
      </c>
      <c r="L58" s="177" t="s">
        <v>172</v>
      </c>
    </row>
    <row r="59" spans="1:12" s="107" customFormat="1" ht="188.5" x14ac:dyDescent="0.35">
      <c r="A59" s="171" t="s">
        <v>130</v>
      </c>
      <c r="B59" s="172" t="s">
        <v>131</v>
      </c>
      <c r="C59" s="173">
        <v>12772307</v>
      </c>
      <c r="D59" s="174">
        <f>Table1[[#This Row],[Value]]/1000000</f>
        <v>1.415988</v>
      </c>
      <c r="E59" s="175" t="s">
        <v>134</v>
      </c>
      <c r="F59" s="176" t="str">
        <f>_xlfn.XLOOKUP(Table1[[#This Row],[Agency Name]],'Key Agency'!A:A,'Key Agency'!C:C,"No")</f>
        <v>Yes</v>
      </c>
      <c r="G59" s="172" t="s">
        <v>1</v>
      </c>
      <c r="H59" s="172" t="s">
        <v>195</v>
      </c>
      <c r="I59" s="172" t="s">
        <v>227</v>
      </c>
      <c r="J59" s="176" t="s">
        <v>176</v>
      </c>
      <c r="K59" s="176">
        <v>25</v>
      </c>
      <c r="L59" s="177" t="s">
        <v>172</v>
      </c>
    </row>
    <row r="60" spans="1:12" s="107" customFormat="1" ht="232" x14ac:dyDescent="0.35">
      <c r="A60" s="171" t="s">
        <v>130</v>
      </c>
      <c r="B60" s="172" t="s">
        <v>131</v>
      </c>
      <c r="C60" s="173">
        <v>7509782</v>
      </c>
      <c r="D60" s="174">
        <f>Table1[[#This Row],[Value]]/1000000</f>
        <v>56.996896</v>
      </c>
      <c r="E60" s="175" t="s">
        <v>338</v>
      </c>
      <c r="F60" s="176" t="str">
        <f>_xlfn.XLOOKUP(Table1[[#This Row],[Agency Name]],'Key Agency'!A:A,'Key Agency'!C:C,"No")</f>
        <v>Yes</v>
      </c>
      <c r="G60" s="172" t="s">
        <v>1</v>
      </c>
      <c r="H60" s="172" t="s">
        <v>195</v>
      </c>
      <c r="I60" s="172" t="s">
        <v>227</v>
      </c>
      <c r="J60" s="176" t="s">
        <v>177</v>
      </c>
      <c r="K60" s="176">
        <v>24</v>
      </c>
      <c r="L60" s="177" t="s">
        <v>172</v>
      </c>
    </row>
    <row r="61" spans="1:12" x14ac:dyDescent="0.35">
      <c r="A61" s="57">
        <f>C58+C59+C60</f>
        <v>33795739</v>
      </c>
      <c r="B61" s="40"/>
      <c r="C61" s="54"/>
      <c r="D61" s="39"/>
      <c r="E61" s="51"/>
      <c r="F61" s="39"/>
      <c r="G61" s="40"/>
      <c r="H61" s="40"/>
      <c r="I61" s="40"/>
      <c r="J61" s="39"/>
      <c r="K61" s="39"/>
      <c r="L61" s="45"/>
    </row>
    <row r="62" spans="1:12" s="107" customFormat="1" ht="87" x14ac:dyDescent="0.35">
      <c r="A62" s="171" t="s">
        <v>67</v>
      </c>
      <c r="B62" s="172" t="s">
        <v>68</v>
      </c>
      <c r="C62" s="173">
        <v>8468369</v>
      </c>
      <c r="D62" s="174">
        <f>Table1[[#This Row],[Value]]/1000000</f>
        <v>75.764848000000001</v>
      </c>
      <c r="E62" s="175" t="s">
        <v>69</v>
      </c>
      <c r="F62" s="176" t="str">
        <f>_xlfn.XLOOKUP(Table1[[#This Row],[Agency Name]],'Key Agency'!A:A,'Key Agency'!C:C,"No")</f>
        <v>Yes</v>
      </c>
      <c r="G62" s="172" t="s">
        <v>1</v>
      </c>
      <c r="H62" s="172" t="s">
        <v>173</v>
      </c>
      <c r="I62" s="172" t="s">
        <v>308</v>
      </c>
      <c r="J62" s="176" t="s">
        <v>175</v>
      </c>
      <c r="K62" s="176">
        <v>26</v>
      </c>
      <c r="L62" s="177" t="s">
        <v>172</v>
      </c>
    </row>
    <row r="63" spans="1:12" s="107" customFormat="1" ht="87" x14ac:dyDescent="0.35">
      <c r="A63" s="171" t="s">
        <v>67</v>
      </c>
      <c r="B63" s="172" t="s">
        <v>68</v>
      </c>
      <c r="C63" s="173">
        <v>5469198</v>
      </c>
      <c r="D63" s="174">
        <f>Table1[[#This Row],[Value]]/1000000</f>
        <v>9.0741350000000001</v>
      </c>
      <c r="E63" s="175" t="s">
        <v>70</v>
      </c>
      <c r="F63" s="176" t="str">
        <f>_xlfn.XLOOKUP(Table1[[#This Row],[Agency Name]],'Key Agency'!A:A,'Key Agency'!C:C,"No")</f>
        <v>Yes</v>
      </c>
      <c r="G63" s="172" t="s">
        <v>1</v>
      </c>
      <c r="H63" s="172" t="s">
        <v>173</v>
      </c>
      <c r="I63" s="172" t="s">
        <v>308</v>
      </c>
      <c r="J63" s="176" t="s">
        <v>176</v>
      </c>
      <c r="K63" s="176">
        <v>25</v>
      </c>
      <c r="L63" s="177" t="s">
        <v>172</v>
      </c>
    </row>
    <row r="64" spans="1:12" s="107" customFormat="1" ht="87" x14ac:dyDescent="0.35">
      <c r="A64" s="171" t="s">
        <v>67</v>
      </c>
      <c r="B64" s="172" t="s">
        <v>68</v>
      </c>
      <c r="C64" s="173">
        <v>5287897</v>
      </c>
      <c r="D64" s="174">
        <f>Table1[[#This Row],[Value]]/1000000</f>
        <v>6.3223880000000001</v>
      </c>
      <c r="E64" s="175" t="s">
        <v>70</v>
      </c>
      <c r="F64" s="176" t="str">
        <f>_xlfn.XLOOKUP(Table1[[#This Row],[Agency Name]],'Key Agency'!A:A,'Key Agency'!C:C,"No")</f>
        <v>Yes</v>
      </c>
      <c r="G64" s="172" t="s">
        <v>1</v>
      </c>
      <c r="H64" s="172" t="s">
        <v>173</v>
      </c>
      <c r="I64" s="172" t="s">
        <v>308</v>
      </c>
      <c r="J64" s="176" t="s">
        <v>177</v>
      </c>
      <c r="K64" s="176">
        <v>24</v>
      </c>
      <c r="L64" s="177" t="s">
        <v>172</v>
      </c>
    </row>
    <row r="65" spans="1:12" s="107" customFormat="1" ht="87" x14ac:dyDescent="0.35">
      <c r="A65" s="171" t="s">
        <v>67</v>
      </c>
      <c r="B65" s="172" t="s">
        <v>71</v>
      </c>
      <c r="C65" s="173">
        <v>3011647</v>
      </c>
      <c r="D65" s="174">
        <f>Table1[[#This Row],[Value]]/1000000</f>
        <v>6.9774989999999999</v>
      </c>
      <c r="E65" s="175" t="s">
        <v>72</v>
      </c>
      <c r="F65" s="176" t="str">
        <f>_xlfn.XLOOKUP(Table1[[#This Row],[Agency Name]],'Key Agency'!A:A,'Key Agency'!C:C,"No")</f>
        <v>Yes</v>
      </c>
      <c r="G65" s="172" t="s">
        <v>1</v>
      </c>
      <c r="H65" s="172" t="s">
        <v>173</v>
      </c>
      <c r="I65" s="172" t="s">
        <v>308</v>
      </c>
      <c r="J65" s="176" t="s">
        <v>176</v>
      </c>
      <c r="K65" s="176">
        <v>25</v>
      </c>
      <c r="L65" s="177" t="s">
        <v>172</v>
      </c>
    </row>
    <row r="66" spans="1:12" s="107" customFormat="1" ht="87" x14ac:dyDescent="0.35">
      <c r="A66" s="171" t="s">
        <v>67</v>
      </c>
      <c r="B66" s="172" t="s">
        <v>71</v>
      </c>
      <c r="C66" s="173">
        <v>2917935</v>
      </c>
      <c r="D66" s="174">
        <f>Table1[[#This Row],[Value]]/1000000</f>
        <v>1.310136</v>
      </c>
      <c r="E66" s="175" t="s">
        <v>73</v>
      </c>
      <c r="F66" s="176" t="str">
        <f>_xlfn.XLOOKUP(Table1[[#This Row],[Agency Name]],'Key Agency'!A:A,'Key Agency'!C:C,"No")</f>
        <v>No</v>
      </c>
      <c r="G66" s="172" t="s">
        <v>1</v>
      </c>
      <c r="H66" s="172" t="s">
        <v>173</v>
      </c>
      <c r="I66" s="172" t="s">
        <v>308</v>
      </c>
      <c r="J66" s="176" t="s">
        <v>175</v>
      </c>
      <c r="K66" s="176">
        <v>26</v>
      </c>
      <c r="L66" s="177" t="s">
        <v>172</v>
      </c>
    </row>
    <row r="67" spans="1:12" s="107" customFormat="1" ht="87" x14ac:dyDescent="0.35">
      <c r="A67" s="171" t="s">
        <v>67</v>
      </c>
      <c r="B67" s="172" t="s">
        <v>71</v>
      </c>
      <c r="C67" s="173">
        <v>2862647</v>
      </c>
      <c r="D67" s="174">
        <f>Table1[[#This Row],[Value]]/1000000</f>
        <v>1.0868279999999999</v>
      </c>
      <c r="E67" s="175" t="s">
        <v>72</v>
      </c>
      <c r="F67" s="176" t="str">
        <f>_xlfn.XLOOKUP(Table1[[#This Row],[Agency Name]],'Key Agency'!A:A,'Key Agency'!C:C,"No")</f>
        <v>No</v>
      </c>
      <c r="G67" s="172" t="s">
        <v>1</v>
      </c>
      <c r="H67" s="172" t="s">
        <v>173</v>
      </c>
      <c r="I67" s="172" t="s">
        <v>308</v>
      </c>
      <c r="J67" s="176" t="s">
        <v>177</v>
      </c>
      <c r="K67" s="176">
        <v>24</v>
      </c>
      <c r="L67" s="177" t="s">
        <v>172</v>
      </c>
    </row>
    <row r="68" spans="1:12" s="107" customFormat="1" ht="203" x14ac:dyDescent="0.35">
      <c r="A68" s="171" t="s">
        <v>67</v>
      </c>
      <c r="B68" s="172" t="s">
        <v>74</v>
      </c>
      <c r="C68" s="173">
        <v>480000</v>
      </c>
      <c r="D68" s="174">
        <f>Table1[[#This Row],[Value]]/1000000</f>
        <v>1.324581</v>
      </c>
      <c r="E68" s="175" t="s">
        <v>348</v>
      </c>
      <c r="F68" s="176" t="str">
        <f>_xlfn.XLOOKUP(Table1[[#This Row],[Agency Name]],'Key Agency'!A:A,'Key Agency'!C:C,"No")</f>
        <v>No</v>
      </c>
      <c r="G68" s="172" t="s">
        <v>1</v>
      </c>
      <c r="H68" s="172" t="s">
        <v>173</v>
      </c>
      <c r="I68" s="172" t="s">
        <v>308</v>
      </c>
      <c r="J68" s="176" t="s">
        <v>176</v>
      </c>
      <c r="K68" s="176">
        <v>25</v>
      </c>
      <c r="L68" s="177" t="s">
        <v>172</v>
      </c>
    </row>
    <row r="69" spans="1:12" s="107" customFormat="1" ht="203" x14ac:dyDescent="0.35">
      <c r="A69" s="171" t="s">
        <v>67</v>
      </c>
      <c r="B69" s="172" t="s">
        <v>74</v>
      </c>
      <c r="C69" s="173">
        <v>450000</v>
      </c>
      <c r="D69" s="174">
        <f>Table1[[#This Row],[Value]]/1000000</f>
        <v>0.40350000000000003</v>
      </c>
      <c r="E69" s="175" t="s">
        <v>349</v>
      </c>
      <c r="F69" s="176" t="str">
        <f>_xlfn.XLOOKUP(Table1[[#This Row],[Agency Name]],'Key Agency'!A:A,'Key Agency'!C:C,"No")</f>
        <v>No</v>
      </c>
      <c r="G69" s="172" t="s">
        <v>1</v>
      </c>
      <c r="H69" s="172" t="s">
        <v>173</v>
      </c>
      <c r="I69" s="172" t="s">
        <v>308</v>
      </c>
      <c r="J69" s="176" t="s">
        <v>177</v>
      </c>
      <c r="K69" s="176">
        <v>24</v>
      </c>
      <c r="L69" s="177" t="s">
        <v>172</v>
      </c>
    </row>
    <row r="70" spans="1:12" s="107" customFormat="1" ht="304.5" x14ac:dyDescent="0.35">
      <c r="A70" s="171" t="s">
        <v>67</v>
      </c>
      <c r="B70" s="172" t="s">
        <v>74</v>
      </c>
      <c r="C70" s="173">
        <v>380000</v>
      </c>
      <c r="D70" s="174">
        <f>Table1[[#This Row],[Value]]/1000000</f>
        <v>0.40770000000000001</v>
      </c>
      <c r="E70" s="175" t="s">
        <v>350</v>
      </c>
      <c r="F70" s="176" t="str">
        <f>_xlfn.XLOOKUP(Table1[[#This Row],[Agency Name]],'Key Agency'!A:A,'Key Agency'!C:C,"No")</f>
        <v>No</v>
      </c>
      <c r="G70" s="172" t="s">
        <v>1</v>
      </c>
      <c r="H70" s="172" t="s">
        <v>173</v>
      </c>
      <c r="I70" s="172" t="s">
        <v>308</v>
      </c>
      <c r="J70" s="176" t="s">
        <v>175</v>
      </c>
      <c r="K70" s="176">
        <v>26</v>
      </c>
      <c r="L70" s="177" t="s">
        <v>172</v>
      </c>
    </row>
    <row r="71" spans="1:12" x14ac:dyDescent="0.35">
      <c r="A71" s="57">
        <f>C62+C63+C64+C65+C66+C67+C68+C69+C70</f>
        <v>29327693</v>
      </c>
      <c r="B71" s="40"/>
      <c r="C71" s="54"/>
      <c r="D71" s="39"/>
      <c r="E71" s="51"/>
      <c r="F71" s="39"/>
      <c r="G71" s="40"/>
      <c r="H71" s="40"/>
      <c r="I71" s="40"/>
      <c r="J71" s="39"/>
      <c r="K71" s="39"/>
      <c r="L71" s="45"/>
    </row>
    <row r="72" spans="1:12" s="107" customFormat="1" ht="145" x14ac:dyDescent="0.35">
      <c r="A72" s="171" t="s">
        <v>135</v>
      </c>
      <c r="B72" s="172" t="s">
        <v>136</v>
      </c>
      <c r="C72" s="173">
        <v>8522942</v>
      </c>
      <c r="D72" s="174">
        <f>Table1[[#This Row],[Value]]/1000000</f>
        <v>9.8942890000000006</v>
      </c>
      <c r="E72" s="175" t="s">
        <v>339</v>
      </c>
      <c r="F72" s="176" t="str">
        <f>_xlfn.XLOOKUP(Table1[[#This Row],[Agency Name]],'Key Agency'!A:A,'Key Agency'!C:C,"No")</f>
        <v>Yes</v>
      </c>
      <c r="G72" s="172" t="s">
        <v>1</v>
      </c>
      <c r="H72" s="172" t="s">
        <v>195</v>
      </c>
      <c r="I72" s="172" t="s">
        <v>227</v>
      </c>
      <c r="J72" s="176" t="s">
        <v>175</v>
      </c>
      <c r="K72" s="176">
        <v>26</v>
      </c>
      <c r="L72" s="177" t="s">
        <v>172</v>
      </c>
    </row>
    <row r="73" spans="1:12" s="107" customFormat="1" ht="145" x14ac:dyDescent="0.35">
      <c r="A73" s="171" t="s">
        <v>135</v>
      </c>
      <c r="B73" s="172" t="s">
        <v>136</v>
      </c>
      <c r="C73" s="173">
        <v>8236774</v>
      </c>
      <c r="D73" s="174">
        <f>Table1[[#This Row],[Value]]/1000000</f>
        <v>8.6480219999999992</v>
      </c>
      <c r="E73" s="175" t="s">
        <v>340</v>
      </c>
      <c r="F73" s="176" t="str">
        <f>_xlfn.XLOOKUP(Table1[[#This Row],[Agency Name]],'Key Agency'!A:A,'Key Agency'!C:C,"No")</f>
        <v>Yes</v>
      </c>
      <c r="G73" s="172" t="s">
        <v>1</v>
      </c>
      <c r="H73" s="172" t="s">
        <v>195</v>
      </c>
      <c r="I73" s="172" t="s">
        <v>227</v>
      </c>
      <c r="J73" s="176" t="s">
        <v>177</v>
      </c>
      <c r="K73" s="176">
        <v>24</v>
      </c>
      <c r="L73" s="177" t="s">
        <v>172</v>
      </c>
    </row>
    <row r="74" spans="1:12" s="107" customFormat="1" ht="145" x14ac:dyDescent="0.35">
      <c r="A74" s="171" t="s">
        <v>135</v>
      </c>
      <c r="B74" s="172" t="s">
        <v>136</v>
      </c>
      <c r="C74" s="173">
        <v>7026293</v>
      </c>
      <c r="D74" s="174">
        <f>Table1[[#This Row],[Value]]/1000000</f>
        <v>9.7995509999999992</v>
      </c>
      <c r="E74" s="175" t="s">
        <v>141</v>
      </c>
      <c r="F74" s="176" t="str">
        <f>_xlfn.XLOOKUP(Table1[[#This Row],[Agency Name]],'Key Agency'!A:A,'Key Agency'!C:C,"No")</f>
        <v>Yes</v>
      </c>
      <c r="G74" s="172" t="s">
        <v>1</v>
      </c>
      <c r="H74" s="172" t="s">
        <v>195</v>
      </c>
      <c r="I74" s="172" t="s">
        <v>227</v>
      </c>
      <c r="J74" s="176" t="s">
        <v>176</v>
      </c>
      <c r="K74" s="176">
        <v>25</v>
      </c>
      <c r="L74" s="177" t="s">
        <v>172</v>
      </c>
    </row>
    <row r="75" spans="1:12" s="107" customFormat="1" ht="261" x14ac:dyDescent="0.35">
      <c r="A75" s="171" t="s">
        <v>135</v>
      </c>
      <c r="B75" s="172" t="s">
        <v>139</v>
      </c>
      <c r="C75" s="173">
        <v>698356</v>
      </c>
      <c r="D75" s="174">
        <f>Table1[[#This Row],[Value]]/1000000</f>
        <v>13.005936</v>
      </c>
      <c r="E75" s="175" t="s">
        <v>351</v>
      </c>
      <c r="F75" s="176" t="str">
        <f>_xlfn.XLOOKUP(Table1[[#This Row],[Agency Name]],'Key Agency'!A:A,'Key Agency'!C:C,"No")</f>
        <v>Yes</v>
      </c>
      <c r="G75" s="172" t="s">
        <v>1</v>
      </c>
      <c r="H75" s="172" t="s">
        <v>195</v>
      </c>
      <c r="I75" s="172" t="s">
        <v>227</v>
      </c>
      <c r="J75" s="176" t="s">
        <v>177</v>
      </c>
      <c r="K75" s="176">
        <v>24</v>
      </c>
      <c r="L75" s="177" t="s">
        <v>172</v>
      </c>
    </row>
    <row r="76" spans="1:12" s="107" customFormat="1" ht="409.5" x14ac:dyDescent="0.35">
      <c r="A76" s="171" t="s">
        <v>135</v>
      </c>
      <c r="B76" s="172" t="s">
        <v>139</v>
      </c>
      <c r="C76" s="173">
        <v>661947</v>
      </c>
      <c r="D76" s="174">
        <f>Table1[[#This Row],[Value]]/1000000</f>
        <v>10.633862000000001</v>
      </c>
      <c r="E76" s="175" t="s">
        <v>341</v>
      </c>
      <c r="F76" s="176" t="str">
        <f>_xlfn.XLOOKUP(Table1[[#This Row],[Agency Name]],'Key Agency'!A:A,'Key Agency'!C:C,"No")</f>
        <v>Yes</v>
      </c>
      <c r="G76" s="172" t="s">
        <v>1</v>
      </c>
      <c r="H76" s="172" t="s">
        <v>195</v>
      </c>
      <c r="I76" s="172" t="s">
        <v>227</v>
      </c>
      <c r="J76" s="176" t="s">
        <v>175</v>
      </c>
      <c r="K76" s="176">
        <v>26</v>
      </c>
      <c r="L76" s="177" t="s">
        <v>172</v>
      </c>
    </row>
    <row r="77" spans="1:12" s="107" customFormat="1" ht="261" x14ac:dyDescent="0.35">
      <c r="A77" s="178" t="s">
        <v>135</v>
      </c>
      <c r="B77" s="172" t="s">
        <v>139</v>
      </c>
      <c r="C77" s="173">
        <v>659650</v>
      </c>
      <c r="D77" s="174">
        <f>Table1[[#This Row],[Value]]/1000000</f>
        <v>13.771217999999999</v>
      </c>
      <c r="E77" s="179" t="s">
        <v>351</v>
      </c>
      <c r="F77" s="176" t="str">
        <f>_xlfn.XLOOKUP(Table1[[#This Row],[Agency Name]],'Key Agency'!A:A,'Key Agency'!C:C,"No")</f>
        <v>Yes</v>
      </c>
      <c r="G77" s="172" t="s">
        <v>1</v>
      </c>
      <c r="H77" s="172" t="s">
        <v>195</v>
      </c>
      <c r="I77" s="172" t="s">
        <v>227</v>
      </c>
      <c r="J77" s="176" t="s">
        <v>176</v>
      </c>
      <c r="K77" s="176">
        <v>25</v>
      </c>
      <c r="L77" s="177" t="s">
        <v>172</v>
      </c>
    </row>
    <row r="78" spans="1:12" x14ac:dyDescent="0.35">
      <c r="A78" s="53">
        <f>C72+C73+C74+C75+C76+C77</f>
        <v>25805962</v>
      </c>
      <c r="B78" s="40"/>
      <c r="C78" s="54"/>
      <c r="D78" s="39"/>
      <c r="E78" s="38"/>
      <c r="F78" s="39"/>
      <c r="G78" s="40"/>
      <c r="H78" s="40"/>
      <c r="I78" s="40"/>
      <c r="J78" s="39"/>
      <c r="K78" s="39"/>
      <c r="L78" s="45"/>
    </row>
    <row r="79" spans="1:12" s="107" customFormat="1" ht="130.5" x14ac:dyDescent="0.35">
      <c r="A79" s="178" t="s">
        <v>64</v>
      </c>
      <c r="B79" s="172" t="s">
        <v>249</v>
      </c>
      <c r="C79" s="173">
        <v>3352210</v>
      </c>
      <c r="D79" s="174">
        <f>Table1[[#This Row],[Value]]/1000000</f>
        <v>91.831625000000003</v>
      </c>
      <c r="E79" s="179" t="s">
        <v>352</v>
      </c>
      <c r="F79" s="176" t="str">
        <f>_xlfn.XLOOKUP(Table1[[#This Row],[Agency Name]],'Key Agency'!A:A,'Key Agency'!C:C,"No")</f>
        <v>Yes</v>
      </c>
      <c r="G79" s="172" t="s">
        <v>1</v>
      </c>
      <c r="H79" s="172" t="s">
        <v>173</v>
      </c>
      <c r="I79" s="172" t="s">
        <v>181</v>
      </c>
      <c r="J79" s="176" t="s">
        <v>177</v>
      </c>
      <c r="K79" s="176">
        <v>24</v>
      </c>
      <c r="L79" s="177" t="s">
        <v>172</v>
      </c>
    </row>
    <row r="80" spans="1:12" s="107" customFormat="1" ht="58" x14ac:dyDescent="0.35">
      <c r="A80" s="178" t="s">
        <v>64</v>
      </c>
      <c r="B80" s="172" t="s">
        <v>65</v>
      </c>
      <c r="C80" s="173">
        <v>2818794</v>
      </c>
      <c r="D80" s="174">
        <f>Table1[[#This Row],[Value]]/1000000</f>
        <v>72.253973999999999</v>
      </c>
      <c r="E80" s="179" t="s">
        <v>66</v>
      </c>
      <c r="F80" s="176" t="str">
        <f>_xlfn.XLOOKUP(Table1[[#This Row],[Agency Name]],'Key Agency'!A:A,'Key Agency'!C:C,"No")</f>
        <v>Yes</v>
      </c>
      <c r="G80" s="172" t="s">
        <v>1</v>
      </c>
      <c r="H80" s="172" t="s">
        <v>173</v>
      </c>
      <c r="I80" s="172" t="s">
        <v>181</v>
      </c>
      <c r="J80" s="176" t="s">
        <v>175</v>
      </c>
      <c r="K80" s="176">
        <v>26</v>
      </c>
      <c r="L80" s="177" t="s">
        <v>172</v>
      </c>
    </row>
    <row r="81" spans="1:12" s="107" customFormat="1" ht="246.5" x14ac:dyDescent="0.35">
      <c r="A81" s="178" t="s">
        <v>64</v>
      </c>
      <c r="B81" s="172" t="s">
        <v>249</v>
      </c>
      <c r="C81" s="173">
        <v>2705261</v>
      </c>
      <c r="D81" s="174">
        <f>Table1[[#This Row],[Value]]/1000000</f>
        <v>0.57687699999999997</v>
      </c>
      <c r="E81" s="179" t="s">
        <v>353</v>
      </c>
      <c r="F81" s="176" t="str">
        <f>_xlfn.XLOOKUP(Table1[[#This Row],[Agency Name]],'Key Agency'!A:A,'Key Agency'!C:C,"No")</f>
        <v>No</v>
      </c>
      <c r="G81" s="172" t="s">
        <v>1</v>
      </c>
      <c r="H81" s="172" t="s">
        <v>173</v>
      </c>
      <c r="I81" s="172" t="s">
        <v>181</v>
      </c>
      <c r="J81" s="176" t="s">
        <v>176</v>
      </c>
      <c r="K81" s="176">
        <v>25</v>
      </c>
      <c r="L81" s="177" t="s">
        <v>172</v>
      </c>
    </row>
    <row r="82" spans="1:12" x14ac:dyDescent="0.35">
      <c r="A82" s="53">
        <f>C79+C80+C81</f>
        <v>8876265</v>
      </c>
      <c r="B82" s="40"/>
      <c r="C82" s="54"/>
      <c r="D82" s="39"/>
      <c r="E82" s="38"/>
      <c r="F82" s="39"/>
      <c r="G82" s="40"/>
      <c r="H82" s="40"/>
      <c r="I82" s="40"/>
      <c r="J82" s="39"/>
      <c r="K82" s="39"/>
      <c r="L82" s="45"/>
    </row>
    <row r="83" spans="1:12" s="107" customFormat="1" ht="72.5" x14ac:dyDescent="0.35">
      <c r="A83" s="178" t="s">
        <v>122</v>
      </c>
      <c r="B83" s="172" t="s">
        <v>117</v>
      </c>
      <c r="C83" s="173">
        <v>2201701</v>
      </c>
      <c r="D83" s="174">
        <f>Table1[[#This Row],[Value]]/1000000</f>
        <v>0.85479799999999995</v>
      </c>
      <c r="E83" s="179" t="s">
        <v>342</v>
      </c>
      <c r="F83" s="176" t="str">
        <f>_xlfn.XLOOKUP(Table1[[#This Row],[Agency Name]],'Key Agency'!A:A,'Key Agency'!C:C,"No")</f>
        <v>No</v>
      </c>
      <c r="G83" s="172" t="s">
        <v>1</v>
      </c>
      <c r="H83" s="172" t="s">
        <v>195</v>
      </c>
      <c r="I83" s="172" t="s">
        <v>306</v>
      </c>
      <c r="J83" s="176" t="s">
        <v>175</v>
      </c>
      <c r="K83" s="176">
        <v>26</v>
      </c>
      <c r="L83" s="177" t="s">
        <v>172</v>
      </c>
    </row>
    <row r="84" spans="1:12" s="107" customFormat="1" ht="72.5" x14ac:dyDescent="0.35">
      <c r="A84" s="178" t="s">
        <v>122</v>
      </c>
      <c r="B84" s="172" t="s">
        <v>117</v>
      </c>
      <c r="C84" s="173">
        <v>1191451</v>
      </c>
      <c r="D84" s="174">
        <f>Table1[[#This Row],[Value]]/1000000</f>
        <v>0.80956099999999998</v>
      </c>
      <c r="E84" s="179" t="s">
        <v>343</v>
      </c>
      <c r="F84" s="176" t="str">
        <f>_xlfn.XLOOKUP(Table1[[#This Row],[Agency Name]],'Key Agency'!A:A,'Key Agency'!C:C,"No")</f>
        <v>No</v>
      </c>
      <c r="G84" s="172" t="s">
        <v>1</v>
      </c>
      <c r="H84" s="172" t="s">
        <v>195</v>
      </c>
      <c r="I84" s="172" t="s">
        <v>306</v>
      </c>
      <c r="J84" s="176" t="s">
        <v>176</v>
      </c>
      <c r="K84" s="176">
        <v>25</v>
      </c>
      <c r="L84" s="177" t="s">
        <v>172</v>
      </c>
    </row>
    <row r="85" spans="1:12" s="107" customFormat="1" ht="72.5" x14ac:dyDescent="0.35">
      <c r="A85" s="178" t="s">
        <v>122</v>
      </c>
      <c r="B85" s="172" t="s">
        <v>117</v>
      </c>
      <c r="C85" s="173">
        <v>867947</v>
      </c>
      <c r="D85" s="174">
        <f>Table1[[#This Row],[Value]]/1000000</f>
        <v>0.57123900000000005</v>
      </c>
      <c r="E85" s="179" t="s">
        <v>342</v>
      </c>
      <c r="F85" s="176" t="str">
        <f>_xlfn.XLOOKUP(Table1[[#This Row],[Agency Name]],'Key Agency'!A:A,'Key Agency'!C:C,"No")</f>
        <v>No</v>
      </c>
      <c r="G85" s="172" t="s">
        <v>1</v>
      </c>
      <c r="H85" s="172" t="s">
        <v>195</v>
      </c>
      <c r="I85" s="172" t="s">
        <v>306</v>
      </c>
      <c r="J85" s="176" t="s">
        <v>177</v>
      </c>
      <c r="K85" s="176">
        <v>24</v>
      </c>
      <c r="L85" s="177" t="s">
        <v>172</v>
      </c>
    </row>
    <row r="86" spans="1:12" x14ac:dyDescent="0.35">
      <c r="A86" s="53">
        <f>C83+C84+C85</f>
        <v>4261099</v>
      </c>
      <c r="B86" s="40"/>
      <c r="C86" s="54"/>
      <c r="D86" s="39"/>
      <c r="E86" s="38"/>
      <c r="F86" s="39"/>
      <c r="G86" s="40"/>
      <c r="H86" s="40"/>
      <c r="I86" s="40"/>
      <c r="J86" s="39"/>
      <c r="K86" s="39"/>
      <c r="L86" s="45"/>
    </row>
    <row r="87" spans="1:12" s="107" customFormat="1" ht="72.5" x14ac:dyDescent="0.35">
      <c r="A87" s="178" t="s">
        <v>56</v>
      </c>
      <c r="B87" s="172" t="s">
        <v>57</v>
      </c>
      <c r="C87" s="173">
        <v>854798</v>
      </c>
      <c r="D87" s="174">
        <f>Table1[[#This Row],[Value]]/1000000</f>
        <v>3.3522099999999999</v>
      </c>
      <c r="E87" s="179" t="s">
        <v>58</v>
      </c>
      <c r="F87" s="176" t="str">
        <f>_xlfn.XLOOKUP(Table1[[#This Row],[Agency Name]],'Key Agency'!A:A,'Key Agency'!C:C,"No")</f>
        <v>No</v>
      </c>
      <c r="G87" s="172" t="s">
        <v>1</v>
      </c>
      <c r="H87" s="172" t="s">
        <v>179</v>
      </c>
      <c r="I87" s="172" t="s">
        <v>183</v>
      </c>
      <c r="J87" s="176" t="s">
        <v>177</v>
      </c>
      <c r="K87" s="176">
        <v>24</v>
      </c>
      <c r="L87" s="177" t="s">
        <v>172</v>
      </c>
    </row>
    <row r="88" spans="1:12" s="107" customFormat="1" ht="72.5" x14ac:dyDescent="0.35">
      <c r="A88" s="178" t="s">
        <v>56</v>
      </c>
      <c r="B88" s="172" t="s">
        <v>57</v>
      </c>
      <c r="C88" s="173">
        <v>809561</v>
      </c>
      <c r="D88" s="174">
        <f>Table1[[#This Row],[Value]]/1000000</f>
        <v>2.7052610000000001</v>
      </c>
      <c r="E88" s="179" t="s">
        <v>344</v>
      </c>
      <c r="F88" s="176" t="str">
        <f>_xlfn.XLOOKUP(Table1[[#This Row],[Agency Name]],'Key Agency'!A:A,'Key Agency'!C:C,"No")</f>
        <v>No</v>
      </c>
      <c r="G88" s="172" t="s">
        <v>1</v>
      </c>
      <c r="H88" s="172" t="s">
        <v>179</v>
      </c>
      <c r="I88" s="172" t="s">
        <v>183</v>
      </c>
      <c r="J88" s="176" t="s">
        <v>176</v>
      </c>
      <c r="K88" s="176">
        <v>25</v>
      </c>
      <c r="L88" s="177" t="s">
        <v>172</v>
      </c>
    </row>
    <row r="89" spans="1:12" s="107" customFormat="1" ht="116" x14ac:dyDescent="0.35">
      <c r="A89" s="178" t="s">
        <v>56</v>
      </c>
      <c r="B89" s="172" t="s">
        <v>59</v>
      </c>
      <c r="C89" s="173">
        <v>576877</v>
      </c>
      <c r="D89" s="174">
        <f>Table1[[#This Row],[Value]]/1000000</f>
        <v>0.38</v>
      </c>
      <c r="E89" s="179" t="s">
        <v>60</v>
      </c>
      <c r="F89" s="176" t="str">
        <f>_xlfn.XLOOKUP(Table1[[#This Row],[Agency Name]],'Key Agency'!A:A,'Key Agency'!C:C,"No")</f>
        <v>No</v>
      </c>
      <c r="G89" s="172" t="s">
        <v>1</v>
      </c>
      <c r="H89" s="172" t="s">
        <v>179</v>
      </c>
      <c r="I89" s="172" t="s">
        <v>183</v>
      </c>
      <c r="J89" s="176" t="s">
        <v>175</v>
      </c>
      <c r="K89" s="176">
        <v>26</v>
      </c>
      <c r="L89" s="177" t="s">
        <v>172</v>
      </c>
    </row>
    <row r="90" spans="1:12" s="107" customFormat="1" ht="72.5" x14ac:dyDescent="0.35">
      <c r="A90" s="178" t="s">
        <v>56</v>
      </c>
      <c r="B90" s="172" t="s">
        <v>57</v>
      </c>
      <c r="C90" s="173">
        <v>571239</v>
      </c>
      <c r="D90" s="174">
        <f>Table1[[#This Row],[Value]]/1000000</f>
        <v>0.48</v>
      </c>
      <c r="E90" s="179" t="s">
        <v>345</v>
      </c>
      <c r="F90" s="176" t="str">
        <f>_xlfn.XLOOKUP(Table1[[#This Row],[Agency Name]],'Key Agency'!A:A,'Key Agency'!C:C,"No")</f>
        <v>No</v>
      </c>
      <c r="G90" s="172" t="s">
        <v>1</v>
      </c>
      <c r="H90" s="172" t="s">
        <v>179</v>
      </c>
      <c r="I90" s="172" t="s">
        <v>183</v>
      </c>
      <c r="J90" s="176" t="s">
        <v>175</v>
      </c>
      <c r="K90" s="176">
        <v>26</v>
      </c>
      <c r="L90" s="177" t="s">
        <v>172</v>
      </c>
    </row>
    <row r="91" spans="1:12" s="107" customFormat="1" ht="101.5" x14ac:dyDescent="0.35">
      <c r="A91" s="178" t="s">
        <v>56</v>
      </c>
      <c r="B91" s="172" t="s">
        <v>59</v>
      </c>
      <c r="C91" s="173">
        <v>553193</v>
      </c>
      <c r="D91" s="174">
        <f>Table1[[#This Row],[Value]]/1000000</f>
        <v>0.45</v>
      </c>
      <c r="E91" s="179" t="s">
        <v>63</v>
      </c>
      <c r="F91" s="176" t="str">
        <f>_xlfn.XLOOKUP(Table1[[#This Row],[Agency Name]],'Key Agency'!A:A,'Key Agency'!C:C,"No")</f>
        <v>No</v>
      </c>
      <c r="G91" s="172" t="s">
        <v>1</v>
      </c>
      <c r="H91" s="172" t="s">
        <v>179</v>
      </c>
      <c r="I91" s="172" t="s">
        <v>183</v>
      </c>
      <c r="J91" s="176" t="s">
        <v>176</v>
      </c>
      <c r="K91" s="176">
        <v>25</v>
      </c>
      <c r="L91" s="177" t="s">
        <v>172</v>
      </c>
    </row>
    <row r="92" spans="1:12" x14ac:dyDescent="0.35">
      <c r="A92" s="53">
        <f>C87+C88+C89+C90+C91</f>
        <v>3365668</v>
      </c>
      <c r="B92" s="40"/>
      <c r="C92" s="54"/>
      <c r="D92" s="39"/>
      <c r="E92" s="38"/>
      <c r="F92" s="39"/>
      <c r="G92" s="40"/>
      <c r="H92" s="40"/>
      <c r="I92" s="40"/>
      <c r="J92" s="39"/>
      <c r="K92" s="39"/>
      <c r="L92" s="45"/>
    </row>
    <row r="93" spans="1:12" s="107" customFormat="1" ht="58" x14ac:dyDescent="0.35">
      <c r="A93" s="178" t="s">
        <v>125</v>
      </c>
      <c r="B93" s="172" t="s">
        <v>128</v>
      </c>
      <c r="C93" s="173">
        <v>1440000</v>
      </c>
      <c r="D93" s="174">
        <f>Table1[[#This Row],[Value]]/1000000</f>
        <v>5.2878970000000001</v>
      </c>
      <c r="E93" s="179" t="s">
        <v>129</v>
      </c>
      <c r="F93" s="176" t="str">
        <f>_xlfn.XLOOKUP(Table1[[#This Row],[Agency Name]],'Key Agency'!A:A,'Key Agency'!C:C,"No")</f>
        <v>No</v>
      </c>
      <c r="G93" s="172" t="s">
        <v>1</v>
      </c>
      <c r="H93" s="172" t="s">
        <v>179</v>
      </c>
      <c r="I93" s="172" t="s">
        <v>193</v>
      </c>
      <c r="J93" s="176" t="s">
        <v>176</v>
      </c>
      <c r="K93" s="176">
        <v>25</v>
      </c>
      <c r="L93" s="177" t="s">
        <v>172</v>
      </c>
    </row>
    <row r="94" spans="1:12" s="107" customFormat="1" ht="58" x14ac:dyDescent="0.35">
      <c r="A94" s="178" t="s">
        <v>125</v>
      </c>
      <c r="B94" s="172" t="s">
        <v>128</v>
      </c>
      <c r="C94" s="173">
        <v>829840</v>
      </c>
      <c r="D94" s="174">
        <f>Table1[[#This Row],[Value]]/1000000</f>
        <v>8.4683689999999991</v>
      </c>
      <c r="E94" s="179" t="s">
        <v>129</v>
      </c>
      <c r="F94" s="176" t="str">
        <f>_xlfn.XLOOKUP(Table1[[#This Row],[Agency Name]],'Key Agency'!A:A,'Key Agency'!C:C,"No")</f>
        <v>No</v>
      </c>
      <c r="G94" s="172" t="s">
        <v>1</v>
      </c>
      <c r="H94" s="172" t="s">
        <v>179</v>
      </c>
      <c r="I94" s="172" t="s">
        <v>193</v>
      </c>
      <c r="J94" s="176" t="s">
        <v>175</v>
      </c>
      <c r="K94" s="176">
        <v>26</v>
      </c>
      <c r="L94" s="177" t="s">
        <v>172</v>
      </c>
    </row>
    <row r="95" spans="1:12" x14ac:dyDescent="0.35">
      <c r="A95" s="53">
        <f>C93+C94</f>
        <v>2269840</v>
      </c>
      <c r="B95" s="40"/>
      <c r="C95" s="54"/>
      <c r="D95" s="39"/>
      <c r="E95" s="38"/>
      <c r="F95" s="39"/>
      <c r="G95" s="40"/>
      <c r="H95" s="40"/>
      <c r="I95" s="40"/>
      <c r="J95" s="39"/>
      <c r="K95" s="39"/>
      <c r="L95" s="45"/>
    </row>
    <row r="96" spans="1:12" s="107" customFormat="1" ht="72.5" x14ac:dyDescent="0.35">
      <c r="A96" s="178" t="s">
        <v>116</v>
      </c>
      <c r="B96" s="172" t="s">
        <v>117</v>
      </c>
      <c r="C96" s="173">
        <v>867947</v>
      </c>
      <c r="D96" s="174">
        <f>Table1[[#This Row],[Value]]/1000000</f>
        <v>3.011647</v>
      </c>
      <c r="E96" s="179" t="s">
        <v>325</v>
      </c>
      <c r="F96" s="176" t="str">
        <f>_xlfn.XLOOKUP(Table1[[#This Row],[Agency Name]],'Key Agency'!A:A,'Key Agency'!C:C,"No")</f>
        <v>No</v>
      </c>
      <c r="G96" s="172" t="s">
        <v>1</v>
      </c>
      <c r="H96" s="172" t="s">
        <v>195</v>
      </c>
      <c r="I96" s="172" t="s">
        <v>306</v>
      </c>
      <c r="J96" s="176" t="s">
        <v>177</v>
      </c>
      <c r="K96" s="176">
        <v>24</v>
      </c>
      <c r="L96" s="177" t="s">
        <v>172</v>
      </c>
    </row>
    <row r="97" spans="1:12" x14ac:dyDescent="0.35">
      <c r="A97" s="53">
        <f>C96</f>
        <v>867947</v>
      </c>
      <c r="B97" s="40"/>
      <c r="C97" s="54"/>
      <c r="D97" s="39"/>
      <c r="E97" s="38"/>
      <c r="F97" s="39"/>
      <c r="G97" s="40"/>
      <c r="H97" s="40"/>
      <c r="I97" s="40"/>
      <c r="J97" s="39"/>
      <c r="K97" s="39"/>
      <c r="L97" s="45"/>
    </row>
    <row r="98" spans="1:12" s="107" customFormat="1" ht="409.5" x14ac:dyDescent="0.35">
      <c r="A98" s="178" t="s">
        <v>0</v>
      </c>
      <c r="B98" s="172" t="s">
        <v>1</v>
      </c>
      <c r="C98" s="173">
        <v>400568</v>
      </c>
      <c r="D98" s="174">
        <f>Table1[[#This Row],[Value]]/1000000</f>
        <v>423.740567</v>
      </c>
      <c r="E98" s="179" t="s">
        <v>354</v>
      </c>
      <c r="F98" s="176" t="str">
        <f>_xlfn.XLOOKUP(Table1[[#This Row],[Agency Name]],'Key Agency'!A:A,'Key Agency'!C:C,"No")</f>
        <v>Yes</v>
      </c>
      <c r="G98" s="172" t="s">
        <v>1</v>
      </c>
      <c r="H98" s="172" t="s">
        <v>195</v>
      </c>
      <c r="I98" s="172" t="s">
        <v>193</v>
      </c>
      <c r="J98" s="176" t="s">
        <v>175</v>
      </c>
      <c r="K98" s="176">
        <v>26</v>
      </c>
      <c r="L98" s="177" t="s">
        <v>172</v>
      </c>
    </row>
    <row r="99" spans="1:12" ht="15" thickBot="1" x14ac:dyDescent="0.4">
      <c r="A99" s="37">
        <f>C98</f>
        <v>400568</v>
      </c>
      <c r="B99" s="33"/>
      <c r="C99" s="34"/>
      <c r="D99" s="35"/>
      <c r="E99" s="58"/>
      <c r="F99" s="47"/>
      <c r="G99" s="48"/>
      <c r="H99" s="48"/>
      <c r="I99" s="48"/>
      <c r="J99" s="47"/>
      <c r="K99" s="47"/>
      <c r="L99" s="49"/>
    </row>
  </sheetData>
  <pageMargins left="0.25" right="0.25" top="0.75" bottom="0.75" header="0.3" footer="0.3"/>
  <pageSetup scale="82"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54555-8666-4C15-9961-04DEB5EA1D72}">
  <dimension ref="A1:H29"/>
  <sheetViews>
    <sheetView workbookViewId="0">
      <selection activeCell="D18" sqref="D18"/>
    </sheetView>
  </sheetViews>
  <sheetFormatPr defaultRowHeight="14.5" x14ac:dyDescent="0.35"/>
  <cols>
    <col min="1" max="1" width="39.08984375" bestFit="1" customWidth="1"/>
    <col min="2" max="2" width="14.81640625" bestFit="1" customWidth="1"/>
    <col min="3" max="3" width="4.08984375" bestFit="1" customWidth="1"/>
    <col min="8" max="8" width="39.08984375" bestFit="1" customWidth="1"/>
  </cols>
  <sheetData>
    <row r="1" spans="1:8" x14ac:dyDescent="0.35">
      <c r="A1" s="3" t="s">
        <v>295</v>
      </c>
      <c r="B1" s="3" t="s">
        <v>296</v>
      </c>
      <c r="C1" s="4" t="s">
        <v>169</v>
      </c>
      <c r="H1" s="3" t="s">
        <v>166</v>
      </c>
    </row>
    <row r="2" spans="1:8" x14ac:dyDescent="0.35">
      <c r="A2" s="1" t="s">
        <v>2</v>
      </c>
      <c r="B2" s="2">
        <v>617906094</v>
      </c>
      <c r="C2" t="s">
        <v>172</v>
      </c>
      <c r="H2" s="1" t="s">
        <v>31</v>
      </c>
    </row>
    <row r="3" spans="1:8" x14ac:dyDescent="0.35">
      <c r="A3" s="1" t="s">
        <v>16</v>
      </c>
      <c r="B3" s="2">
        <v>606379878</v>
      </c>
      <c r="C3" t="s">
        <v>172</v>
      </c>
      <c r="H3" s="1" t="s">
        <v>125</v>
      </c>
    </row>
    <row r="4" spans="1:8" x14ac:dyDescent="0.35">
      <c r="A4" s="1" t="s">
        <v>25</v>
      </c>
      <c r="B4" s="2">
        <v>136447001</v>
      </c>
      <c r="C4" t="s">
        <v>172</v>
      </c>
      <c r="H4" s="1" t="s">
        <v>2</v>
      </c>
    </row>
    <row r="5" spans="1:8" x14ac:dyDescent="0.35">
      <c r="A5" s="1" t="s">
        <v>31</v>
      </c>
      <c r="B5" s="2">
        <v>5536234977</v>
      </c>
      <c r="C5" t="s">
        <v>172</v>
      </c>
      <c r="H5" s="1" t="s">
        <v>0</v>
      </c>
    </row>
    <row r="6" spans="1:8" x14ac:dyDescent="0.35">
      <c r="A6" s="1" t="s">
        <v>51</v>
      </c>
      <c r="B6" s="2">
        <v>308538759</v>
      </c>
      <c r="C6" t="s">
        <v>172</v>
      </c>
      <c r="H6" s="1" t="s">
        <v>142</v>
      </c>
    </row>
    <row r="7" spans="1:8" x14ac:dyDescent="0.35">
      <c r="A7" s="1" t="s">
        <v>77</v>
      </c>
      <c r="B7" s="2">
        <v>1185305842</v>
      </c>
      <c r="C7" t="s">
        <v>172</v>
      </c>
      <c r="H7" s="1" t="s">
        <v>150</v>
      </c>
    </row>
    <row r="8" spans="1:8" x14ac:dyDescent="0.35">
      <c r="A8" s="1" t="s">
        <v>83</v>
      </c>
      <c r="B8" s="2">
        <v>185902618</v>
      </c>
      <c r="C8" t="s">
        <v>172</v>
      </c>
      <c r="H8" s="1" t="s">
        <v>16</v>
      </c>
    </row>
    <row r="9" spans="1:8" x14ac:dyDescent="0.35">
      <c r="A9" s="1" t="s">
        <v>112</v>
      </c>
      <c r="B9" s="2">
        <v>213881921</v>
      </c>
      <c r="C9" t="s">
        <v>172</v>
      </c>
      <c r="H9" s="1" t="s">
        <v>14</v>
      </c>
    </row>
    <row r="10" spans="1:8" x14ac:dyDescent="0.35">
      <c r="A10" s="1" t="s">
        <v>125</v>
      </c>
      <c r="B10" s="2">
        <v>7828890562</v>
      </c>
      <c r="C10" t="s">
        <v>172</v>
      </c>
      <c r="H10" s="1" t="s">
        <v>25</v>
      </c>
    </row>
    <row r="11" spans="1:8" x14ac:dyDescent="0.35">
      <c r="A11" s="1" t="s">
        <v>142</v>
      </c>
      <c r="B11" s="2">
        <v>124866146</v>
      </c>
      <c r="C11" t="s">
        <v>172</v>
      </c>
      <c r="H11" s="1" t="s">
        <v>122</v>
      </c>
    </row>
    <row r="12" spans="1:8" x14ac:dyDescent="0.35">
      <c r="A12" s="1" t="s">
        <v>150</v>
      </c>
      <c r="B12" s="2">
        <v>9372822848</v>
      </c>
      <c r="C12" t="s">
        <v>172</v>
      </c>
      <c r="H12" s="1" t="s">
        <v>112</v>
      </c>
    </row>
    <row r="13" spans="1:8" x14ac:dyDescent="0.35">
      <c r="A13" s="1" t="s">
        <v>156</v>
      </c>
      <c r="B13" s="2">
        <v>324295778</v>
      </c>
      <c r="C13" t="s">
        <v>172</v>
      </c>
      <c r="H13" s="1" t="s">
        <v>51</v>
      </c>
    </row>
    <row r="14" spans="1:8" x14ac:dyDescent="0.35">
      <c r="H14" t="s">
        <v>210</v>
      </c>
    </row>
    <row r="15" spans="1:8" x14ac:dyDescent="0.35">
      <c r="H15" t="s">
        <v>156</v>
      </c>
    </row>
    <row r="16" spans="1:8" x14ac:dyDescent="0.35">
      <c r="H16" t="s">
        <v>64</v>
      </c>
    </row>
    <row r="17" spans="8:8" x14ac:dyDescent="0.35">
      <c r="H17" t="s">
        <v>135</v>
      </c>
    </row>
    <row r="18" spans="8:8" x14ac:dyDescent="0.35">
      <c r="H18" t="s">
        <v>67</v>
      </c>
    </row>
    <row r="19" spans="8:8" x14ac:dyDescent="0.35">
      <c r="H19" t="s">
        <v>83</v>
      </c>
    </row>
    <row r="20" spans="8:8" x14ac:dyDescent="0.35">
      <c r="H20" t="s">
        <v>77</v>
      </c>
    </row>
    <row r="21" spans="8:8" x14ac:dyDescent="0.35">
      <c r="H21" t="s">
        <v>242</v>
      </c>
    </row>
    <row r="22" spans="8:8" x14ac:dyDescent="0.35">
      <c r="H22" t="s">
        <v>243</v>
      </c>
    </row>
    <row r="23" spans="8:8" x14ac:dyDescent="0.35">
      <c r="H23" t="s">
        <v>119</v>
      </c>
    </row>
    <row r="24" spans="8:8" x14ac:dyDescent="0.35">
      <c r="H24" t="s">
        <v>47</v>
      </c>
    </row>
    <row r="25" spans="8:8" x14ac:dyDescent="0.35">
      <c r="H25" t="s">
        <v>116</v>
      </c>
    </row>
    <row r="26" spans="8:8" x14ac:dyDescent="0.35">
      <c r="H26" t="s">
        <v>43</v>
      </c>
    </row>
    <row r="27" spans="8:8" x14ac:dyDescent="0.35">
      <c r="H27" t="s">
        <v>130</v>
      </c>
    </row>
    <row r="28" spans="8:8" x14ac:dyDescent="0.35">
      <c r="H28" t="s">
        <v>286</v>
      </c>
    </row>
    <row r="29" spans="8:8" x14ac:dyDescent="0.35">
      <c r="H29" t="s">
        <v>56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40d7c07-cd46-4d54-ba73-308ba01d69c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C5B991979183B41B261A495BA5B9618" ma:contentTypeVersion="9" ma:contentTypeDescription="Create a new document." ma:contentTypeScope="" ma:versionID="02bd9603afef40c96fea8ec8a62ee3ca">
  <xsd:schema xmlns:xsd="http://www.w3.org/2001/XMLSchema" xmlns:xs="http://www.w3.org/2001/XMLSchema" xmlns:p="http://schemas.microsoft.com/office/2006/metadata/properties" xmlns:ns2="140d7c07-cd46-4d54-ba73-308ba01d69c1" targetNamespace="http://schemas.microsoft.com/office/2006/metadata/properties" ma:root="true" ma:fieldsID="326fa0a17574b53417ac4ce8bee313d5" ns2:_="">
    <xsd:import namespace="140d7c07-cd46-4d54-ba73-308ba01d69c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0d7c07-cd46-4d54-ba73-308ba01d69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2f48190-fdc9-4a88-8114-11519800a8e1"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C484D9-B5D5-4398-B196-C3DB1681340E}">
  <ds:schemaRefs>
    <ds:schemaRef ds:uri="http://schemas.microsoft.com/office/2006/metadata/properties"/>
    <ds:schemaRef ds:uri="http://schemas.microsoft.com/office/infopath/2007/PartnerControls"/>
    <ds:schemaRef ds:uri="140d7c07-cd46-4d54-ba73-308ba01d69c1"/>
  </ds:schemaRefs>
</ds:datastoreItem>
</file>

<file path=customXml/itemProps2.xml><?xml version="1.0" encoding="utf-8"?>
<ds:datastoreItem xmlns:ds="http://schemas.openxmlformats.org/officeDocument/2006/customXml" ds:itemID="{3442955B-BF23-4D3B-A88D-60D75D1953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0d7c07-cd46-4d54-ba73-308ba01d6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D5EFDBC-50C9-46BC-897A-4A1BE01EC73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Outputs</vt:lpstr>
      <vt:lpstr>Summary Data</vt:lpstr>
      <vt:lpstr>Workforce Details by Agency</vt:lpstr>
      <vt:lpstr>Direct Workforce by Agency</vt:lpstr>
      <vt:lpstr>Direct Workforce High to Low</vt:lpstr>
      <vt:lpstr>Key Agency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 Shoecraft</dc:creator>
  <cp:lastModifiedBy>Kyla Guyette</cp:lastModifiedBy>
  <cp:lastPrinted>2026-01-07T21:09:03Z</cp:lastPrinted>
  <dcterms:created xsi:type="dcterms:W3CDTF">2025-11-26T20:30:44Z</dcterms:created>
  <dcterms:modified xsi:type="dcterms:W3CDTF">2026-01-08T17:48:32Z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0x010100FC5B991979183B41B261A495BA5B9618</vt:lpwstr>
  </property>
  <property fmtid="{D5CDD505-2E9C-101B-9397-08002B2CF9AE}" pid="3" name="MediaServiceImageTags">
    <vt:lpwstr/>
  </property>
</Properties>
</file>