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AR\Forms\GAAP\2021\"/>
    </mc:Choice>
  </mc:AlternateContent>
  <bookViews>
    <workbookView xWindow="0" yWindow="0" windowWidth="28800" windowHeight="11700"/>
  </bookViews>
  <sheets>
    <sheet name="Q-1" sheetId="2" r:id="rId1"/>
    <sheet name="Q-2" sheetId="3" r:id="rId2"/>
    <sheet name="Journal (OMES use only)" sheetId="4" r:id="rId3"/>
  </sheets>
  <externalReferences>
    <externalReference r:id="rId4"/>
  </externalReferences>
  <definedNames>
    <definedName name="_xlnm.Print_Area" localSheetId="0">'Q-1'!$A$1:$S$68</definedName>
    <definedName name="_xlnm.Print_Area" localSheetId="1">'Q-2'!$A$2:$T$59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  <c r="K17" i="4"/>
  <c r="B9" i="4"/>
  <c r="K8" i="4"/>
  <c r="H6" i="3"/>
  <c r="G21" i="4"/>
  <c r="G20" i="4"/>
  <c r="G19" i="4"/>
  <c r="I19" i="4"/>
  <c r="F21" i="4"/>
  <c r="I21" i="4"/>
  <c r="F20" i="4"/>
  <c r="H20" i="4"/>
  <c r="F19" i="4"/>
  <c r="G11" i="4"/>
  <c r="G10" i="4"/>
  <c r="F11" i="4"/>
  <c r="F10" i="4"/>
  <c r="H10" i="4"/>
  <c r="K10" i="4"/>
  <c r="B19" i="4"/>
  <c r="K18" i="4"/>
  <c r="B10" i="4"/>
  <c r="D21" i="4"/>
  <c r="D20" i="4"/>
  <c r="D19" i="4"/>
  <c r="D11" i="4"/>
  <c r="D10" i="4"/>
  <c r="B13" i="4"/>
  <c r="B22" i="4"/>
  <c r="I11" i="4"/>
  <c r="E10" i="4"/>
  <c r="E11" i="4"/>
  <c r="E21" i="4"/>
  <c r="E20" i="4"/>
  <c r="E19" i="4"/>
  <c r="C21" i="4"/>
  <c r="K21" i="4"/>
  <c r="C20" i="4"/>
  <c r="C19" i="4"/>
  <c r="K19" i="4"/>
  <c r="C11" i="4"/>
  <c r="C10" i="4"/>
  <c r="K9" i="4"/>
  <c r="K6" i="4"/>
  <c r="K5" i="4"/>
  <c r="K4" i="4"/>
  <c r="W6" i="3"/>
  <c r="W7" i="3" s="1"/>
  <c r="W6" i="2"/>
  <c r="W7" i="2" s="1"/>
  <c r="H6" i="2" s="1"/>
  <c r="P51" i="3"/>
  <c r="O47" i="2"/>
  <c r="G49" i="2"/>
  <c r="H65" i="2"/>
  <c r="H64" i="2"/>
  <c r="H62" i="2"/>
  <c r="I61" i="2"/>
  <c r="H58" i="2"/>
  <c r="H57" i="2"/>
  <c r="H56" i="2"/>
  <c r="I55" i="2"/>
  <c r="H19" i="4"/>
  <c r="I20" i="4"/>
  <c r="H11" i="4"/>
  <c r="K11" i="4"/>
  <c r="I10" i="4"/>
  <c r="H21" i="4"/>
  <c r="K20" i="4"/>
</calcChain>
</file>

<file path=xl/comments1.xml><?xml version="1.0" encoding="utf-8"?>
<comments xmlns="http://schemas.openxmlformats.org/spreadsheetml/2006/main">
  <authors>
    <author>Grover Roberts</author>
  </authors>
  <commentList>
    <comment ref="E13" authorId="0" shapeId="0">
      <text>
        <r>
          <rPr>
            <b/>
            <sz val="11"/>
            <color indexed="81"/>
            <rFont val="Tahoma"/>
            <family val="2"/>
          </rPr>
          <t>OMES: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Enter 5-digit agency number in this cell prefixed by the letter "A".
(example: A26500 = Education Department)</t>
        </r>
      </text>
    </comment>
    <comment ref="F13" authorId="0" shapeId="0">
      <text>
        <r>
          <rPr>
            <b/>
            <sz val="11"/>
            <color indexed="81"/>
            <rFont val="Tahoma"/>
            <family val="2"/>
          </rPr>
          <t>OMES:
Enter 4-digit fund type in this cell prefixed by the letter "F".
(example: F1000 = general fund type)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Grover Roberts</author>
  </authors>
  <commentList>
    <comment ref="E13" authorId="0" shapeId="0">
      <text>
        <r>
          <rPr>
            <b/>
            <sz val="11"/>
            <color indexed="81"/>
            <rFont val="Tahoma"/>
            <family val="2"/>
          </rPr>
          <t>OMES: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Enter 5-digit agency number in this cell prefixed by the letter "A".
(example: A26500 = Education Department)</t>
        </r>
      </text>
    </comment>
    <comment ref="F13" authorId="0" shapeId="0">
      <text>
        <r>
          <rPr>
            <b/>
            <sz val="11"/>
            <color indexed="81"/>
            <rFont val="Tahoma"/>
            <family val="2"/>
          </rPr>
          <t>OMES:
Enter 4-digit fund type in this cell prefixed by the letter "F".
(example: F1000 = general fund type)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Kompella, Subrahmanyam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OMES: </t>
        </r>
        <r>
          <rPr>
            <sz val="9"/>
            <color indexed="81"/>
            <rFont val="Tahoma"/>
            <family val="2"/>
          </rPr>
          <t>Enter the current year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 xml:space="preserve">OMES: </t>
        </r>
        <r>
          <rPr>
            <sz val="9"/>
            <color indexed="81"/>
            <rFont val="Tahoma"/>
            <family val="2"/>
          </rPr>
          <t>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<sst xmlns="http://schemas.openxmlformats.org/spreadsheetml/2006/main" count="162" uniqueCount="109">
  <si>
    <t>GAAP CONVERSION MANUAL</t>
  </si>
  <si>
    <t>MEDICAID SUMMARY</t>
  </si>
  <si>
    <t>Review</t>
  </si>
  <si>
    <t>PRIMARY RECIPIENT ONLY</t>
  </si>
  <si>
    <t>2nd Review</t>
  </si>
  <si>
    <t>MEDICAID PAYABLE AND RECEIVABLE</t>
  </si>
  <si>
    <t>(1)</t>
  </si>
  <si>
    <t>Agency:</t>
  </si>
  <si>
    <t>01001</t>
  </si>
  <si>
    <t>09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</si>
  <si>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</si>
  <si>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</si>
  <si>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</si>
  <si>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</si>
  <si>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</si>
  <si>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</si>
  <si>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</si>
  <si>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</si>
  <si>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</si>
  <si>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Signature</t>
  </si>
  <si>
    <t>(3) Medicaid C.F.D.A. Number</t>
  </si>
  <si>
    <t>(4) Medicaid Payable</t>
  </si>
  <si>
    <t>(5) Medicaid Federal Receivable</t>
  </si>
  <si>
    <t>(6) Medicaid Non-Federal Receivable</t>
  </si>
  <si>
    <t>(7)</t>
  </si>
  <si>
    <t>Comments:</t>
  </si>
  <si>
    <t>Account Number</t>
  </si>
  <si>
    <t>Dr.</t>
  </si>
  <si>
    <t>Cr.</t>
  </si>
  <si>
    <t>JE Posted:</t>
  </si>
  <si>
    <t>G</t>
  </si>
  <si>
    <t>Current Expenditures</t>
  </si>
  <si>
    <t>Accounts Payable</t>
  </si>
  <si>
    <t>202000</t>
  </si>
  <si>
    <t>To Record Medicaid Payable for State per Primary Recipient</t>
  </si>
  <si>
    <t>Federal Receivable</t>
  </si>
  <si>
    <t>116000</t>
  </si>
  <si>
    <t>240000</t>
  </si>
  <si>
    <t>Federal Revenue</t>
  </si>
  <si>
    <t>Payments received from other state agencies:</t>
  </si>
  <si>
    <t xml:space="preserve">  (8) Refunds and other Reimbursements</t>
  </si>
  <si>
    <t>Agency #</t>
  </si>
  <si>
    <t>Total Amount Received</t>
  </si>
  <si>
    <t xml:space="preserve">      (a)  Pharmaceutical Rebates Received</t>
  </si>
  <si>
    <t xml:space="preserve">      (b) Other Refunds and Reimbursements</t>
  </si>
  <si>
    <t xml:space="preserve">           Received</t>
  </si>
  <si>
    <t>+</t>
  </si>
  <si>
    <t xml:space="preserve">      (c) Less:  Civil Monetary Penalties</t>
  </si>
  <si>
    <t>-</t>
  </si>
  <si>
    <t>Total</t>
  </si>
  <si>
    <t>MEDICAID SERVICE PROVIDERS ONLY</t>
  </si>
  <si>
    <t>MEDICAID PAYMENTS FROM PRIMARY RECIPIENT</t>
  </si>
  <si>
    <t>Those state agencies that provide health care services receive Medicaid from the Oklahoma Health Care Authority (OHCA) for their services</t>
  </si>
  <si>
    <t>provided to Medicaid-eligible patients during the year.  These agencies and facilities submit claims to OHCA for Medicaid reimbursement for</t>
  </si>
  <si>
    <t>services provided as of June 30.  OHCA, as the primary recipient(s) of Medicaid payments, make the payments and in turn request the</t>
  </si>
  <si>
    <t>Medicaid reimbursement from the Federal Government.</t>
  </si>
  <si>
    <t>All agencies receiving Medicaid funds are within the General Fund fund type.  (See GAAP Fund Type Matrix).  Each agency, as well as OHCA</t>
  </si>
  <si>
    <t>records the associated revenues and expenditures.  At the individual agency level this is appropriate.</t>
  </si>
  <si>
    <t>However, at the state level, a general fund journal entry is required to remove the double reporting of Medicaid revenues and expenditures.</t>
  </si>
  <si>
    <t>(see #4 below).</t>
  </si>
  <si>
    <t>Please complete the remainder of this form.</t>
  </si>
  <si>
    <t>Revenue Code(s)</t>
  </si>
  <si>
    <t>Amount</t>
  </si>
  <si>
    <t xml:space="preserve">(3)  </t>
  </si>
  <si>
    <t>Medicaid payments during the year for health services</t>
  </si>
  <si>
    <t>that were received from OHCA at June 30.</t>
  </si>
  <si>
    <t>(4)</t>
  </si>
  <si>
    <t>Medicaid payments that as of June 30:</t>
  </si>
  <si>
    <t>(a) represent health services provided</t>
  </si>
  <si>
    <t>and</t>
  </si>
  <si>
    <t>(b) have not been received from OHCA</t>
  </si>
  <si>
    <t>(5)</t>
  </si>
  <si>
    <t>TOTAL</t>
  </si>
  <si>
    <t>(6)</t>
  </si>
  <si>
    <t>-- Complete (1) and (2) and Enter (X) Here If Summary Form Does Not Apply</t>
  </si>
  <si>
    <t>Column1</t>
  </si>
  <si>
    <t>Column2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</si>
  <si>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</si>
  <si>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</si>
  <si>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</si>
  <si>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</si>
  <si>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</si>
  <si>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</si>
  <si>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</si>
  <si>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</si>
  <si>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</si>
  <si>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</si>
  <si>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</si>
  <si>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</si>
  <si>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</si>
  <si>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</si>
  <si>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</si>
  <si>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</si>
  <si>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GAAP</t>
  </si>
  <si>
    <t>Regular or Auto-Reversal</t>
  </si>
  <si>
    <t>R</t>
  </si>
  <si>
    <t>Entity</t>
  </si>
  <si>
    <t>Entry Status (W or P)</t>
  </si>
  <si>
    <t>OMES USE ONLY</t>
  </si>
  <si>
    <t>DO NOT WRITE BELOW THIS LINE - FOR OMES USE ONLY</t>
  </si>
  <si>
    <t>Fund</t>
  </si>
  <si>
    <t>Agency Name</t>
  </si>
  <si>
    <t>W</t>
  </si>
  <si>
    <t>OMES Form Q-2 (2015)</t>
  </si>
  <si>
    <t>Unearned Revenue</t>
  </si>
  <si>
    <r>
      <t>To Record Medicaid Receivable &amp; Unearned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Revenue</t>
    </r>
    <r>
      <rPr>
        <b/>
        <sz val="10"/>
        <color indexed="8"/>
        <rFont val="Arial"/>
        <family val="2"/>
      </rPr>
      <t xml:space="preserve"> for State per Primary Recipient</t>
    </r>
  </si>
  <si>
    <t>OMES Form Q-1 (2021)</t>
  </si>
  <si>
    <t>This general fund journal entry is made to reduce those revenues and expenditures that have been reported twice in the Office of Managememnt</t>
  </si>
  <si>
    <t>and Enterprise Services' cash basis accounting system (see #3 below) and those expenditures that are included in OHCA's accrual amounts to be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</si>
</sst>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[$-409]mmmm\ d\,\ yyyy;@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0" fillId="0" borderId="0" xfId="0" applyProtection="1"/>
    <xf numFmtId="0" fontId="1" fillId="2" borderId="0" xfId="0" applyNumberFormat="1" applyFont="1" applyFill="1" applyProtection="1"/>
    <xf numFmtId="0" fontId="2" fillId="2" borderId="0" xfId="0" applyNumberFormat="1" applyFont="1" applyFill="1" applyAlignment="1" applyProtection="1">
      <alignment horizontal="centerContinuous"/>
    </xf>
    <xf numFmtId="0" fontId="2" fillId="2" borderId="1" xfId="0" applyNumberFormat="1" applyFont="1" applyFill="1" applyBorder="1" applyAlignment="1" applyProtection="1">
      <alignment horizontal="centerContinuous"/>
    </xf>
    <xf numFmtId="0" fontId="1" fillId="2" borderId="0" xfId="0" applyNumberFormat="1" applyFont="1" applyFill="1" applyAlignment="1" applyProtection="1"/>
    <xf numFmtId="0" fontId="1" fillId="2" borderId="1" xfId="0" applyNumberFormat="1" applyFont="1" applyFill="1" applyBorder="1" applyProtection="1"/>
    <xf numFmtId="0" fontId="2" fillId="2" borderId="0" xfId="0" applyNumberFormat="1" applyFont="1" applyFill="1" applyAlignment="1" applyProtection="1"/>
    <xf numFmtId="0" fontId="2" fillId="2" borderId="1" xfId="0" applyNumberFormat="1" applyFont="1" applyFill="1" applyBorder="1" applyAlignment="1" applyProtection="1"/>
    <xf numFmtId="0" fontId="1" fillId="2" borderId="2" xfId="0" applyNumberFormat="1" applyFont="1" applyFill="1" applyBorder="1" applyProtection="1"/>
    <xf numFmtId="0" fontId="2" fillId="2" borderId="3" xfId="0" applyNumberFormat="1" applyFont="1" applyFill="1" applyBorder="1" applyAlignment="1" applyProtection="1"/>
    <xf numFmtId="0" fontId="1" fillId="2" borderId="4" xfId="0" applyNumberFormat="1" applyFont="1" applyFill="1" applyBorder="1" applyProtection="1"/>
    <xf numFmtId="0" fontId="2" fillId="2" borderId="4" xfId="0" applyNumberFormat="1" applyFont="1" applyFill="1" applyBorder="1" applyAlignment="1" applyProtection="1"/>
    <xf numFmtId="0" fontId="4" fillId="2" borderId="0" xfId="0" applyNumberFormat="1" applyFont="1" applyFill="1" applyAlignment="1" applyProtection="1"/>
    <xf numFmtId="0" fontId="4" fillId="2" borderId="0" xfId="0" applyNumberFormat="1" applyFont="1" applyFill="1" applyAlignment="1" applyProtection="1">
      <alignment horizontal="centerContinuous"/>
    </xf>
    <xf numFmtId="0" fontId="2" fillId="2" borderId="4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Alignment="1" applyProtection="1">
      <alignment horizontal="right"/>
    </xf>
    <xf numFmtId="0" fontId="2" fillId="2" borderId="1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Continuous"/>
    </xf>
    <xf numFmtId="0" fontId="2" fillId="2" borderId="3" xfId="0" applyNumberFormat="1" applyFont="1" applyFill="1" applyBorder="1" applyAlignment="1" applyProtection="1">
      <alignment horizontal="centerContinuous"/>
    </xf>
    <xf numFmtId="0" fontId="4" fillId="2" borderId="3" xfId="0" applyNumberFormat="1" applyFont="1" applyFill="1" applyBorder="1" applyAlignment="1" applyProtection="1">
      <alignment horizontal="right"/>
    </xf>
    <xf numFmtId="0" fontId="4" fillId="2" borderId="1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/>
    <xf numFmtId="0" fontId="1" fillId="2" borderId="3" xfId="0" applyNumberFormat="1" applyFont="1" applyFill="1" applyBorder="1" applyProtection="1"/>
    <xf numFmtId="0" fontId="2" fillId="2" borderId="0" xfId="0" applyNumberFormat="1" applyFont="1" applyFill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Continuous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Alignment="1" applyProtection="1"/>
    <xf numFmtId="0" fontId="5" fillId="2" borderId="0" xfId="0" applyNumberFormat="1" applyFont="1" applyFill="1" applyAlignment="1" applyProtection="1">
      <alignment horizontal="centerContinuous"/>
    </xf>
    <xf numFmtId="0" fontId="2" fillId="2" borderId="2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protection locked="0"/>
    </xf>
    <xf numFmtId="0" fontId="2" fillId="2" borderId="5" xfId="0" applyNumberFormat="1" applyFont="1" applyFill="1" applyBorder="1" applyAlignment="1" applyProtection="1"/>
    <xf numFmtId="49" fontId="4" fillId="2" borderId="0" xfId="0" applyNumberFormat="1" applyFont="1" applyFill="1" applyAlignment="1" applyProtection="1">
      <alignment horizontal="left"/>
      <protection locked="0"/>
    </xf>
    <xf numFmtId="0" fontId="1" fillId="2" borderId="0" xfId="0" quotePrefix="1" applyNumberFormat="1" applyFont="1" applyFill="1" applyAlignment="1" applyProtection="1"/>
    <xf numFmtId="0" fontId="1" fillId="2" borderId="0" xfId="0" applyNumberFormat="1" applyFont="1" applyFill="1" applyBorder="1" applyProtection="1"/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167" fontId="2" fillId="2" borderId="0" xfId="0" applyNumberFormat="1" applyFont="1" applyFill="1" applyAlignment="1" applyProtection="1">
      <protection locked="0"/>
    </xf>
    <xf numFmtId="14" fontId="0" fillId="0" borderId="0" xfId="0" applyNumberFormat="1"/>
    <xf numFmtId="166" fontId="0" fillId="0" borderId="0" xfId="0" applyNumberFormat="1"/>
    <xf numFmtId="0" fontId="0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1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" borderId="0" xfId="0" applyNumberFormat="1" applyFill="1" applyBorder="1" applyAlignment="1">
      <alignment horizontal="left" vertical="center" wrapText="1"/>
    </xf>
    <xf numFmtId="49" fontId="0" fillId="3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7" fillId="0" borderId="0" xfId="1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3" borderId="0" xfId="0" applyNumberFormat="1" applyFill="1" applyBorder="1" applyAlignment="1">
      <alignment vertical="center"/>
    </xf>
    <xf numFmtId="0" fontId="0" fillId="3" borderId="0" xfId="0" applyNumberFormat="1" applyFill="1" applyBorder="1" applyAlignment="1">
      <alignment horizontal="left" vertical="center"/>
    </xf>
    <xf numFmtId="43" fontId="14" fillId="0" borderId="0" xfId="1" applyFont="1" applyAlignment="1">
      <alignment vertical="center"/>
    </xf>
    <xf numFmtId="43" fontId="14" fillId="0" borderId="0" xfId="1" applyFont="1" applyFill="1" applyAlignment="1">
      <alignment vertical="center"/>
    </xf>
    <xf numFmtId="43" fontId="16" fillId="0" borderId="0" xfId="1" applyFont="1" applyAlignment="1">
      <alignment vertical="center"/>
    </xf>
    <xf numFmtId="43" fontId="16" fillId="0" borderId="0" xfId="1" applyFont="1" applyBorder="1" applyAlignment="1">
      <alignment vertical="center"/>
    </xf>
    <xf numFmtId="43" fontId="15" fillId="0" borderId="0" xfId="1" applyFont="1" applyBorder="1" applyAlignment="1">
      <alignment vertical="center"/>
    </xf>
    <xf numFmtId="0" fontId="1" fillId="2" borderId="7" xfId="0" applyNumberFormat="1" applyFont="1" applyFill="1" applyBorder="1" applyAlignment="1" applyProtection="1"/>
    <xf numFmtId="43" fontId="1" fillId="2" borderId="4" xfId="1" applyFont="1" applyFill="1" applyBorder="1" applyProtection="1"/>
    <xf numFmtId="43" fontId="2" fillId="2" borderId="1" xfId="1" applyFont="1" applyFill="1" applyBorder="1" applyAlignment="1" applyProtection="1">
      <alignment horizontal="centerContinuous"/>
    </xf>
    <xf numFmtId="43" fontId="1" fillId="2" borderId="0" xfId="1" applyFont="1" applyFill="1" applyProtection="1"/>
    <xf numFmtId="43" fontId="1" fillId="2" borderId="0" xfId="1" applyFont="1" applyFill="1" applyAlignment="1" applyProtection="1"/>
    <xf numFmtId="41" fontId="14" fillId="3" borderId="0" xfId="1" applyNumberFormat="1" applyFont="1" applyFill="1" applyAlignment="1">
      <alignment vertical="center"/>
    </xf>
    <xf numFmtId="14" fontId="0" fillId="0" borderId="0" xfId="0" applyNumberFormat="1" applyProtection="1"/>
    <xf numFmtId="166" fontId="0" fillId="0" borderId="0" xfId="0" applyNumberFormat="1" applyProtection="1"/>
    <xf numFmtId="49" fontId="2" fillId="2" borderId="0" xfId="0" applyNumberFormat="1" applyFont="1" applyFill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protection locked="0"/>
    </xf>
    <xf numFmtId="0" fontId="2" fillId="2" borderId="3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NumberFormat="1" applyFont="1" applyFill="1" applyAlignment="1" applyProtection="1">
      <protection locked="0"/>
    </xf>
    <xf numFmtId="0" fontId="12" fillId="2" borderId="4" xfId="0" applyNumberFormat="1" applyFont="1" applyFill="1" applyBorder="1" applyAlignment="1" applyProtection="1"/>
    <xf numFmtId="0" fontId="12" fillId="2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</xf>
    <xf numFmtId="41" fontId="2" fillId="2" borderId="7" xfId="0" applyNumberFormat="1" applyFont="1" applyFill="1" applyBorder="1" applyAlignment="1" applyProtection="1">
      <alignment horizontal="right"/>
      <protection locked="0"/>
    </xf>
    <xf numFmtId="41" fontId="2" fillId="2" borderId="8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Alignment="1" applyProtection="1">
      <alignment horizontal="right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49" fontId="4" fillId="2" borderId="7" xfId="0" applyNumberFormat="1" applyFont="1" applyFill="1" applyBorder="1" applyAlignment="1" applyProtection="1">
      <alignment horizontal="center" shrinkToFit="1"/>
      <protection locked="0"/>
    </xf>
    <xf numFmtId="49" fontId="4" fillId="2" borderId="7" xfId="0" applyNumberFormat="1" applyFont="1" applyFill="1" applyBorder="1" applyAlignment="1" applyProtection="1">
      <alignment horizontal="center"/>
      <protection locked="0"/>
    </xf>
    <xf numFmtId="41" fontId="2" fillId="2" borderId="11" xfId="0" applyNumberFormat="1" applyFont="1" applyFill="1" applyBorder="1" applyAlignment="1" applyProtection="1">
      <alignment horizontal="right"/>
    </xf>
    <xf numFmtId="0" fontId="2" fillId="2" borderId="5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3" fillId="2" borderId="0" xfId="0" applyNumberFormat="1" applyFont="1" applyFill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center"/>
    </xf>
    <xf numFmtId="41" fontId="2" fillId="2" borderId="12" xfId="1" applyNumberFormat="1" applyFont="1" applyFill="1" applyBorder="1" applyAlignment="1" applyProtection="1">
      <alignment horizontal="right"/>
      <protection locked="0"/>
    </xf>
    <xf numFmtId="41" fontId="2" fillId="2" borderId="9" xfId="1" applyNumberFormat="1" applyFont="1" applyFill="1" applyBorder="1" applyAlignment="1" applyProtection="1">
      <alignment horizontal="right"/>
      <protection locked="0"/>
    </xf>
    <xf numFmtId="41" fontId="2" fillId="2" borderId="13" xfId="1" applyNumberFormat="1" applyFont="1" applyFill="1" applyBorder="1" applyAlignment="1" applyProtection="1">
      <alignment horizontal="right"/>
      <protection locked="0"/>
    </xf>
    <xf numFmtId="0" fontId="2" fillId="2" borderId="9" xfId="0" applyNumberFormat="1" applyFont="1" applyFill="1" applyBorder="1" applyAlignment="1" applyProtection="1">
      <alignment horizontal="center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2" borderId="7" xfId="0" applyNumberFormat="1" applyFont="1" applyFill="1" applyBorder="1" applyAlignment="1" applyProtection="1">
      <alignment horizontal="left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1" fontId="1" fillId="2" borderId="7" xfId="1" applyNumberFormat="1" applyFont="1" applyFill="1" applyBorder="1" applyAlignment="1" applyProtection="1">
      <alignment horizontal="right"/>
      <protection locked="0"/>
    </xf>
    <xf numFmtId="41" fontId="1" fillId="2" borderId="11" xfId="0" applyNumberFormat="1" applyFon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 2" xfId="2"/>
  </cellStyles>
  <dxfs count="5">
    <dxf>
      <numFmt numFmtId="166" formatCode="[$-409]mmmm\ d\,\ yyyy;@"/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[$-409]mmmm\ d\,\ yyyy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542925</xdr:colOff>
          <xdr:row>2</xdr:row>
          <xdr:rowOff>9525</xdr:rowOff>
        </xdr:from>
        <xdr:to>
          <xdr:col>5</xdr:col>
          <xdr:colOff>752475</xdr:colOff>
          <xdr:row>4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F15E6F40-25F1-4B0F-83BD-F6B95560C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Create Journal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rahmanyam\Project\St%20of%20Oklahoma\GAAP%20packages\xls\CLSPCKGS%20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cros"/>
      <sheetName val="Cash"/>
      <sheetName val="Dep. and Invest"/>
      <sheetName val="Accounts Rec."/>
      <sheetName val="Federal Grants"/>
      <sheetName val="Taxes Rec."/>
      <sheetName val="Due From"/>
      <sheetName val="Inventory"/>
      <sheetName val="Capital Assets"/>
      <sheetName val="Accts Payable"/>
      <sheetName val="Accrued Payroll"/>
      <sheetName val="Ins. Liability"/>
      <sheetName val="Leases"/>
      <sheetName val="Lessor"/>
      <sheetName val="Litigation"/>
      <sheetName val="Long Term Obl"/>
      <sheetName val="Comp Absences"/>
      <sheetName val="Medicaid"/>
      <sheetName val="Inter Payments"/>
      <sheetName val="ASA Clearing"/>
      <sheetName val="Miscellaneous"/>
      <sheetName val="Infrastructure"/>
      <sheetName val="Federal Sch."/>
    </sheetNames>
    <sheetDataSet>
      <sheetData sheetId="0"/>
      <sheetData sheetId="1"/>
      <sheetData sheetId="2">
        <row r="10">
          <cell r="E10" t="str">
            <v>01401</v>
          </cell>
        </row>
        <row r="70">
          <cell r="H7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id="2" name="FYDATE2" displayName="FYDATE2" ref="W9:X25" totalsRowShown="0">
  <autoFilter ref="W9:X25"/>
  <tableColumns count="2">
    <tableColumn id="1" name="Column1"/>
    <tableColumn id="2" name="Column2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FYDATE3" displayName="FYDATE3" ref="W9:X25" totalsRowShown="0" headerRowDxfId="3" dataDxfId="2">
  <autoFilter ref="W9:X25"/>
  <tableColumns count="2">
    <tableColumn id="1" name="Column1" dataDxfId="1"/>
    <tableColumn id="2" name="Column2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2:IV66"/>
  <sheetViews>
    <sheetView showGridLines="0" tabSelected="1" zoomScale="75" zoomScaleNormal="75" zoomScalePageLayoutView="75" workbookViewId="0">
      <selection activeCell="B2" sqref="B2"/>
    </sheetView>
  </sheetViews>
  <sheetFormatPr defaultRowHeight="15" x14ac:dyDescent="0.25"/>
  <cols>
    <col min="1" max="1" width="2.42578125" style="1" customWidth="1"/>
    <col min="2" max="4" width="9.140625" style="1"/>
    <col min="5" max="5" width="11" style="1" bestFit="1" customWidth="1"/>
    <col min="6" max="11" width="9.140625" style="1"/>
    <col min="12" max="12" width="7.5703125" style="1" customWidth="1"/>
    <col min="13" max="14" width="9.140625" style="1"/>
    <col min="15" max="15" width="11" style="1" customWidth="1"/>
    <col min="16" max="16" width="7.140625" style="1" customWidth="1"/>
    <col min="17" max="18" width="9.140625" style="1"/>
    <col min="19" max="19" width="1.85546875" style="1" customWidth="1"/>
    <col min="20" max="22" width="9.140625" style="1"/>
    <col min="23" max="23" width="10.42578125" style="1" hidden="1" customWidth="1"/>
    <col min="24" max="24" width="12.85546875" style="1" hidden="1" customWidth="1"/>
    <col min="25" max="16384" width="9.140625" style="1"/>
  </cols>
  <sheetData>
    <row r="2" spans="2:256" ht="15.75" x14ac:dyDescent="0.25">
      <c r="B2" s="7" t="s">
        <v>106</v>
      </c>
      <c r="C2" s="2"/>
      <c r="D2" s="2"/>
      <c r="E2" s="2"/>
      <c r="F2" s="2"/>
      <c r="G2" s="2"/>
      <c r="H2" s="100" t="s">
        <v>0</v>
      </c>
      <c r="I2" s="100"/>
      <c r="J2" s="100"/>
      <c r="K2" s="100"/>
      <c r="L2" s="100"/>
      <c r="M2" s="2"/>
      <c r="N2" s="2"/>
      <c r="O2" s="4" t="s">
        <v>98</v>
      </c>
      <c r="P2" s="4"/>
      <c r="Q2" s="4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56" ht="15.75" x14ac:dyDescent="0.25">
      <c r="B3" s="2"/>
      <c r="C3" s="2"/>
      <c r="D3" s="2"/>
      <c r="E3" s="2"/>
      <c r="F3" s="2"/>
      <c r="G3" s="2"/>
      <c r="H3" s="100" t="s">
        <v>1</v>
      </c>
      <c r="I3" s="100"/>
      <c r="J3" s="100"/>
      <c r="K3" s="100"/>
      <c r="L3" s="100"/>
      <c r="M3" s="2"/>
      <c r="N3" s="2"/>
      <c r="O3" s="6" t="s">
        <v>2</v>
      </c>
      <c r="P3" s="90"/>
      <c r="Q3" s="9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256" ht="15.75" x14ac:dyDescent="0.25">
      <c r="B4" s="2"/>
      <c r="C4" s="2"/>
      <c r="D4" s="2"/>
      <c r="E4" s="2"/>
      <c r="F4" s="2"/>
      <c r="G4" s="2"/>
      <c r="H4" s="101" t="s">
        <v>3</v>
      </c>
      <c r="I4" s="101"/>
      <c r="J4" s="101"/>
      <c r="K4" s="101"/>
      <c r="L4" s="101"/>
      <c r="M4" s="2"/>
      <c r="N4" s="2"/>
      <c r="O4" s="2" t="s">
        <v>4</v>
      </c>
      <c r="P4" s="90"/>
      <c r="Q4" s="9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2:256" ht="16.5" thickBot="1" x14ac:dyDescent="0.3">
      <c r="B5" s="2"/>
      <c r="C5" s="2"/>
      <c r="D5" s="2"/>
      <c r="E5" s="2"/>
      <c r="F5" s="2"/>
      <c r="G5" s="2"/>
      <c r="H5" s="100" t="s">
        <v>5</v>
      </c>
      <c r="I5" s="100"/>
      <c r="J5" s="100"/>
      <c r="K5" s="100"/>
      <c r="L5" s="100"/>
      <c r="M5" s="2"/>
      <c r="N5" s="2"/>
      <c r="O5" s="7"/>
      <c r="P5" s="8"/>
      <c r="Q5" s="8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2:256" ht="16.5" thickTop="1" x14ac:dyDescent="0.25">
      <c r="B6" s="2"/>
      <c r="C6" s="2"/>
      <c r="D6" s="2"/>
      <c r="E6" s="2"/>
      <c r="F6" s="2"/>
      <c r="G6" s="2"/>
      <c r="H6" s="102">
        <f ca="1">VLOOKUP(W7,'Q-1'!$W$10:$X$25,2,FALSE)</f>
        <v>44377</v>
      </c>
      <c r="I6" s="102"/>
      <c r="J6" s="102"/>
      <c r="K6" s="102"/>
      <c r="L6" s="102"/>
      <c r="M6" s="5"/>
      <c r="N6" s="5"/>
      <c r="O6" s="9"/>
      <c r="P6" s="9"/>
      <c r="Q6" s="9"/>
      <c r="R6" s="5"/>
      <c r="S6" s="5"/>
      <c r="T6" s="5"/>
      <c r="U6" s="5"/>
      <c r="V6" s="5"/>
      <c r="W6" s="41">
        <f ca="1">TODAY()</f>
        <v>44376</v>
      </c>
      <c r="X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2:256" ht="15.75" x14ac:dyDescent="0.25"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5"/>
      <c r="N7" s="5"/>
      <c r="O7" s="5"/>
      <c r="P7" s="5"/>
      <c r="Q7" s="5"/>
      <c r="R7" s="5"/>
      <c r="S7" s="5"/>
      <c r="T7" s="5"/>
      <c r="U7" s="5"/>
      <c r="V7" s="5"/>
      <c r="W7">
        <f ca="1">YEAR(W6)</f>
        <v>2021</v>
      </c>
      <c r="X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6.5" thickBot="1" x14ac:dyDescent="0.3"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5"/>
      <c r="N8" s="5"/>
      <c r="O8" s="5"/>
      <c r="P8" s="5"/>
      <c r="Q8" s="5"/>
      <c r="R8" s="5"/>
      <c r="S8" s="5"/>
      <c r="T8" s="5"/>
      <c r="U8" s="5"/>
      <c r="V8" s="5"/>
      <c r="W8"/>
      <c r="X8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5.75" thickBot="1" x14ac:dyDescent="0.3">
      <c r="B9" s="39"/>
      <c r="C9" s="37" t="s">
        <v>74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t="s">
        <v>75</v>
      </c>
      <c r="X9" s="42" t="s">
        <v>76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x14ac:dyDescent="0.25">
      <c r="B10" s="3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>
        <v>2010</v>
      </c>
      <c r="X10" s="42">
        <v>40359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5.75" x14ac:dyDescent="0.25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  <c r="T11" s="5"/>
      <c r="U11" s="5"/>
      <c r="V11" s="5"/>
      <c r="W11">
        <v>2011</v>
      </c>
      <c r="X11" s="42">
        <v>40724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5.75" x14ac:dyDescent="0.25">
      <c r="B12" s="12"/>
      <c r="C12" s="2"/>
      <c r="D12" s="2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  <c r="Q12" s="14"/>
      <c r="R12" s="7"/>
      <c r="S12" s="11"/>
      <c r="T12" s="5"/>
      <c r="U12" s="5"/>
      <c r="V12" s="5"/>
      <c r="W12">
        <v>2012</v>
      </c>
      <c r="X12" s="42">
        <v>41090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5.75" x14ac:dyDescent="0.25">
      <c r="B13" s="15"/>
      <c r="C13" s="16" t="s">
        <v>6</v>
      </c>
      <c r="D13" s="2" t="s">
        <v>7</v>
      </c>
      <c r="E13" s="26"/>
      <c r="F13" s="26"/>
      <c r="G13" s="34"/>
      <c r="H13" s="97"/>
      <c r="I13" s="97"/>
      <c r="J13" s="97"/>
      <c r="K13" s="97"/>
      <c r="L13" s="97"/>
      <c r="M13" s="96"/>
      <c r="N13" s="96"/>
      <c r="O13" s="96"/>
      <c r="P13" s="96"/>
      <c r="Q13" s="96"/>
      <c r="R13" s="7"/>
      <c r="S13" s="11"/>
      <c r="T13" s="5"/>
      <c r="U13" s="5"/>
      <c r="V13" s="5"/>
      <c r="W13">
        <v>2013</v>
      </c>
      <c r="X13" s="42">
        <v>41455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5.75" x14ac:dyDescent="0.25">
      <c r="B14" s="12"/>
      <c r="C14" s="2"/>
      <c r="D14" s="2"/>
      <c r="E14" s="17" t="s">
        <v>41</v>
      </c>
      <c r="F14" s="17" t="s">
        <v>100</v>
      </c>
      <c r="G14" s="4"/>
      <c r="H14" s="86" t="s">
        <v>101</v>
      </c>
      <c r="I14" s="86"/>
      <c r="J14" s="86"/>
      <c r="K14" s="86"/>
      <c r="L14" s="86"/>
      <c r="M14" s="4" t="s">
        <v>10</v>
      </c>
      <c r="N14" s="4"/>
      <c r="O14" s="4"/>
      <c r="P14" s="4"/>
      <c r="Q14" s="4"/>
      <c r="R14" s="7"/>
      <c r="S14" s="11"/>
      <c r="T14" s="5"/>
      <c r="U14" s="5"/>
      <c r="V14" s="5"/>
      <c r="W14">
        <v>2014</v>
      </c>
      <c r="X14" s="42">
        <v>41820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5.75" x14ac:dyDescent="0.25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7"/>
      <c r="S15" s="11"/>
      <c r="T15" s="5"/>
      <c r="U15" s="5"/>
      <c r="V15" s="5"/>
      <c r="W15">
        <v>2015</v>
      </c>
      <c r="X15" s="42">
        <v>42185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5.75" x14ac:dyDescent="0.25">
      <c r="B16" s="15"/>
      <c r="C16" s="16" t="s">
        <v>11</v>
      </c>
      <c r="D16" s="2" t="s">
        <v>12</v>
      </c>
      <c r="E16" s="2"/>
      <c r="F16" s="91"/>
      <c r="G16" s="91"/>
      <c r="H16" s="91"/>
      <c r="I16" s="91"/>
      <c r="J16" s="91"/>
      <c r="K16" s="93"/>
      <c r="L16" s="93"/>
      <c r="M16" s="93"/>
      <c r="N16" s="94"/>
      <c r="O16" s="94"/>
      <c r="P16" s="95"/>
      <c r="Q16" s="95"/>
      <c r="R16" s="7"/>
      <c r="S16" s="11"/>
      <c r="T16" s="5"/>
      <c r="U16" s="5"/>
      <c r="V16" s="5"/>
      <c r="W16">
        <v>2016</v>
      </c>
      <c r="X16" s="42">
        <v>42551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5.75" x14ac:dyDescent="0.25">
      <c r="B17" s="12"/>
      <c r="C17" s="2"/>
      <c r="D17" s="2"/>
      <c r="E17" s="2"/>
      <c r="F17" s="92" t="s">
        <v>13</v>
      </c>
      <c r="G17" s="92"/>
      <c r="H17" s="92"/>
      <c r="I17" s="92"/>
      <c r="J17" s="92"/>
      <c r="K17" s="86" t="s">
        <v>14</v>
      </c>
      <c r="L17" s="86"/>
      <c r="M17" s="86"/>
      <c r="N17" s="86" t="s">
        <v>15</v>
      </c>
      <c r="O17" s="86"/>
      <c r="P17" s="86" t="s">
        <v>16</v>
      </c>
      <c r="Q17" s="86"/>
      <c r="R17" s="7"/>
      <c r="S17" s="11"/>
      <c r="T17" s="5"/>
      <c r="U17" s="5"/>
      <c r="V17" s="5"/>
      <c r="W17">
        <v>2017</v>
      </c>
      <c r="X17" s="42">
        <v>42916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5.75" x14ac:dyDescent="0.25"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7"/>
      <c r="S18" s="11"/>
      <c r="T18" s="5"/>
      <c r="U18" s="5"/>
      <c r="V18" s="5"/>
      <c r="W18">
        <v>2018</v>
      </c>
      <c r="X18" s="42">
        <v>43281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15.75" x14ac:dyDescent="0.25">
      <c r="B19" s="12"/>
      <c r="C19" s="2"/>
      <c r="D19" s="2" t="s">
        <v>17</v>
      </c>
      <c r="E19" s="2"/>
      <c r="F19" s="91"/>
      <c r="G19" s="91"/>
      <c r="H19" s="91"/>
      <c r="I19" s="91"/>
      <c r="J19" s="91"/>
      <c r="K19" s="93"/>
      <c r="L19" s="93"/>
      <c r="M19" s="93"/>
      <c r="N19" s="94"/>
      <c r="O19" s="94"/>
      <c r="P19" s="95"/>
      <c r="Q19" s="95"/>
      <c r="R19" s="7"/>
      <c r="S19" s="11"/>
      <c r="T19" s="5"/>
      <c r="U19" s="5"/>
      <c r="V19" s="5"/>
      <c r="W19">
        <v>2019</v>
      </c>
      <c r="X19" s="42">
        <v>43646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15.75" x14ac:dyDescent="0.25">
      <c r="B20" s="12"/>
      <c r="C20" s="2"/>
      <c r="D20" s="2"/>
      <c r="E20" s="2"/>
      <c r="F20" s="99" t="s">
        <v>18</v>
      </c>
      <c r="G20" s="99"/>
      <c r="H20" s="99"/>
      <c r="I20" s="99"/>
      <c r="J20" s="99"/>
      <c r="K20" s="86" t="s">
        <v>14</v>
      </c>
      <c r="L20" s="86"/>
      <c r="M20" s="86"/>
      <c r="N20" s="86" t="s">
        <v>15</v>
      </c>
      <c r="O20" s="86"/>
      <c r="P20" s="86"/>
      <c r="Q20" s="86"/>
      <c r="R20" s="7"/>
      <c r="S20" s="11"/>
      <c r="T20" s="5"/>
      <c r="U20" s="5"/>
      <c r="V20" s="5"/>
      <c r="W20">
        <v>2020</v>
      </c>
      <c r="X20" s="42">
        <v>44012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5.75" customHeight="1" x14ac:dyDescent="0.25">
      <c r="B21" s="12"/>
      <c r="C21" s="2"/>
      <c r="D21" s="2"/>
      <c r="E21" s="2"/>
      <c r="F21" s="2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7"/>
      <c r="S21" s="11"/>
      <c r="T21" s="5"/>
      <c r="U21" s="5"/>
      <c r="V21" s="5"/>
      <c r="W21">
        <v>2021</v>
      </c>
      <c r="X21" s="42">
        <v>44377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20.100000000000001" customHeight="1" x14ac:dyDescent="0.25">
      <c r="B22" s="12"/>
      <c r="C22" s="7"/>
      <c r="D22" s="7"/>
      <c r="E22" s="7"/>
      <c r="F22" s="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"/>
      <c r="R22" s="7"/>
      <c r="S22" s="11"/>
      <c r="T22" s="5"/>
      <c r="U22" s="5"/>
      <c r="V22" s="5"/>
      <c r="W22">
        <v>2022</v>
      </c>
      <c r="X22" s="42">
        <v>44742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5"/>
      <c r="T23" s="5"/>
      <c r="U23" s="5"/>
      <c r="V23" s="5"/>
      <c r="W23">
        <v>2023</v>
      </c>
      <c r="X23" s="42">
        <v>45107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5.75" x14ac:dyDescent="0.25">
      <c r="B24" s="1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1"/>
      <c r="T24" s="5"/>
      <c r="U24" s="5"/>
      <c r="V24" s="5"/>
      <c r="W24">
        <v>2024</v>
      </c>
      <c r="X24" s="42">
        <v>45473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5.75" x14ac:dyDescent="0.25">
      <c r="B25" s="12"/>
      <c r="C25" s="2" t="s">
        <v>20</v>
      </c>
      <c r="D25" s="2"/>
      <c r="E25" s="2"/>
      <c r="F25" s="2"/>
      <c r="G25" s="2"/>
      <c r="H25" s="40"/>
      <c r="I25" s="2"/>
      <c r="J25" s="2"/>
      <c r="K25" s="2"/>
      <c r="L25" s="2"/>
      <c r="M25" s="2"/>
      <c r="N25" s="89"/>
      <c r="O25" s="89"/>
      <c r="P25" s="89"/>
      <c r="Q25" s="89"/>
      <c r="R25" s="7"/>
      <c r="S25" s="11"/>
      <c r="T25" s="5"/>
      <c r="U25" s="5"/>
      <c r="V25" s="5"/>
      <c r="W25">
        <v>2025</v>
      </c>
      <c r="X25" s="42">
        <v>45838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5.75" x14ac:dyDescent="0.25">
      <c r="B26" s="12"/>
      <c r="C26" s="2"/>
      <c r="D26" s="2"/>
      <c r="E26" s="2"/>
      <c r="F26" s="2"/>
      <c r="G26" s="2"/>
      <c r="H26" s="6"/>
      <c r="I26" s="2"/>
      <c r="J26" s="2"/>
      <c r="K26" s="2"/>
      <c r="L26" s="2"/>
      <c r="M26" s="2"/>
      <c r="N26" s="2"/>
      <c r="O26" s="2"/>
      <c r="P26" s="2"/>
      <c r="Q26" s="2"/>
      <c r="R26" s="7"/>
      <c r="S26" s="1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5.75" x14ac:dyDescent="0.25">
      <c r="B27" s="12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87">
        <v>0</v>
      </c>
      <c r="O27" s="87"/>
      <c r="P27" s="87"/>
      <c r="Q27" s="87"/>
      <c r="R27" s="7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5.75" x14ac:dyDescent="0.25">
      <c r="B28" s="1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6"/>
      <c r="O28" s="6"/>
      <c r="P28" s="6"/>
      <c r="Q28" s="6"/>
      <c r="R28" s="7"/>
      <c r="S28" s="1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5.75" x14ac:dyDescent="0.25">
      <c r="B29" s="12"/>
      <c r="C29" s="2" t="s">
        <v>22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87">
        <v>0</v>
      </c>
      <c r="O29" s="87"/>
      <c r="P29" s="87"/>
      <c r="Q29" s="87"/>
      <c r="R29" s="7"/>
      <c r="S29" s="1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5.75" x14ac:dyDescent="0.25"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6"/>
      <c r="O30" s="6"/>
      <c r="P30" s="6"/>
      <c r="Q30" s="6"/>
      <c r="R30" s="7"/>
      <c r="S30" s="1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5.75" x14ac:dyDescent="0.25">
      <c r="B31" s="12"/>
      <c r="C31" s="2" t="s">
        <v>23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87">
        <v>0</v>
      </c>
      <c r="O31" s="87"/>
      <c r="P31" s="87"/>
      <c r="Q31" s="87"/>
      <c r="R31" s="7"/>
      <c r="S31" s="1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5.75" x14ac:dyDescent="0.25"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7"/>
      <c r="S32" s="1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5.75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5.7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5.75" x14ac:dyDescent="0.25">
      <c r="B35" s="10"/>
      <c r="C35" s="8" t="s">
        <v>24</v>
      </c>
      <c r="D35" s="8" t="s">
        <v>39</v>
      </c>
      <c r="E35" s="8"/>
      <c r="F35" s="8"/>
      <c r="G35" s="8"/>
      <c r="H35" s="8"/>
      <c r="I35" s="8"/>
      <c r="J35" s="23" t="s">
        <v>40</v>
      </c>
      <c r="K35" s="28"/>
      <c r="L35" s="29"/>
      <c r="M35" s="8"/>
      <c r="N35" s="28"/>
      <c r="O35" s="4"/>
      <c r="P35" s="4"/>
      <c r="Q35" s="4"/>
      <c r="R35" s="8"/>
      <c r="S35" s="1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5.75" x14ac:dyDescent="0.25">
      <c r="B36" s="12"/>
      <c r="C36" s="7"/>
      <c r="D36" s="30" t="s">
        <v>41</v>
      </c>
      <c r="E36" s="31"/>
      <c r="F36" s="31"/>
      <c r="G36" s="31" t="s">
        <v>42</v>
      </c>
      <c r="H36" s="3"/>
      <c r="I36" s="7"/>
      <c r="J36" s="11"/>
      <c r="K36" s="27"/>
      <c r="L36" s="30"/>
      <c r="M36" s="7"/>
      <c r="N36" s="31"/>
      <c r="O36" s="3"/>
      <c r="P36" s="3"/>
      <c r="Q36" s="3"/>
      <c r="R36" s="7"/>
      <c r="S36" s="1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5.75" x14ac:dyDescent="0.25">
      <c r="B37" s="12"/>
      <c r="C37" s="7"/>
      <c r="D37" s="76"/>
      <c r="E37" s="3"/>
      <c r="F37" s="3"/>
      <c r="G37" s="87">
        <v>0</v>
      </c>
      <c r="H37" s="87"/>
      <c r="I37" s="7"/>
      <c r="J37" s="11" t="s">
        <v>43</v>
      </c>
      <c r="K37" s="7"/>
      <c r="L37" s="5"/>
      <c r="M37" s="7"/>
      <c r="N37" s="7"/>
      <c r="O37" s="87">
        <v>0</v>
      </c>
      <c r="P37" s="87"/>
      <c r="Q37" s="87"/>
      <c r="R37" s="7"/>
      <c r="S37" s="1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5.75" x14ac:dyDescent="0.25">
      <c r="B38" s="12"/>
      <c r="C38" s="7"/>
      <c r="D38" s="77"/>
      <c r="E38" s="7"/>
      <c r="F38" s="5"/>
      <c r="G38" s="87">
        <v>0</v>
      </c>
      <c r="H38" s="87"/>
      <c r="I38" s="7"/>
      <c r="J38" s="11"/>
      <c r="K38" s="7"/>
      <c r="L38" s="7"/>
      <c r="M38" s="7"/>
      <c r="N38" s="7"/>
      <c r="O38" s="8"/>
      <c r="P38" s="8"/>
      <c r="Q38" s="8"/>
      <c r="R38" s="7"/>
      <c r="S38" s="1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5.75" x14ac:dyDescent="0.25">
      <c r="B39" s="12"/>
      <c r="C39" s="7"/>
      <c r="D39" s="77"/>
      <c r="E39" s="7"/>
      <c r="F39" s="5"/>
      <c r="G39" s="87">
        <v>0</v>
      </c>
      <c r="H39" s="87"/>
      <c r="I39" s="7"/>
      <c r="J39" s="11"/>
      <c r="K39" s="7"/>
      <c r="L39" s="7"/>
      <c r="M39" s="7"/>
      <c r="N39" s="7"/>
      <c r="O39" s="7"/>
      <c r="P39" s="7"/>
      <c r="Q39" s="7"/>
      <c r="R39" s="7"/>
      <c r="S39" s="1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5.75" x14ac:dyDescent="0.25">
      <c r="B40" s="12"/>
      <c r="C40" s="7"/>
      <c r="D40" s="77"/>
      <c r="E40" s="7"/>
      <c r="F40" s="5"/>
      <c r="G40" s="87">
        <v>0</v>
      </c>
      <c r="H40" s="87"/>
      <c r="I40" s="7"/>
      <c r="J40" s="12" t="s">
        <v>44</v>
      </c>
      <c r="K40" s="7"/>
      <c r="L40" s="7"/>
      <c r="M40" s="7"/>
      <c r="N40" s="7"/>
      <c r="O40" s="7"/>
      <c r="P40" s="7"/>
      <c r="Q40" s="7"/>
      <c r="R40" s="7"/>
      <c r="S40" s="11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5.75" x14ac:dyDescent="0.25">
      <c r="B41" s="12"/>
      <c r="C41" s="7"/>
      <c r="D41" s="77"/>
      <c r="E41" s="7"/>
      <c r="F41" s="5"/>
      <c r="G41" s="87">
        <v>0</v>
      </c>
      <c r="H41" s="87"/>
      <c r="I41" s="7"/>
      <c r="J41" s="11" t="s">
        <v>45</v>
      </c>
      <c r="K41" s="7"/>
      <c r="L41" s="7"/>
      <c r="M41" s="7"/>
      <c r="N41" s="24" t="s">
        <v>46</v>
      </c>
      <c r="O41" s="87">
        <v>0</v>
      </c>
      <c r="P41" s="87"/>
      <c r="Q41" s="87"/>
      <c r="R41" s="7"/>
      <c r="S41" s="1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5.75" x14ac:dyDescent="0.25">
      <c r="B42" s="12"/>
      <c r="C42" s="7"/>
      <c r="D42" s="77"/>
      <c r="E42" s="7"/>
      <c r="F42" s="5"/>
      <c r="G42" s="87">
        <v>0</v>
      </c>
      <c r="H42" s="87"/>
      <c r="I42" s="7"/>
      <c r="J42" s="11"/>
      <c r="K42" s="7"/>
      <c r="L42" s="7"/>
      <c r="M42" s="7"/>
      <c r="N42" s="7"/>
      <c r="O42" s="8"/>
      <c r="P42" s="8"/>
      <c r="Q42" s="8"/>
      <c r="R42" s="7"/>
      <c r="S42" s="1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15.75" x14ac:dyDescent="0.25">
      <c r="B43" s="12"/>
      <c r="C43" s="7"/>
      <c r="D43" s="77"/>
      <c r="E43" s="7"/>
      <c r="F43" s="5"/>
      <c r="G43" s="87">
        <v>0</v>
      </c>
      <c r="H43" s="87"/>
      <c r="I43" s="7"/>
      <c r="J43" s="11"/>
      <c r="K43" s="7"/>
      <c r="L43" s="7"/>
      <c r="M43" s="7"/>
      <c r="N43" s="7"/>
      <c r="O43" s="7"/>
      <c r="P43" s="7"/>
      <c r="Q43" s="7"/>
      <c r="R43" s="7"/>
      <c r="S43" s="1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15.75" x14ac:dyDescent="0.25">
      <c r="B44" s="12"/>
      <c r="C44" s="7"/>
      <c r="D44" s="77"/>
      <c r="E44" s="7"/>
      <c r="F44" s="5"/>
      <c r="G44" s="87">
        <v>0</v>
      </c>
      <c r="H44" s="87"/>
      <c r="I44" s="7"/>
      <c r="J44" s="12" t="s">
        <v>47</v>
      </c>
      <c r="K44" s="7"/>
      <c r="L44" s="7"/>
      <c r="M44" s="7"/>
      <c r="N44" s="7"/>
      <c r="O44" s="7"/>
      <c r="P44" s="7"/>
      <c r="Q44" s="7"/>
      <c r="R44" s="7"/>
      <c r="S44" s="1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15.75" x14ac:dyDescent="0.25">
      <c r="B45" s="12"/>
      <c r="C45" s="7"/>
      <c r="D45" s="77"/>
      <c r="E45" s="7"/>
      <c r="F45" s="5"/>
      <c r="G45" s="87">
        <v>0</v>
      </c>
      <c r="H45" s="87"/>
      <c r="I45" s="7"/>
      <c r="J45" s="12" t="s">
        <v>45</v>
      </c>
      <c r="K45" s="7"/>
      <c r="L45" s="7"/>
      <c r="M45" s="7"/>
      <c r="N45" s="24" t="s">
        <v>48</v>
      </c>
      <c r="O45" s="87">
        <v>0</v>
      </c>
      <c r="P45" s="87"/>
      <c r="Q45" s="87"/>
      <c r="R45" s="7"/>
      <c r="S45" s="1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15.75" x14ac:dyDescent="0.25">
      <c r="B46" s="12"/>
      <c r="C46" s="7"/>
      <c r="D46" s="77"/>
      <c r="E46" s="7"/>
      <c r="F46" s="5"/>
      <c r="G46" s="87">
        <v>0</v>
      </c>
      <c r="H46" s="87"/>
      <c r="I46" s="7"/>
      <c r="J46" s="11"/>
      <c r="K46" s="7"/>
      <c r="L46" s="7"/>
      <c r="M46" s="7"/>
      <c r="N46" s="7"/>
      <c r="O46" s="8"/>
      <c r="P46" s="8"/>
      <c r="Q46" s="8"/>
      <c r="R46" s="7"/>
      <c r="S46" s="11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16.5" thickBot="1" x14ac:dyDescent="0.3">
      <c r="B47" s="12"/>
      <c r="C47" s="7"/>
      <c r="D47" s="77"/>
      <c r="E47" s="7"/>
      <c r="F47" s="5"/>
      <c r="G47" s="87">
        <v>0</v>
      </c>
      <c r="H47" s="87"/>
      <c r="I47" s="7"/>
      <c r="J47" s="11"/>
      <c r="K47" s="7"/>
      <c r="L47" s="7" t="s">
        <v>49</v>
      </c>
      <c r="M47" s="7"/>
      <c r="N47" s="7"/>
      <c r="O47" s="88">
        <f>O37+O41-O45</f>
        <v>0</v>
      </c>
      <c r="P47" s="88"/>
      <c r="Q47" s="88"/>
      <c r="R47" s="7"/>
      <c r="S47" s="1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16.5" thickTop="1" x14ac:dyDescent="0.25">
      <c r="B48" s="12"/>
      <c r="C48" s="7"/>
      <c r="D48" s="77"/>
      <c r="E48" s="7"/>
      <c r="F48" s="5"/>
      <c r="G48" s="87">
        <v>0</v>
      </c>
      <c r="H48" s="87"/>
      <c r="I48" s="7"/>
      <c r="J48" s="11"/>
      <c r="K48" s="7"/>
      <c r="L48" s="7"/>
      <c r="M48" s="7"/>
      <c r="N48" s="7"/>
      <c r="O48" s="32"/>
      <c r="P48" s="32"/>
      <c r="Q48" s="32"/>
      <c r="R48" s="7"/>
      <c r="S48" s="1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16.5" thickBot="1" x14ac:dyDescent="0.3">
      <c r="B49" s="12"/>
      <c r="C49" s="7"/>
      <c r="D49" s="17"/>
      <c r="E49" s="3"/>
      <c r="F49" s="3" t="s">
        <v>49</v>
      </c>
      <c r="G49" s="98">
        <f>SUM(G37:H48)</f>
        <v>0</v>
      </c>
      <c r="H49" s="98"/>
      <c r="I49" s="7"/>
      <c r="J49" s="33"/>
      <c r="K49" s="7"/>
      <c r="L49" s="7"/>
      <c r="M49" s="7"/>
      <c r="N49" s="7"/>
      <c r="O49" s="7"/>
      <c r="P49" s="7"/>
      <c r="Q49" s="7"/>
      <c r="R49" s="7"/>
      <c r="S49" s="1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16.5" thickTop="1" x14ac:dyDescent="0.25">
      <c r="B50" s="12"/>
      <c r="C50" s="7"/>
      <c r="D50" s="7"/>
      <c r="E50" s="7"/>
      <c r="F50" s="7"/>
      <c r="G50" s="32"/>
      <c r="H50" s="32"/>
      <c r="I50" s="7"/>
      <c r="J50" s="12"/>
      <c r="K50" s="7"/>
      <c r="L50" s="7"/>
      <c r="M50" s="7"/>
      <c r="N50" s="7"/>
      <c r="O50" s="7"/>
      <c r="P50" s="7"/>
      <c r="Q50" s="7"/>
      <c r="R50" s="7"/>
      <c r="S50" s="1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256" x14ac:dyDescent="0.25">
      <c r="B52" s="18" t="s">
        <v>99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2:25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2:256" ht="15.75" x14ac:dyDescent="0.25">
      <c r="B54" s="2"/>
      <c r="C54" s="2"/>
      <c r="D54" s="10"/>
      <c r="E54" s="8"/>
      <c r="F54" s="8"/>
      <c r="G54" s="19" t="s">
        <v>26</v>
      </c>
      <c r="H54" s="4"/>
      <c r="I54" s="4"/>
      <c r="J54" s="4"/>
      <c r="K54" s="19" t="s">
        <v>27</v>
      </c>
      <c r="L54" s="4"/>
      <c r="M54" s="4"/>
      <c r="N54" s="11"/>
      <c r="O54" s="19" t="s">
        <v>28</v>
      </c>
      <c r="P54" s="4"/>
      <c r="Q54" s="4"/>
      <c r="R54" s="11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2:256" ht="15.75" x14ac:dyDescent="0.25">
      <c r="B55" s="2"/>
      <c r="C55" s="2"/>
      <c r="D55" s="10" t="s">
        <v>29</v>
      </c>
      <c r="E55" s="8"/>
      <c r="F55" s="8"/>
      <c r="G55" s="20" t="s">
        <v>30</v>
      </c>
      <c r="H55" s="21">
        <v>807</v>
      </c>
      <c r="I55" s="22">
        <f>[1]Cash!$H$70</f>
        <v>0</v>
      </c>
      <c r="J55" s="22"/>
      <c r="K55" s="23"/>
      <c r="L55" s="6"/>
      <c r="M55" s="6"/>
      <c r="N55" s="5"/>
      <c r="O55" s="6"/>
      <c r="P55" s="6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2:256" ht="15.75" x14ac:dyDescent="0.25">
      <c r="B56" s="2"/>
      <c r="C56" s="2"/>
      <c r="D56" s="10" t="s">
        <v>31</v>
      </c>
      <c r="E56" s="8"/>
      <c r="F56" s="8"/>
      <c r="G56" s="78">
        <v>807</v>
      </c>
      <c r="H56" s="79" t="str">
        <f>[1]Cash!$E$10</f>
        <v>01401</v>
      </c>
      <c r="I56" s="79" t="s">
        <v>9</v>
      </c>
      <c r="J56" s="80">
        <v>531600</v>
      </c>
      <c r="K56" s="103"/>
      <c r="L56" s="104"/>
      <c r="M56" s="105"/>
      <c r="N56" s="69"/>
      <c r="O56" s="103"/>
      <c r="P56" s="104"/>
      <c r="Q56" s="105"/>
      <c r="R56" s="11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2:256" ht="15.75" x14ac:dyDescent="0.25">
      <c r="B57" s="2"/>
      <c r="C57" s="2"/>
      <c r="D57" s="12" t="s">
        <v>32</v>
      </c>
      <c r="E57" s="2"/>
      <c r="F57" s="7"/>
      <c r="G57" s="81">
        <v>807</v>
      </c>
      <c r="H57" s="82" t="str">
        <f>[1]Cash!$E$10</f>
        <v>01401</v>
      </c>
      <c r="I57" s="82" t="s">
        <v>9</v>
      </c>
      <c r="J57" s="83" t="s">
        <v>33</v>
      </c>
      <c r="K57" s="103"/>
      <c r="L57" s="104"/>
      <c r="M57" s="105"/>
      <c r="N57" s="69"/>
      <c r="O57" s="103"/>
      <c r="P57" s="104"/>
      <c r="Q57" s="105"/>
      <c r="R57" s="11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2:256" ht="15.75" x14ac:dyDescent="0.25">
      <c r="B58" s="2"/>
      <c r="C58" s="2"/>
      <c r="D58" s="10"/>
      <c r="E58" s="8"/>
      <c r="F58" s="8"/>
      <c r="G58" s="78">
        <v>807</v>
      </c>
      <c r="H58" s="79" t="str">
        <f>[1]Cash!$E$10</f>
        <v>01401</v>
      </c>
      <c r="I58" s="79" t="s">
        <v>9</v>
      </c>
      <c r="J58" s="80"/>
      <c r="K58" s="103"/>
      <c r="L58" s="104"/>
      <c r="M58" s="105"/>
      <c r="N58" s="69"/>
      <c r="O58" s="103"/>
      <c r="P58" s="104"/>
      <c r="Q58" s="105"/>
      <c r="R58" s="11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2:256" ht="15.75" x14ac:dyDescent="0.25">
      <c r="B59" s="2"/>
      <c r="C59" s="2"/>
      <c r="D59" s="22" t="s">
        <v>34</v>
      </c>
      <c r="E59" s="6"/>
      <c r="F59" s="6"/>
      <c r="G59" s="25"/>
      <c r="H59" s="6"/>
      <c r="I59" s="6"/>
      <c r="J59" s="6"/>
      <c r="K59" s="70"/>
      <c r="L59" s="70"/>
      <c r="M59" s="70"/>
      <c r="N59" s="71"/>
      <c r="O59" s="70"/>
      <c r="P59" s="70"/>
      <c r="Q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2:256" x14ac:dyDescent="0.25">
      <c r="B60" s="5"/>
      <c r="C60" s="5"/>
      <c r="D60" s="5"/>
      <c r="E60" s="5"/>
      <c r="F60" s="5"/>
      <c r="G60" s="5"/>
      <c r="H60" s="5"/>
      <c r="I60" s="5"/>
      <c r="J60" s="5"/>
      <c r="K60" s="72"/>
      <c r="L60" s="72"/>
      <c r="M60" s="72"/>
      <c r="N60" s="72"/>
      <c r="O60" s="72"/>
      <c r="P60" s="72"/>
      <c r="Q60" s="7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2:256" ht="15.75" x14ac:dyDescent="0.25">
      <c r="B61" s="2"/>
      <c r="C61" s="2"/>
      <c r="D61" s="10" t="s">
        <v>29</v>
      </c>
      <c r="E61" s="8"/>
      <c r="F61" s="8"/>
      <c r="G61" s="20" t="s">
        <v>30</v>
      </c>
      <c r="H61" s="21">
        <v>807</v>
      </c>
      <c r="I61" s="22">
        <f>[1]Cash!$H$70</f>
        <v>0</v>
      </c>
      <c r="J61" s="22"/>
      <c r="K61" s="69"/>
      <c r="L61" s="72"/>
      <c r="M61" s="72"/>
      <c r="N61" s="72"/>
      <c r="O61" s="72"/>
      <c r="P61" s="72"/>
      <c r="Q61" s="7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2:256" ht="15.75" x14ac:dyDescent="0.25">
      <c r="B62" s="2"/>
      <c r="C62" s="2"/>
      <c r="D62" s="10" t="s">
        <v>35</v>
      </c>
      <c r="E62" s="8"/>
      <c r="F62" s="8"/>
      <c r="G62" s="78">
        <v>807</v>
      </c>
      <c r="H62" s="79" t="str">
        <f>[1]Cash!$E$10</f>
        <v>01401</v>
      </c>
      <c r="I62" s="79" t="s">
        <v>9</v>
      </c>
      <c r="J62" s="80" t="s">
        <v>36</v>
      </c>
      <c r="K62" s="103"/>
      <c r="L62" s="104"/>
      <c r="M62" s="105"/>
      <c r="N62" s="69"/>
      <c r="O62" s="103"/>
      <c r="P62" s="104"/>
      <c r="Q62" s="105"/>
      <c r="R62" s="11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2:256" ht="15.75" x14ac:dyDescent="0.25">
      <c r="B63" s="2"/>
      <c r="C63" s="2"/>
      <c r="D63" s="84" t="s">
        <v>104</v>
      </c>
      <c r="E63" s="2"/>
      <c r="F63" s="7"/>
      <c r="G63" s="81">
        <v>807</v>
      </c>
      <c r="H63" s="82" t="s">
        <v>8</v>
      </c>
      <c r="I63" s="82" t="s">
        <v>9</v>
      </c>
      <c r="J63" s="85" t="s">
        <v>37</v>
      </c>
      <c r="K63" s="103"/>
      <c r="L63" s="104"/>
      <c r="M63" s="105"/>
      <c r="N63" s="69"/>
      <c r="O63" s="103"/>
      <c r="P63" s="104"/>
      <c r="Q63" s="105"/>
      <c r="R63" s="11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2:256" ht="15.75" x14ac:dyDescent="0.25">
      <c r="B64" s="2"/>
      <c r="C64" s="2"/>
      <c r="D64" s="12" t="s">
        <v>38</v>
      </c>
      <c r="E64" s="2"/>
      <c r="F64" s="7"/>
      <c r="G64" s="81">
        <v>807</v>
      </c>
      <c r="H64" s="82" t="str">
        <f>[1]Cash!$E$10</f>
        <v>01401</v>
      </c>
      <c r="I64" s="82" t="s">
        <v>9</v>
      </c>
      <c r="J64" s="83">
        <v>455101</v>
      </c>
      <c r="K64" s="103"/>
      <c r="L64" s="104"/>
      <c r="M64" s="105"/>
      <c r="N64" s="69"/>
      <c r="O64" s="103"/>
      <c r="P64" s="104"/>
      <c r="Q64" s="105"/>
      <c r="R64" s="11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2:256" ht="15.75" x14ac:dyDescent="0.25">
      <c r="B65" s="2"/>
      <c r="C65" s="2"/>
      <c r="D65" s="10"/>
      <c r="E65" s="8"/>
      <c r="F65" s="8"/>
      <c r="G65" s="78">
        <v>807</v>
      </c>
      <c r="H65" s="79" t="str">
        <f>[1]Cash!$E$10</f>
        <v>01401</v>
      </c>
      <c r="I65" s="79" t="s">
        <v>9</v>
      </c>
      <c r="J65" s="80"/>
      <c r="K65" s="103"/>
      <c r="L65" s="104"/>
      <c r="M65" s="105"/>
      <c r="N65" s="69"/>
      <c r="O65" s="103"/>
      <c r="P65" s="104"/>
      <c r="Q65" s="105"/>
      <c r="R65" s="11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2:256" ht="15.75" x14ac:dyDescent="0.25">
      <c r="B66" s="2"/>
      <c r="C66" s="2"/>
      <c r="D66" s="22" t="s">
        <v>105</v>
      </c>
      <c r="E66" s="6"/>
      <c r="F66" s="6"/>
      <c r="G66" s="25"/>
      <c r="H66" s="6"/>
      <c r="I66" s="6"/>
      <c r="J66" s="6"/>
      <c r="K66" s="4"/>
      <c r="L66" s="4"/>
      <c r="M66" s="4"/>
      <c r="N66" s="2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</sheetData>
  <sheetProtection password="C8DD" sheet="1"/>
  <mergeCells count="61">
    <mergeCell ref="K65:M65"/>
    <mergeCell ref="O65:Q65"/>
    <mergeCell ref="K62:M62"/>
    <mergeCell ref="K63:M63"/>
    <mergeCell ref="K64:M64"/>
    <mergeCell ref="O62:Q62"/>
    <mergeCell ref="O63:Q63"/>
    <mergeCell ref="O64:Q64"/>
    <mergeCell ref="K56:M56"/>
    <mergeCell ref="K57:M57"/>
    <mergeCell ref="K58:M58"/>
    <mergeCell ref="O56:Q56"/>
    <mergeCell ref="O57:Q57"/>
    <mergeCell ref="O58:Q58"/>
    <mergeCell ref="H2:L2"/>
    <mergeCell ref="H3:L3"/>
    <mergeCell ref="H4:L4"/>
    <mergeCell ref="H5:L5"/>
    <mergeCell ref="H6:L6"/>
    <mergeCell ref="G49:H49"/>
    <mergeCell ref="K20:M20"/>
    <mergeCell ref="G42:H42"/>
    <mergeCell ref="G43:H43"/>
    <mergeCell ref="G44:H44"/>
    <mergeCell ref="F20:J20"/>
    <mergeCell ref="G39:H39"/>
    <mergeCell ref="G40:H40"/>
    <mergeCell ref="G41:H41"/>
    <mergeCell ref="G37:H37"/>
    <mergeCell ref="G38:H38"/>
    <mergeCell ref="K19:M19"/>
    <mergeCell ref="G45:H45"/>
    <mergeCell ref="G46:H46"/>
    <mergeCell ref="G47:H47"/>
    <mergeCell ref="G48:H48"/>
    <mergeCell ref="P3:Q3"/>
    <mergeCell ref="P4:Q4"/>
    <mergeCell ref="F16:J16"/>
    <mergeCell ref="F17:J17"/>
    <mergeCell ref="F19:J19"/>
    <mergeCell ref="K16:M16"/>
    <mergeCell ref="K17:M17"/>
    <mergeCell ref="N16:O16"/>
    <mergeCell ref="N17:O17"/>
    <mergeCell ref="P16:Q16"/>
    <mergeCell ref="M13:Q13"/>
    <mergeCell ref="P17:Q17"/>
    <mergeCell ref="N19:O19"/>
    <mergeCell ref="P19:Q19"/>
    <mergeCell ref="H14:L14"/>
    <mergeCell ref="H13:L13"/>
    <mergeCell ref="N20:O20"/>
    <mergeCell ref="O41:Q41"/>
    <mergeCell ref="P20:Q20"/>
    <mergeCell ref="O45:Q45"/>
    <mergeCell ref="O47:Q47"/>
    <mergeCell ref="N27:Q27"/>
    <mergeCell ref="N25:Q25"/>
    <mergeCell ref="N29:Q29"/>
    <mergeCell ref="N31:Q31"/>
    <mergeCell ref="O37:Q37"/>
  </mergeCells>
  <printOptions horizontalCentered="1"/>
  <pageMargins left="0.2" right="0.2" top="1" bottom="0.5" header="0.3" footer="0.3"/>
  <pageSetup scale="63" orientation="portrait" r:id="rId1"/>
  <headerFooter>
    <oddFooter>&amp;C&amp;"Arial,Bold"&amp;14-- Return to OMES Financial Reporting Unit by October 7 --&amp;R24 Q.1</oddFooter>
  </headerFooter>
  <ignoredErrors>
    <ignoredError sqref="H6" unlockedFormula="1"/>
    <ignoredError sqref="C13 C16" numberStoredAsText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2:IV69"/>
  <sheetViews>
    <sheetView showGridLines="0" zoomScale="70" zoomScaleNormal="70" zoomScalePageLayoutView="75" workbookViewId="0">
      <selection activeCell="C35" sqref="C35"/>
    </sheetView>
  </sheetViews>
  <sheetFormatPr defaultRowHeight="15" x14ac:dyDescent="0.25"/>
  <cols>
    <col min="1" max="1" width="2.42578125" style="1" customWidth="1"/>
    <col min="2" max="4" width="9.140625" style="1"/>
    <col min="5" max="5" width="10.140625" style="1" customWidth="1"/>
    <col min="6" max="15" width="9.140625" style="1"/>
    <col min="16" max="16" width="10.7109375" style="1" customWidth="1"/>
    <col min="17" max="17" width="8.28515625" style="1" customWidth="1"/>
    <col min="18" max="18" width="6.28515625" style="1" customWidth="1"/>
    <col min="19" max="19" width="9.140625" style="1"/>
    <col min="20" max="20" width="1.85546875" style="1" customWidth="1"/>
    <col min="21" max="22" width="9.140625" style="1"/>
    <col min="23" max="23" width="10.42578125" style="1" hidden="1" customWidth="1"/>
    <col min="24" max="24" width="12.85546875" style="1" hidden="1" customWidth="1"/>
    <col min="25" max="16384" width="9.140625" style="1"/>
  </cols>
  <sheetData>
    <row r="2" spans="2:256" ht="15.75" x14ac:dyDescent="0.25">
      <c r="B2" s="7" t="s">
        <v>103</v>
      </c>
      <c r="C2" s="2"/>
      <c r="D2" s="2"/>
      <c r="E2" s="2"/>
      <c r="F2" s="2"/>
      <c r="G2" s="2"/>
      <c r="H2" s="100" t="s">
        <v>0</v>
      </c>
      <c r="I2" s="100"/>
      <c r="J2" s="100"/>
      <c r="K2" s="100"/>
      <c r="L2" s="100"/>
      <c r="M2" s="100"/>
      <c r="N2" s="2"/>
      <c r="O2" s="2"/>
      <c r="P2" s="4" t="s">
        <v>98</v>
      </c>
      <c r="Q2" s="4"/>
      <c r="R2" s="4"/>
      <c r="S2" s="2"/>
      <c r="T2" s="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56" ht="15.75" x14ac:dyDescent="0.25">
      <c r="B3" s="2"/>
      <c r="C3" s="2"/>
      <c r="D3" s="2"/>
      <c r="E3" s="2"/>
      <c r="F3" s="2"/>
      <c r="G3" s="2"/>
      <c r="H3" s="100" t="s">
        <v>1</v>
      </c>
      <c r="I3" s="100"/>
      <c r="J3" s="100"/>
      <c r="K3" s="100"/>
      <c r="L3" s="100"/>
      <c r="M3" s="100"/>
      <c r="N3" s="2"/>
      <c r="O3" s="2"/>
      <c r="P3" s="6" t="s">
        <v>2</v>
      </c>
      <c r="Q3" s="107"/>
      <c r="R3" s="10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2:256" ht="15.75" x14ac:dyDescent="0.25">
      <c r="B4" s="2"/>
      <c r="C4" s="2"/>
      <c r="D4" s="2"/>
      <c r="E4" s="2"/>
      <c r="F4" s="2"/>
      <c r="G4" s="2"/>
      <c r="H4" s="101" t="s">
        <v>50</v>
      </c>
      <c r="I4" s="101"/>
      <c r="J4" s="101"/>
      <c r="K4" s="101"/>
      <c r="L4" s="101"/>
      <c r="M4" s="101"/>
      <c r="N4" s="2"/>
      <c r="O4" s="2"/>
      <c r="P4" s="2" t="s">
        <v>4</v>
      </c>
      <c r="Q4" s="107"/>
      <c r="R4" s="10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2:256" ht="16.5" thickBot="1" x14ac:dyDescent="0.3">
      <c r="B5" s="2"/>
      <c r="C5" s="2"/>
      <c r="D5" s="2"/>
      <c r="E5" s="2"/>
      <c r="F5" s="2"/>
      <c r="G5" s="2"/>
      <c r="H5" s="100" t="s">
        <v>51</v>
      </c>
      <c r="I5" s="100"/>
      <c r="J5" s="100"/>
      <c r="K5" s="100"/>
      <c r="L5" s="100"/>
      <c r="M5" s="100"/>
      <c r="N5" s="2"/>
      <c r="O5" s="2"/>
      <c r="P5" s="7"/>
      <c r="Q5" s="8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2:256" ht="16.5" thickTop="1" x14ac:dyDescent="0.25">
      <c r="B6" s="2"/>
      <c r="C6" s="2"/>
      <c r="D6" s="2"/>
      <c r="E6" s="2"/>
      <c r="F6" s="2"/>
      <c r="G6" s="2"/>
      <c r="H6" s="102" t="str">
        <f ca="1">CONCATENATE("June 30, ",YEAR(TODAY()))</f>
        <v>June 30, 2021</v>
      </c>
      <c r="I6" s="102"/>
      <c r="J6" s="102"/>
      <c r="K6" s="102"/>
      <c r="L6" s="102"/>
      <c r="M6" s="102"/>
      <c r="N6" s="5"/>
      <c r="O6" s="5"/>
      <c r="P6" s="9"/>
      <c r="Q6" s="9"/>
      <c r="R6" s="9"/>
      <c r="S6" s="5"/>
      <c r="T6" s="5"/>
      <c r="U6" s="5"/>
      <c r="V6" s="5"/>
      <c r="W6" s="74">
        <f ca="1">TODAY()</f>
        <v>44376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2:256" ht="15.75" x14ac:dyDescent="0.25"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5"/>
      <c r="O7" s="5"/>
      <c r="P7" s="5"/>
      <c r="Q7" s="5"/>
      <c r="R7" s="5"/>
      <c r="S7" s="5"/>
      <c r="T7" s="5"/>
      <c r="U7" s="5"/>
      <c r="V7" s="5"/>
      <c r="W7" s="1">
        <f ca="1">YEAR(W6)</f>
        <v>2021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6.5" thickBot="1" x14ac:dyDescent="0.3"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5"/>
      <c r="O8" s="5"/>
      <c r="P8" s="5"/>
      <c r="Q8" s="5"/>
      <c r="R8" s="5"/>
      <c r="S8" s="5"/>
      <c r="T8" s="5"/>
      <c r="U8" s="5"/>
      <c r="V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5.75" thickBot="1" x14ac:dyDescent="0.3">
      <c r="B9" s="39"/>
      <c r="C9" s="37" t="s">
        <v>74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 t="s">
        <v>75</v>
      </c>
      <c r="X9" s="75" t="s">
        <v>76</v>
      </c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x14ac:dyDescent="0.25">
      <c r="B10" s="3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>
        <v>2010</v>
      </c>
      <c r="X10" s="75">
        <v>40359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5.75" x14ac:dyDescent="0.25"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1"/>
      <c r="U11" s="5"/>
      <c r="V11" s="5"/>
      <c r="W11" s="1">
        <v>2011</v>
      </c>
      <c r="X11" s="75">
        <v>40724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5.75" x14ac:dyDescent="0.25">
      <c r="B12" s="12"/>
      <c r="C12" s="2"/>
      <c r="D12" s="2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4"/>
      <c r="P12" s="14"/>
      <c r="Q12" s="14"/>
      <c r="R12" s="14"/>
      <c r="S12" s="7"/>
      <c r="T12" s="11"/>
      <c r="U12" s="5"/>
      <c r="V12" s="5"/>
      <c r="W12" s="1">
        <v>2012</v>
      </c>
      <c r="X12" s="75">
        <v>41090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5.75" x14ac:dyDescent="0.25">
      <c r="B13" s="15"/>
      <c r="C13" s="16" t="s">
        <v>6</v>
      </c>
      <c r="D13" s="2" t="s">
        <v>7</v>
      </c>
      <c r="E13" s="26"/>
      <c r="F13" s="26"/>
      <c r="G13" s="36"/>
      <c r="H13" s="97"/>
      <c r="I13" s="97"/>
      <c r="J13" s="97"/>
      <c r="K13" s="97"/>
      <c r="L13" s="97"/>
      <c r="M13" s="97"/>
      <c r="N13" s="97"/>
      <c r="O13" s="93"/>
      <c r="P13" s="93"/>
      <c r="Q13" s="93"/>
      <c r="R13" s="93"/>
      <c r="S13" s="7"/>
      <c r="T13" s="11"/>
      <c r="U13" s="5"/>
      <c r="V13" s="5"/>
      <c r="W13" s="1">
        <v>2013</v>
      </c>
      <c r="X13" s="75">
        <v>41455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5.75" x14ac:dyDescent="0.25">
      <c r="B14" s="12"/>
      <c r="C14" s="2"/>
      <c r="D14" s="2"/>
      <c r="E14" s="17" t="s">
        <v>41</v>
      </c>
      <c r="F14" s="17" t="s">
        <v>100</v>
      </c>
      <c r="G14" s="8"/>
      <c r="H14" s="86" t="s">
        <v>101</v>
      </c>
      <c r="I14" s="86"/>
      <c r="J14" s="86"/>
      <c r="K14" s="86"/>
      <c r="L14" s="86"/>
      <c r="M14" s="86"/>
      <c r="N14" s="86"/>
      <c r="O14" s="86" t="s">
        <v>10</v>
      </c>
      <c r="P14" s="86"/>
      <c r="Q14" s="86"/>
      <c r="R14" s="86"/>
      <c r="S14" s="7"/>
      <c r="T14" s="11"/>
      <c r="U14" s="5"/>
      <c r="V14" s="5"/>
      <c r="W14" s="1">
        <v>2014</v>
      </c>
      <c r="X14" s="75">
        <v>41820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5.75" x14ac:dyDescent="0.25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7"/>
      <c r="T15" s="11"/>
      <c r="U15" s="5"/>
      <c r="V15" s="5"/>
      <c r="W15" s="1">
        <v>2015</v>
      </c>
      <c r="X15" s="75">
        <v>42185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5.75" x14ac:dyDescent="0.25">
      <c r="B16" s="15"/>
      <c r="C16" s="16" t="s">
        <v>11</v>
      </c>
      <c r="D16" s="2" t="s">
        <v>12</v>
      </c>
      <c r="E16" s="2"/>
      <c r="F16" s="91"/>
      <c r="G16" s="91"/>
      <c r="H16" s="91"/>
      <c r="I16" s="91"/>
      <c r="J16" s="91"/>
      <c r="K16" s="91"/>
      <c r="L16" s="91"/>
      <c r="M16" s="91"/>
      <c r="N16" s="91"/>
      <c r="O16" s="94"/>
      <c r="P16" s="94"/>
      <c r="Q16" s="95"/>
      <c r="R16" s="95"/>
      <c r="S16" s="7"/>
      <c r="T16" s="11"/>
      <c r="U16" s="5"/>
      <c r="V16" s="5"/>
      <c r="W16" s="1">
        <v>2016</v>
      </c>
      <c r="X16" s="75">
        <v>42551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5.75" x14ac:dyDescent="0.25">
      <c r="B17" s="12"/>
      <c r="C17" s="2"/>
      <c r="D17" s="2"/>
      <c r="E17" s="2"/>
      <c r="F17" s="99" t="s">
        <v>13</v>
      </c>
      <c r="G17" s="99"/>
      <c r="H17" s="99"/>
      <c r="I17" s="99"/>
      <c r="J17" s="99"/>
      <c r="K17" s="92" t="s">
        <v>14</v>
      </c>
      <c r="L17" s="92"/>
      <c r="M17" s="92"/>
      <c r="N17" s="92"/>
      <c r="O17" s="86" t="s">
        <v>15</v>
      </c>
      <c r="P17" s="86"/>
      <c r="Q17" s="86" t="s">
        <v>16</v>
      </c>
      <c r="R17" s="86"/>
      <c r="S17" s="7"/>
      <c r="T17" s="11"/>
      <c r="U17" s="5"/>
      <c r="V17" s="5"/>
      <c r="W17" s="1">
        <v>2017</v>
      </c>
      <c r="X17" s="75">
        <v>42916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5.75" x14ac:dyDescent="0.25"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7"/>
      <c r="T18" s="11"/>
      <c r="U18" s="5"/>
      <c r="V18" s="5"/>
      <c r="W18" s="1">
        <v>2018</v>
      </c>
      <c r="X18" s="75">
        <v>43281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15.75" x14ac:dyDescent="0.25">
      <c r="B19" s="12"/>
      <c r="C19" s="2"/>
      <c r="D19" s="2" t="s">
        <v>17</v>
      </c>
      <c r="E19" s="2"/>
      <c r="F19" s="91"/>
      <c r="G19" s="91"/>
      <c r="H19" s="91"/>
      <c r="I19" s="91"/>
      <c r="J19" s="91"/>
      <c r="K19" s="93"/>
      <c r="L19" s="93"/>
      <c r="M19" s="93"/>
      <c r="N19" s="93"/>
      <c r="O19" s="94"/>
      <c r="P19" s="94"/>
      <c r="Q19" s="95"/>
      <c r="R19" s="95"/>
      <c r="S19" s="7"/>
      <c r="T19" s="11"/>
      <c r="U19" s="5"/>
      <c r="V19" s="5"/>
      <c r="W19" s="1">
        <v>2019</v>
      </c>
      <c r="X19" s="75">
        <v>43646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15.75" x14ac:dyDescent="0.25">
      <c r="B20" s="12"/>
      <c r="C20" s="2"/>
      <c r="D20" s="2"/>
      <c r="E20" s="2"/>
      <c r="F20" s="92" t="s">
        <v>18</v>
      </c>
      <c r="G20" s="92"/>
      <c r="H20" s="92"/>
      <c r="I20" s="92"/>
      <c r="J20" s="92"/>
      <c r="K20" s="86" t="s">
        <v>14</v>
      </c>
      <c r="L20" s="86"/>
      <c r="M20" s="86"/>
      <c r="N20" s="86"/>
      <c r="O20" s="86" t="s">
        <v>15</v>
      </c>
      <c r="P20" s="86"/>
      <c r="Q20" s="86"/>
      <c r="R20" s="86"/>
      <c r="S20" s="7"/>
      <c r="T20" s="11"/>
      <c r="U20" s="5"/>
      <c r="V20" s="5"/>
      <c r="W20" s="1">
        <v>2020</v>
      </c>
      <c r="X20" s="75">
        <v>44012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5.75" x14ac:dyDescent="0.25">
      <c r="B21" s="1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7"/>
      <c r="T21" s="11"/>
      <c r="U21" s="5"/>
      <c r="V21" s="5"/>
      <c r="W21" s="1">
        <v>2021</v>
      </c>
      <c r="X21" s="75">
        <v>44377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5.75" x14ac:dyDescent="0.25">
      <c r="B22" s="12"/>
      <c r="C22" s="2"/>
      <c r="D22" s="2"/>
      <c r="E22" s="2"/>
      <c r="F22" s="2"/>
      <c r="G22" s="2"/>
      <c r="H22" s="93"/>
      <c r="I22" s="93"/>
      <c r="J22" s="93"/>
      <c r="K22" s="93"/>
      <c r="L22" s="93"/>
      <c r="M22" s="93"/>
      <c r="N22" s="93"/>
      <c r="O22" s="95"/>
      <c r="P22" s="95"/>
      <c r="Q22" s="95"/>
      <c r="R22" s="2"/>
      <c r="S22" s="7"/>
      <c r="T22" s="11"/>
      <c r="U22" s="5"/>
      <c r="V22" s="5"/>
      <c r="W22" s="1">
        <v>2022</v>
      </c>
      <c r="X22" s="75">
        <v>44742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5.75" x14ac:dyDescent="0.25">
      <c r="B23" s="12"/>
      <c r="C23" s="7"/>
      <c r="D23" s="7"/>
      <c r="E23" s="7"/>
      <c r="F23" s="7"/>
      <c r="G23" s="7"/>
      <c r="H23" s="106" t="s">
        <v>19</v>
      </c>
      <c r="I23" s="106"/>
      <c r="J23" s="106"/>
      <c r="K23" s="106"/>
      <c r="L23" s="106"/>
      <c r="M23" s="106"/>
      <c r="N23" s="106"/>
      <c r="O23" s="106" t="s">
        <v>16</v>
      </c>
      <c r="P23" s="106"/>
      <c r="Q23" s="106"/>
      <c r="R23" s="7"/>
      <c r="S23" s="7"/>
      <c r="T23" s="11"/>
      <c r="U23" s="5"/>
      <c r="V23" s="5"/>
      <c r="W23" s="1">
        <v>2023</v>
      </c>
      <c r="X23" s="75">
        <v>45107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  <c r="W24" s="1">
        <v>2024</v>
      </c>
      <c r="X24" s="75">
        <v>45473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x14ac:dyDescent="0.25">
      <c r="B25" s="5"/>
      <c r="C25" s="5" t="s">
        <v>52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">
        <v>2025</v>
      </c>
      <c r="X25" s="75">
        <v>45838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x14ac:dyDescent="0.25">
      <c r="B26" s="5"/>
      <c r="C26" s="5" t="s">
        <v>53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x14ac:dyDescent="0.25">
      <c r="B27" s="5"/>
      <c r="C27" s="5" t="s">
        <v>54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x14ac:dyDescent="0.25">
      <c r="B28" s="5"/>
      <c r="C28" s="5" t="s">
        <v>55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x14ac:dyDescent="0.25">
      <c r="B30" s="5"/>
      <c r="C30" s="5" t="s">
        <v>56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x14ac:dyDescent="0.25">
      <c r="B31" s="5"/>
      <c r="C31" s="5" t="s">
        <v>57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x14ac:dyDescent="0.25">
      <c r="B33" s="5"/>
      <c r="C33" s="5" t="s">
        <v>58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x14ac:dyDescent="0.25">
      <c r="B34" s="5"/>
      <c r="C34" s="5" t="s">
        <v>107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x14ac:dyDescent="0.25">
      <c r="B35" s="5"/>
      <c r="C35" s="5" t="s">
        <v>108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x14ac:dyDescent="0.25">
      <c r="B36" s="5"/>
      <c r="C36" s="5" t="s">
        <v>59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x14ac:dyDescent="0.25">
      <c r="B38" s="5"/>
      <c r="C38" s="5" t="s">
        <v>60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ht="15.75" x14ac:dyDescent="0.25"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1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ht="15.75" x14ac:dyDescent="0.25">
      <c r="B42" s="12"/>
      <c r="C42" s="2"/>
      <c r="D42" s="2"/>
      <c r="E42" s="2"/>
      <c r="F42" s="2"/>
      <c r="G42" s="2"/>
      <c r="H42" s="2"/>
      <c r="I42" s="2"/>
      <c r="J42" s="3" t="s">
        <v>61</v>
      </c>
      <c r="K42" s="3"/>
      <c r="L42" s="2"/>
      <c r="M42" s="2"/>
      <c r="N42" s="2"/>
      <c r="O42" s="2"/>
      <c r="P42" s="3" t="s">
        <v>62</v>
      </c>
      <c r="Q42" s="3"/>
      <c r="R42" s="3"/>
      <c r="S42" s="7"/>
      <c r="T42" s="11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ht="23.1" customHeight="1" x14ac:dyDescent="0.25">
      <c r="B43" s="12"/>
      <c r="C43" s="2" t="s">
        <v>63</v>
      </c>
      <c r="D43" s="2" t="s">
        <v>64</v>
      </c>
      <c r="E43" s="2"/>
      <c r="F43" s="2"/>
      <c r="G43" s="2"/>
      <c r="H43" s="2"/>
      <c r="I43" s="2"/>
      <c r="J43" s="110"/>
      <c r="K43" s="110"/>
      <c r="L43" s="2"/>
      <c r="M43" s="2"/>
      <c r="N43" s="2"/>
      <c r="O43" s="2"/>
      <c r="P43" s="111"/>
      <c r="Q43" s="111"/>
      <c r="R43" s="111"/>
      <c r="S43" s="7"/>
      <c r="T43" s="1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ht="23.1" customHeight="1" x14ac:dyDescent="0.25">
      <c r="B44" s="12"/>
      <c r="C44" s="2"/>
      <c r="D44" s="7" t="s">
        <v>65</v>
      </c>
      <c r="E44" s="2"/>
      <c r="F44" s="2"/>
      <c r="G44" s="2"/>
      <c r="H44" s="2"/>
      <c r="I44" s="2"/>
      <c r="J44" s="110"/>
      <c r="K44" s="110"/>
      <c r="L44" s="2"/>
      <c r="M44" s="2"/>
      <c r="N44" s="2"/>
      <c r="O44" s="2"/>
      <c r="P44" s="111"/>
      <c r="Q44" s="111"/>
      <c r="R44" s="111"/>
      <c r="S44" s="7"/>
      <c r="T44" s="11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ht="23.1" customHeight="1" x14ac:dyDescent="0.25">
      <c r="B45" s="12"/>
      <c r="C45" s="2"/>
      <c r="D45" s="2"/>
      <c r="E45" s="2"/>
      <c r="F45" s="2"/>
      <c r="G45" s="2"/>
      <c r="H45" s="2"/>
      <c r="I45" s="2"/>
      <c r="J45" s="110"/>
      <c r="K45" s="110"/>
      <c r="L45" s="2"/>
      <c r="M45" s="2"/>
      <c r="N45" s="2"/>
      <c r="O45" s="2"/>
      <c r="P45" s="111"/>
      <c r="Q45" s="111"/>
      <c r="R45" s="111"/>
      <c r="S45" s="7"/>
      <c r="T45" s="11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ht="23.1" customHeight="1" x14ac:dyDescent="0.25">
      <c r="B46" s="12"/>
      <c r="C46" s="2" t="s">
        <v>66</v>
      </c>
      <c r="D46" s="7" t="s">
        <v>67</v>
      </c>
      <c r="E46" s="2"/>
      <c r="F46" s="2"/>
      <c r="G46" s="2"/>
      <c r="H46" s="2"/>
      <c r="I46" s="2"/>
      <c r="J46" s="6"/>
      <c r="K46" s="6"/>
      <c r="L46" s="2"/>
      <c r="M46" s="2"/>
      <c r="N46" s="2"/>
      <c r="O46" s="2"/>
      <c r="P46" s="6"/>
      <c r="Q46" s="6"/>
      <c r="R46" s="6"/>
      <c r="S46" s="7"/>
      <c r="T46" s="11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ht="23.1" customHeight="1" x14ac:dyDescent="0.25">
      <c r="B47" s="12"/>
      <c r="C47" s="2"/>
      <c r="D47" s="7" t="s">
        <v>68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7"/>
      <c r="T47" s="1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ht="23.1" customHeight="1" x14ac:dyDescent="0.25">
      <c r="B48" s="12"/>
      <c r="C48" s="2"/>
      <c r="D48" s="2"/>
      <c r="E48" s="2" t="s">
        <v>69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7"/>
      <c r="T48" s="1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ht="23.1" customHeight="1" x14ac:dyDescent="0.25">
      <c r="B49" s="12"/>
      <c r="C49" s="2"/>
      <c r="D49" s="7" t="s">
        <v>70</v>
      </c>
      <c r="E49" s="2"/>
      <c r="F49" s="2"/>
      <c r="G49" s="2"/>
      <c r="H49" s="2"/>
      <c r="I49" s="2"/>
      <c r="J49" s="110"/>
      <c r="K49" s="110"/>
      <c r="L49" s="2"/>
      <c r="M49" s="2"/>
      <c r="N49" s="2"/>
      <c r="O49" s="2"/>
      <c r="P49" s="111"/>
      <c r="Q49" s="111"/>
      <c r="R49" s="111"/>
      <c r="S49" s="7"/>
      <c r="T49" s="11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ht="23.1" customHeight="1" x14ac:dyDescent="0.25">
      <c r="B50" s="12"/>
      <c r="C50" s="2"/>
      <c r="D50" s="2"/>
      <c r="E50" s="2"/>
      <c r="F50" s="2"/>
      <c r="G50" s="2"/>
      <c r="H50" s="2"/>
      <c r="I50" s="2"/>
      <c r="J50" s="110"/>
      <c r="K50" s="110"/>
      <c r="L50" s="2"/>
      <c r="M50" s="2"/>
      <c r="N50" s="2"/>
      <c r="O50" s="2"/>
      <c r="P50" s="111"/>
      <c r="Q50" s="111"/>
      <c r="R50" s="111"/>
      <c r="S50" s="7"/>
      <c r="T50" s="11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256" ht="23.1" customHeight="1" thickBot="1" x14ac:dyDescent="0.3">
      <c r="B51" s="12"/>
      <c r="C51" s="2" t="s">
        <v>71</v>
      </c>
      <c r="D51" s="2" t="s">
        <v>72</v>
      </c>
      <c r="E51" s="2"/>
      <c r="F51" s="2"/>
      <c r="G51" s="2"/>
      <c r="H51" s="2"/>
      <c r="I51" s="2"/>
      <c r="J51" s="6"/>
      <c r="K51" s="6"/>
      <c r="L51" s="2"/>
      <c r="M51" s="2"/>
      <c r="N51" s="2"/>
      <c r="O51" s="2"/>
      <c r="P51" s="112">
        <f>SUM(P43:R50)</f>
        <v>0</v>
      </c>
      <c r="Q51" s="112"/>
      <c r="R51" s="112"/>
      <c r="S51" s="7"/>
      <c r="T51" s="11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2:256" ht="16.5" thickTop="1" x14ac:dyDescent="0.25"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2"/>
      <c r="Q52" s="32"/>
      <c r="R52" s="32"/>
      <c r="S52" s="7"/>
      <c r="T52" s="1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2:256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2:256" ht="23.1" customHeight="1" x14ac:dyDescent="0.25">
      <c r="B54" s="10"/>
      <c r="C54" s="35" t="s">
        <v>73</v>
      </c>
      <c r="D54" s="35" t="s">
        <v>25</v>
      </c>
      <c r="E54" s="35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8"/>
      <c r="T54" s="1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2:256" ht="23.1" customHeight="1" x14ac:dyDescent="0.25">
      <c r="B55" s="12"/>
      <c r="C55" s="109"/>
      <c r="D55" s="109"/>
      <c r="E55" s="109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7"/>
      <c r="T55" s="1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2:256" ht="23.1" customHeight="1" x14ac:dyDescent="0.25">
      <c r="B56" s="1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7"/>
      <c r="T56" s="1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2:256" ht="23.1" customHeight="1" x14ac:dyDescent="0.25">
      <c r="B57" s="12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"/>
      <c r="T57" s="1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2:256" ht="15.75" x14ac:dyDescent="0.25"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7"/>
      <c r="T58" s="1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2:256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2:256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2:256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2:256" x14ac:dyDescent="0.2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2:256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2:256" x14ac:dyDescent="0.2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2:256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2:256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2:256" x14ac:dyDescent="0.2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2:256" x14ac:dyDescent="0.2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2:256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</sheetData>
  <sheetProtection password="C8DD" sheet="1"/>
  <mergeCells count="46">
    <mergeCell ref="H2:M2"/>
    <mergeCell ref="H3:M3"/>
    <mergeCell ref="H4:M4"/>
    <mergeCell ref="H5:M5"/>
    <mergeCell ref="H6:M6"/>
    <mergeCell ref="H14:N14"/>
    <mergeCell ref="C57:R57"/>
    <mergeCell ref="C55:R55"/>
    <mergeCell ref="C56:R56"/>
    <mergeCell ref="F54:R54"/>
    <mergeCell ref="J43:K43"/>
    <mergeCell ref="J44:K44"/>
    <mergeCell ref="J45:K45"/>
    <mergeCell ref="J49:K49"/>
    <mergeCell ref="J50:K50"/>
    <mergeCell ref="P43:R43"/>
    <mergeCell ref="P44:R44"/>
    <mergeCell ref="P45:R45"/>
    <mergeCell ref="P49:R49"/>
    <mergeCell ref="P50:R50"/>
    <mergeCell ref="P51:R51"/>
    <mergeCell ref="O16:P16"/>
    <mergeCell ref="Q17:R17"/>
    <mergeCell ref="K16:N16"/>
    <mergeCell ref="Q19:R19"/>
    <mergeCell ref="F17:J17"/>
    <mergeCell ref="K17:N17"/>
    <mergeCell ref="F16:J16"/>
    <mergeCell ref="F19:J19"/>
    <mergeCell ref="K19:N19"/>
    <mergeCell ref="H23:N23"/>
    <mergeCell ref="O23:Q23"/>
    <mergeCell ref="O22:Q22"/>
    <mergeCell ref="Q3:R3"/>
    <mergeCell ref="Q4:R4"/>
    <mergeCell ref="Q16:R16"/>
    <mergeCell ref="O14:R14"/>
    <mergeCell ref="F20:J20"/>
    <mergeCell ref="K20:N20"/>
    <mergeCell ref="O20:P20"/>
    <mergeCell ref="O19:P19"/>
    <mergeCell ref="Q20:R20"/>
    <mergeCell ref="H22:N22"/>
    <mergeCell ref="H13:N13"/>
    <mergeCell ref="O13:R13"/>
    <mergeCell ref="O17:P17"/>
  </mergeCells>
  <pageMargins left="0.2" right="0.2" top="1" bottom="0.5" header="0.3" footer="0.3"/>
  <pageSetup scale="61" orientation="portrait" r:id="rId1"/>
  <headerFooter>
    <oddFooter>&amp;C&amp;"Arial,Bold"&amp;14-- Return to OMES Financial Reporting Unit by October 7 --&amp;"-,Regular"&amp;11
&amp;R24 Q.2</oddFooter>
  </headerFooter>
  <ignoredErrors>
    <ignoredError sqref="C13 C16 C43 C46 C51 C54" numberStoredAsText="1"/>
  </ignoredError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K23"/>
  <sheetViews>
    <sheetView workbookViewId="0">
      <selection activeCell="B5" sqref="B5"/>
    </sheetView>
  </sheetViews>
  <sheetFormatPr defaultRowHeight="15" x14ac:dyDescent="0.25"/>
  <cols>
    <col min="1" max="1" width="23.85546875" style="43" bestFit="1" customWidth="1"/>
    <col min="2" max="2" width="51.7109375" style="44" bestFit="1" customWidth="1"/>
    <col min="3" max="3" width="8.42578125" style="45" bestFit="1" customWidth="1"/>
    <col min="4" max="4" width="11.85546875" style="45" bestFit="1" customWidth="1"/>
    <col min="5" max="5" width="18.7109375" style="44" bestFit="1" customWidth="1"/>
    <col min="6" max="7" width="15.7109375" style="45" customWidth="1"/>
    <col min="8" max="8" width="4" style="46" bestFit="1" customWidth="1"/>
    <col min="9" max="9" width="7.28515625" style="45" bestFit="1" customWidth="1"/>
    <col min="10" max="10" width="17.28515625" style="45" bestFit="1" customWidth="1"/>
    <col min="11" max="11" width="76" style="43" customWidth="1"/>
    <col min="12" max="12" width="12.28515625" style="43" bestFit="1" customWidth="1"/>
    <col min="13" max="16384" width="9.140625" style="43"/>
  </cols>
  <sheetData>
    <row r="1" spans="1:11" x14ac:dyDescent="0.25">
      <c r="K1" s="45" t="s">
        <v>77</v>
      </c>
    </row>
    <row r="2" spans="1:11" x14ac:dyDescent="0.25">
      <c r="K2" s="45" t="s">
        <v>78</v>
      </c>
    </row>
    <row r="3" spans="1:11" x14ac:dyDescent="0.25">
      <c r="K3" s="45"/>
    </row>
    <row r="4" spans="1:11" x14ac:dyDescent="0.25">
      <c r="A4" s="47" t="s">
        <v>79</v>
      </c>
      <c r="B4" s="48" t="s">
        <v>80</v>
      </c>
      <c r="C4" s="49"/>
      <c r="D4" s="49"/>
      <c r="E4" s="50"/>
      <c r="F4" s="49"/>
      <c r="G4" s="49"/>
      <c r="K4" s="45" t="str">
        <f>CONCATENATE("!Scenario=",B4)</f>
        <v>!Scenario=ModAccrual</v>
      </c>
    </row>
    <row r="5" spans="1:11" x14ac:dyDescent="0.25">
      <c r="A5" s="47" t="s">
        <v>81</v>
      </c>
      <c r="B5" s="48"/>
      <c r="C5" s="49"/>
      <c r="D5" s="49"/>
      <c r="E5" s="50"/>
      <c r="F5" s="49"/>
      <c r="G5" s="49"/>
      <c r="K5" s="45" t="str">
        <f>CONCATENATE("!Year=",B5)</f>
        <v>!Year=</v>
      </c>
    </row>
    <row r="6" spans="1:11" x14ac:dyDescent="0.25">
      <c r="A6" s="47" t="s">
        <v>82</v>
      </c>
      <c r="B6" s="48" t="s">
        <v>83</v>
      </c>
      <c r="C6" s="49"/>
      <c r="D6" s="49"/>
      <c r="E6" s="50"/>
      <c r="F6" s="49"/>
      <c r="G6" s="49"/>
      <c r="K6" s="45" t="str">
        <f>CONCATENATE("!Period=",B6)</f>
        <v>!Period=Jun</v>
      </c>
    </row>
    <row r="7" spans="1:11" s="52" customFormat="1" x14ac:dyDescent="0.25">
      <c r="A7" s="47"/>
      <c r="B7" s="51"/>
      <c r="C7" s="49"/>
      <c r="D7" s="49"/>
      <c r="E7" s="50"/>
      <c r="F7" s="49"/>
      <c r="G7" s="49"/>
      <c r="H7" s="46"/>
      <c r="I7" s="45"/>
      <c r="J7" s="45"/>
      <c r="K7" s="43"/>
    </row>
    <row r="8" spans="1:11" s="52" customFormat="1" x14ac:dyDescent="0.25">
      <c r="A8" s="47"/>
      <c r="B8" s="51"/>
      <c r="C8" s="49"/>
      <c r="D8" s="49"/>
      <c r="E8" s="50"/>
      <c r="F8" s="49"/>
      <c r="G8" s="49"/>
      <c r="H8" s="46"/>
      <c r="I8" s="45"/>
      <c r="J8" s="45"/>
      <c r="K8" s="45" t="str">
        <f>CONCATENATE("!JOURNAL=",B9,";B;",B12,";",B14,";&lt;Entity Curr Adjs&gt;;",B11,";",,";",B13,";")</f>
        <v>!JOURNAL=__Q_1;B;R;W;&lt;Entity Curr Adjs&gt;;GAAP;;0;</v>
      </c>
    </row>
    <row r="9" spans="1:11" s="52" customFormat="1" x14ac:dyDescent="0.25">
      <c r="A9" s="47" t="s">
        <v>84</v>
      </c>
      <c r="B9" s="48" t="str">
        <f>CONCATENATE('Q-1'!$E$13,"_",'Q-1'!$F$13,"_Q_1")</f>
        <v>__Q_1</v>
      </c>
      <c r="C9" s="53" t="s">
        <v>85</v>
      </c>
      <c r="D9" s="53" t="s">
        <v>86</v>
      </c>
      <c r="E9" s="53" t="s">
        <v>87</v>
      </c>
      <c r="F9" s="53" t="s">
        <v>88</v>
      </c>
      <c r="G9" s="53" t="s">
        <v>89</v>
      </c>
      <c r="H9" s="54"/>
      <c r="J9" s="47" t="s">
        <v>90</v>
      </c>
      <c r="K9" s="45" t="str">
        <f>CONCATENATE("!DESC=",B10)</f>
        <v>!DESC=To Record Medicaid Payable for State per Primary Recipient</v>
      </c>
    </row>
    <row r="10" spans="1:11" s="52" customFormat="1" ht="30" x14ac:dyDescent="0.25">
      <c r="A10" s="47" t="s">
        <v>91</v>
      </c>
      <c r="B10" s="55" t="str">
        <f>'Q-1'!D59</f>
        <v>To Record Medicaid Payable for State per Primary Recipient</v>
      </c>
      <c r="C10" s="62">
        <f>'Q-1'!J56</f>
        <v>531600</v>
      </c>
      <c r="D10" s="56">
        <f>'Q-1'!$F$13</f>
        <v>0</v>
      </c>
      <c r="E10" s="57" t="str">
        <f>IF($B$4="ModAccrual","Modaccrual_Adj","Accrual_Adj")</f>
        <v>Modaccrual_Adj</v>
      </c>
      <c r="F10" s="73">
        <f>ROUND('Q-1'!K56,-3)</f>
        <v>0</v>
      </c>
      <c r="G10" s="73">
        <f>ROUND('Q-1'!O56,-3)</f>
        <v>0</v>
      </c>
      <c r="H10" s="43" t="str">
        <f>IF(F10&gt;0,"D","C")</f>
        <v>C</v>
      </c>
      <c r="I10" s="58">
        <f>IF(F10&gt;0,F10,G10)</f>
        <v>0</v>
      </c>
      <c r="J10" s="57"/>
      <c r="K10" s="45" t="str">
        <f>CONCATENATE(C10,";[ICP None];",D10,";",E10,";",H10,";",ABS(I10),";",J10)</f>
        <v>531600;[ICP None];0;Modaccrual_Adj;C;0;</v>
      </c>
    </row>
    <row r="11" spans="1:11" s="52" customFormat="1" x14ac:dyDescent="0.25">
      <c r="A11" s="47" t="s">
        <v>92</v>
      </c>
      <c r="B11" s="48" t="s">
        <v>93</v>
      </c>
      <c r="C11" s="61" t="str">
        <f>'Q-1'!J57</f>
        <v>202000</v>
      </c>
      <c r="D11" s="56">
        <f>'Q-1'!$F$13</f>
        <v>0</v>
      </c>
      <c r="E11" s="57" t="str">
        <f>IF($B$4="ModAccrual","Modaccrual_Adj","Accrual_Adj")</f>
        <v>Modaccrual_Adj</v>
      </c>
      <c r="F11" s="73">
        <f>ROUND('Q-1'!K57,-3)</f>
        <v>0</v>
      </c>
      <c r="G11" s="73">
        <f>ROUND('Q-1'!O57,-3)</f>
        <v>0</v>
      </c>
      <c r="H11" s="43" t="str">
        <f>IF(F11&gt;0,"D","C")</f>
        <v>C</v>
      </c>
      <c r="I11" s="58">
        <f>IF(F11&gt;0,F11,G11)</f>
        <v>0</v>
      </c>
      <c r="J11" s="57"/>
      <c r="K11" s="45" t="str">
        <f>CONCATENATE(C11,";[ICP None];",D11,";",E11,";",H11,";",ABS(I11),";",J11)</f>
        <v>202000;[ICP None];0;Modaccrual_Adj;C;0;</v>
      </c>
    </row>
    <row r="12" spans="1:11" s="52" customFormat="1" x14ac:dyDescent="0.25">
      <c r="A12" s="47" t="s">
        <v>94</v>
      </c>
      <c r="B12" s="48" t="s">
        <v>95</v>
      </c>
      <c r="F12" s="63"/>
      <c r="G12" s="63"/>
    </row>
    <row r="13" spans="1:11" s="52" customFormat="1" x14ac:dyDescent="0.25">
      <c r="A13" s="47" t="s">
        <v>96</v>
      </c>
      <c r="B13" s="62">
        <f>IF(LEN('Q-1'!$E$13)=4,CONCATENATE("0",'Q-1'!$E$13),'Q-1'!$E$13)</f>
        <v>0</v>
      </c>
      <c r="C13" s="57"/>
      <c r="D13" s="59"/>
      <c r="E13" s="59"/>
      <c r="F13" s="64"/>
      <c r="G13" s="64"/>
      <c r="H13" s="43"/>
      <c r="I13" s="43"/>
      <c r="J13" s="57"/>
      <c r="K13" s="45"/>
    </row>
    <row r="14" spans="1:11" s="52" customFormat="1" x14ac:dyDescent="0.25">
      <c r="A14" s="47" t="s">
        <v>97</v>
      </c>
      <c r="B14" s="48" t="s">
        <v>102</v>
      </c>
      <c r="C14" s="45"/>
      <c r="D14" s="45"/>
      <c r="E14" s="44"/>
      <c r="F14" s="65"/>
      <c r="G14" s="65"/>
      <c r="H14" s="46"/>
      <c r="I14" s="45"/>
      <c r="J14" s="57"/>
      <c r="K14" s="45"/>
    </row>
    <row r="15" spans="1:11" x14ac:dyDescent="0.25">
      <c r="B15" s="60"/>
      <c r="F15" s="65"/>
      <c r="G15" s="65"/>
      <c r="J15" s="43"/>
      <c r="K15" s="45"/>
    </row>
    <row r="16" spans="1:11" x14ac:dyDescent="0.25">
      <c r="F16" s="65"/>
      <c r="G16" s="65"/>
    </row>
    <row r="17" spans="1:11" s="52" customFormat="1" x14ac:dyDescent="0.25">
      <c r="A17" s="47"/>
      <c r="B17" s="51"/>
      <c r="C17" s="49"/>
      <c r="D17" s="49"/>
      <c r="E17" s="50"/>
      <c r="F17" s="66"/>
      <c r="G17" s="66"/>
      <c r="H17" s="46"/>
      <c r="I17" s="45"/>
      <c r="J17" s="45"/>
      <c r="K17" s="45" t="str">
        <f>CONCATENATE("!JOURNAL=",B18,";B;",B21,";",B23,";&lt;Entity Curr Adjs&gt;;",B20,";",,";",B22,";")</f>
        <v>!JOURNAL=__Q_2;B;R;W;&lt;Entity Curr Adjs&gt;;GAAP;;0;</v>
      </c>
    </row>
    <row r="18" spans="1:11" s="52" customFormat="1" x14ac:dyDescent="0.25">
      <c r="A18" s="47" t="s">
        <v>84</v>
      </c>
      <c r="B18" s="48" t="str">
        <f>CONCATENATE('Q-2'!$E$13,"_",'Q-2'!$F$13,"_Q_2")</f>
        <v>__Q_2</v>
      </c>
      <c r="C18" s="53" t="s">
        <v>85</v>
      </c>
      <c r="D18" s="53" t="s">
        <v>86</v>
      </c>
      <c r="E18" s="53" t="s">
        <v>87</v>
      </c>
      <c r="F18" s="67" t="s">
        <v>88</v>
      </c>
      <c r="G18" s="67" t="s">
        <v>89</v>
      </c>
      <c r="H18" s="54"/>
      <c r="J18" s="47" t="s">
        <v>90</v>
      </c>
      <c r="K18" s="45" t="str">
        <f>CONCATENATE("!DESC=",B19)</f>
        <v>!DESC=To Record Medicaid Receivable &amp; Unearned Revenue for State per Primary Recipient</v>
      </c>
    </row>
    <row r="19" spans="1:11" s="52" customFormat="1" ht="30" x14ac:dyDescent="0.25">
      <c r="A19" s="47" t="s">
        <v>91</v>
      </c>
      <c r="B19" s="55" t="str">
        <f>'Q-1'!D66</f>
        <v>To Record Medicaid Receivable &amp; Unearned Revenue for State per Primary Recipient</v>
      </c>
      <c r="C19" s="61" t="str">
        <f>'Q-1'!J62</f>
        <v>116000</v>
      </c>
      <c r="D19" s="56">
        <f>'Q-1'!$F$13</f>
        <v>0</v>
      </c>
      <c r="E19" s="57" t="str">
        <f>IF($B$4="ModAccrual","Modaccrual_Adj","Accrual_Adj")</f>
        <v>Modaccrual_Adj</v>
      </c>
      <c r="F19" s="73">
        <f>ROUND('Q-1'!K62,-3)</f>
        <v>0</v>
      </c>
      <c r="G19" s="73">
        <f>ROUND('Q-1'!O62,-3)</f>
        <v>0</v>
      </c>
      <c r="H19" s="43" t="str">
        <f>IF(F19&gt;0,"D","C")</f>
        <v>C</v>
      </c>
      <c r="I19" s="58">
        <f>IF(F19&gt;0,F19,G19)</f>
        <v>0</v>
      </c>
      <c r="J19" s="57"/>
      <c r="K19" s="45" t="str">
        <f>CONCATENATE(C19,";[ICP None];",D19,";",E19,";",H19,";",ABS(I19),";",J19)</f>
        <v>116000;[ICP None];0;Modaccrual_Adj;C;0;</v>
      </c>
    </row>
    <row r="20" spans="1:11" s="52" customFormat="1" x14ac:dyDescent="0.25">
      <c r="A20" s="47" t="s">
        <v>92</v>
      </c>
      <c r="B20" s="48" t="s">
        <v>93</v>
      </c>
      <c r="C20" s="61" t="str">
        <f>'Q-1'!J63</f>
        <v>240000</v>
      </c>
      <c r="D20" s="56">
        <f>'Q-1'!$F$13</f>
        <v>0</v>
      </c>
      <c r="E20" s="57" t="str">
        <f>IF($B$4="ModAccrual","Modaccrual_Adj","Accrual_Adj")</f>
        <v>Modaccrual_Adj</v>
      </c>
      <c r="F20" s="73">
        <f>ROUND('Q-1'!K63,-3)</f>
        <v>0</v>
      </c>
      <c r="G20" s="73">
        <f>ROUND('Q-1'!O63,-3)</f>
        <v>0</v>
      </c>
      <c r="H20" s="43" t="str">
        <f>IF(F20&gt;0,"D","C")</f>
        <v>C</v>
      </c>
      <c r="I20" s="58">
        <f>IF(F20&gt;0,F20,G20)</f>
        <v>0</v>
      </c>
      <c r="J20" s="57"/>
      <c r="K20" s="45" t="str">
        <f>CONCATENATE(C20,";[ICP None];",D20,";",E20,";",H20,";",ABS(I20),";",J20)</f>
        <v>240000;[ICP None];0;Modaccrual_Adj;C;0;</v>
      </c>
    </row>
    <row r="21" spans="1:11" s="52" customFormat="1" x14ac:dyDescent="0.25">
      <c r="A21" s="47" t="s">
        <v>94</v>
      </c>
      <c r="B21" s="48" t="s">
        <v>95</v>
      </c>
      <c r="C21" s="62">
        <f>'Q-1'!J64</f>
        <v>455101</v>
      </c>
      <c r="D21" s="56">
        <f>'Q-1'!$F$13</f>
        <v>0</v>
      </c>
      <c r="E21" s="57" t="str">
        <f>IF($B$4="ModAccrual","Modaccrual_Adj","Accrual_Adj")</f>
        <v>Modaccrual_Adj</v>
      </c>
      <c r="F21" s="73">
        <f>ROUND('Q-1'!K64,-3)</f>
        <v>0</v>
      </c>
      <c r="G21" s="73">
        <f>ROUND('Q-1'!O64,-3)</f>
        <v>0</v>
      </c>
      <c r="H21" s="43" t="str">
        <f>IF(F21&gt;0,"D","C")</f>
        <v>C</v>
      </c>
      <c r="I21" s="58">
        <f>IF(F21&gt;0,F21,G21)</f>
        <v>0</v>
      </c>
      <c r="K21" s="45" t="str">
        <f>CONCATENATE(C21,";[ICP None];",D21,";",E21,";",H21,";",ABS(I21),";",J21)</f>
        <v>455101;[ICP None];0;Modaccrual_Adj;C;0;</v>
      </c>
    </row>
    <row r="22" spans="1:11" s="52" customFormat="1" x14ac:dyDescent="0.25">
      <c r="A22" s="47" t="s">
        <v>96</v>
      </c>
      <c r="B22" s="62">
        <f>IF(LEN('Q-1'!$E$13)=4,CONCATENATE("0",'Q-1'!$E$13),'Q-1'!$E$13)</f>
        <v>0</v>
      </c>
      <c r="C22" s="57"/>
      <c r="D22" s="59"/>
      <c r="E22" s="59"/>
      <c r="F22" s="59"/>
      <c r="G22" s="59"/>
      <c r="H22" s="43"/>
      <c r="I22" s="43"/>
      <c r="J22" s="57"/>
      <c r="K22" s="45"/>
    </row>
    <row r="23" spans="1:11" s="52" customFormat="1" x14ac:dyDescent="0.25">
      <c r="A23" s="47" t="s">
        <v>97</v>
      </c>
      <c r="B23" s="48" t="s">
        <v>102</v>
      </c>
      <c r="C23" s="45"/>
      <c r="D23" s="45"/>
      <c r="E23" s="44"/>
      <c r="F23" s="45"/>
      <c r="G23" s="45"/>
      <c r="H23" s="46"/>
      <c r="I23" s="45"/>
      <c r="J23" s="57"/>
      <c r="K23" s="45"/>
    </row>
  </sheetData>
  <sheetProtection password="C8DD" sheet="1" objects="1" scenarios="1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reate_Journal">
                <anchor moveWithCells="1" sizeWithCells="1">
                  <from>
                    <xdr:col>3</xdr:col>
                    <xdr:colOff>542925</xdr:colOff>
                    <xdr:row>2</xdr:row>
                    <xdr:rowOff>9525</xdr:rowOff>
                  </from>
                  <to>
                    <xdr:col>5</xdr:col>
                    <xdr:colOff>752475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Q-1</vt:lpstr>
      <vt:lpstr>Q-2</vt:lpstr>
      <vt:lpstr>Journal (OMES use only)</vt:lpstr>
      <vt:lpstr>'Q-1'!Print_Area</vt:lpstr>
      <vt:lpstr>'Q-2'!Print_Area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Lowrey</dc:creator>
  <cp:lastModifiedBy>OMES</cp:lastModifiedBy>
  <dcterms:created xsi:type="dcterms:W3CDTF">2021-06-29T16:21:36Z</dcterms:created>
  <dcterms:modified xsi:type="dcterms:W3CDTF">2021-06-29T16:33:41Z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