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B-1" sheetId="1" r:id="rId1"/>
    <sheet name="Journal (OMES use only)" sheetId="2" r:id="rId2"/>
  </sheets>
  <definedNames>
    <definedName name="_xlnm.Print_Area" localSheetId="0">'B-1'!$A$1:$V$148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E11" authorId="0">
      <text>
        <r>
          <rPr>
            <b/>
            <sz val="11"/>
            <rFont val="Tahoma"/>
            <family val="2"/>
          </rPr>
          <t>OMES:
Enter 5-digit agency number in this cell prefixed by "A".
(example: A26500 = Education Departmen</t>
        </r>
        <r>
          <rPr>
            <sz val="11"/>
            <rFont val="Tahoma"/>
            <family val="2"/>
          </rPr>
          <t>t)</t>
        </r>
      </text>
    </comment>
    <comment ref="F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prefixed by "F" in this cell.
(example: F1000 = general fund type</t>
        </r>
        <r>
          <rPr>
            <sz val="1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rFont val="Tahoma"/>
            <family val="2"/>
          </rPr>
          <t>OMES</t>
        </r>
        <r>
          <rPr>
            <sz val="9"/>
            <rFont val="Tahoma"/>
            <family val="2"/>
          </rPr>
          <t>: Enter the current year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<sst xmlns="http://schemas.openxmlformats.org/spreadsheetml/2006/main" count="184" uniqueCount="156">
  <si>
    <t>GAAP CONVERSION MANUAL</t>
  </si>
  <si>
    <t>DEPOSITS AND INVESTMENTS SUMMARY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</si>
  <si>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</si>
  <si>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</si>
  <si>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</si>
  <si>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</si>
  <si>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</si>
  <si>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</si>
  <si>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</si>
  <si>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</si>
  <si>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</si>
  <si>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</si>
  <si>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</si>
  <si>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</si>
  <si>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</si>
  <si>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(3)  INTEREST RECEIVABLE at June 30</t>
  </si>
  <si>
    <t>Deposits</t>
  </si>
  <si>
    <t>Investments</t>
  </si>
  <si>
    <t>Did your agency enter into any repurchase or reverse repurchase</t>
  </si>
  <si>
    <t>Yes</t>
  </si>
  <si>
    <t>No</t>
  </si>
  <si>
    <t>agreements  during  the  fiscal  year  ended</t>
  </si>
  <si>
    <t>DEPOSITS (Amounts held as cash or cash equivalents, NOT with the State Treasurer)</t>
  </si>
  <si>
    <t>(5)</t>
  </si>
  <si>
    <t>(6)</t>
  </si>
  <si>
    <t>(7)</t>
  </si>
  <si>
    <t>(8)</t>
  </si>
  <si>
    <t>(9)</t>
  </si>
  <si>
    <t>(10)</t>
  </si>
  <si>
    <t>Covered by</t>
  </si>
  <si>
    <t xml:space="preserve">If no, are </t>
  </si>
  <si>
    <t>If no, are deposits</t>
  </si>
  <si>
    <t xml:space="preserve">If no, collateralized, </t>
  </si>
  <si>
    <t xml:space="preserve">Deposit </t>
  </si>
  <si>
    <t>deposits</t>
  </si>
  <si>
    <t>collateralized, held</t>
  </si>
  <si>
    <t xml:space="preserve">held by trust or </t>
  </si>
  <si>
    <t>Description of Account</t>
  </si>
  <si>
    <t>Value</t>
  </si>
  <si>
    <t>Insurance?</t>
  </si>
  <si>
    <t>uncollateralized?</t>
  </si>
  <si>
    <t>by fin. institution?</t>
  </si>
  <si>
    <t>agent, not in name?</t>
  </si>
  <si>
    <t>Note:  For each deposit above, there must be one yes response for item 7,8,9 or 10.</t>
  </si>
  <si>
    <t>INVESTMENTS (Amounts held as any investment type other than demand deposit or savings-type acount, not with the State Treasurer)</t>
  </si>
  <si>
    <t>(11)</t>
  </si>
  <si>
    <t>(12)</t>
  </si>
  <si>
    <t>(13)</t>
  </si>
  <si>
    <t>(14)</t>
  </si>
  <si>
    <t>(15)</t>
  </si>
  <si>
    <t>(16)</t>
  </si>
  <si>
    <t xml:space="preserve">(17)       </t>
  </si>
  <si>
    <t>If uninsured,not in agency's name</t>
  </si>
  <si>
    <t>Duration or</t>
  </si>
  <si>
    <t xml:space="preserve">Held by </t>
  </si>
  <si>
    <t>Investment</t>
  </si>
  <si>
    <t>weighted avg.</t>
  </si>
  <si>
    <t>Credit risk</t>
  </si>
  <si>
    <t>Held by</t>
  </si>
  <si>
    <t xml:space="preserve">counterparty's </t>
  </si>
  <si>
    <t>Total</t>
  </si>
  <si>
    <t>Fair Value</t>
  </si>
  <si>
    <t>(enter description)</t>
  </si>
  <si>
    <t>maturity in days</t>
  </si>
  <si>
    <t>rating</t>
  </si>
  <si>
    <t>counterparty</t>
  </si>
  <si>
    <t>trust dept. or agent</t>
  </si>
  <si>
    <t>cost of investment</t>
  </si>
  <si>
    <t>of investment</t>
  </si>
  <si>
    <t>Other</t>
  </si>
  <si>
    <t xml:space="preserve">FORM CONTINUED </t>
  </si>
  <si>
    <t>page 2</t>
  </si>
  <si>
    <t>ACTIVITIES OUTSIDE OST</t>
  </si>
  <si>
    <t>(18)  Identify any investments subject to interest rate risks:</t>
  </si>
  <si>
    <t>(19) Description of deposit/investment</t>
  </si>
  <si>
    <t>(This should agree to any existing prior year ending balance)</t>
  </si>
  <si>
    <t>(21)  Revenues (specify any type not identified below on the "Other" lines)</t>
  </si>
  <si>
    <t>(21a) Net bond proceeds (New issue only)</t>
  </si>
  <si>
    <t>(21b) Interest and/or dividends</t>
  </si>
  <si>
    <t xml:space="preserve">(21c) Payments from agency funds </t>
  </si>
  <si>
    <t>(21d) Transfers in</t>
  </si>
  <si>
    <t>(21e) Other</t>
  </si>
  <si>
    <t>(21f) Other</t>
  </si>
  <si>
    <t>(22)  Expenditures (specify any type not identified below on the "Other" lines)</t>
  </si>
  <si>
    <t>(22a) Principal payments on bonds</t>
  </si>
  <si>
    <t>(22b) Interest payments on bonds</t>
  </si>
  <si>
    <t>(22c) Capital outlay (Spending of bond issue)</t>
  </si>
  <si>
    <t>(22d) Bond issue expenses (New issue expenses)</t>
  </si>
  <si>
    <t>(22e) Transfers out</t>
  </si>
  <si>
    <t>(22f) Other</t>
  </si>
  <si>
    <t>(22g) Other</t>
  </si>
  <si>
    <t>(24)  Comments:</t>
  </si>
  <si>
    <t>Account Number</t>
  </si>
  <si>
    <t>Dr.</t>
  </si>
  <si>
    <t>Cr.</t>
  </si>
  <si>
    <t>JE Posted:</t>
  </si>
  <si>
    <t>G</t>
  </si>
  <si>
    <t>05</t>
  </si>
  <si>
    <t>Cash - Outside</t>
  </si>
  <si>
    <t>Cash Equivalents - Outside</t>
  </si>
  <si>
    <t>Investments - Outside</t>
  </si>
  <si>
    <t>Current Expenditures</t>
  </si>
  <si>
    <t>Revenue</t>
  </si>
  <si>
    <t>4__0005</t>
  </si>
  <si>
    <t>To Record Deposits and Investments Outside OST</t>
  </si>
  <si>
    <t>Fair</t>
  </si>
  <si>
    <t>--Complete (1) and (2) and Enter (X) Here If Summary Form Does Not Apply</t>
  </si>
  <si>
    <t>Column1</t>
  </si>
  <si>
    <t>Column2</t>
  </si>
  <si>
    <t>24 B.1</t>
  </si>
  <si>
    <t>24 B.2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</si>
  <si>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</si>
  <si>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</si>
  <si>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</si>
  <si>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</si>
  <si>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</si>
  <si>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</si>
  <si>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</si>
  <si>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</si>
  <si>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</si>
  <si>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</si>
  <si>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</si>
  <si>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</si>
  <si>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</si>
  <si>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</si>
  <si>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</si>
  <si>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</si>
  <si>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Regular or Auto-Reversal</t>
  </si>
  <si>
    <t>Entity</t>
  </si>
  <si>
    <t>Entry Status (W or P)</t>
  </si>
  <si>
    <t>US Agency and Treasury</t>
  </si>
  <si>
    <t>State Municipal Local Govt Debt Instruments</t>
  </si>
  <si>
    <t>Domestic Corporate Bonds</t>
  </si>
  <si>
    <t>Domestic Equities</t>
  </si>
  <si>
    <t>Foreign Corporate Bonds</t>
  </si>
  <si>
    <t>Foreign Equities</t>
  </si>
  <si>
    <t>Guaranteed Investment Contracts</t>
  </si>
  <si>
    <t>Securities Lending Pool</t>
  </si>
  <si>
    <t>Money Market Mutual Funds</t>
  </si>
  <si>
    <t>Mutual Funds</t>
  </si>
  <si>
    <t>CD and CP</t>
  </si>
  <si>
    <t>R</t>
  </si>
  <si>
    <t>GAAP</t>
  </si>
  <si>
    <t>OMES USE ONLY</t>
  </si>
  <si>
    <t>DO NOT WRITE BELOW THIS LINE - FOR OMES USE ONLY</t>
  </si>
  <si>
    <t>Agency #</t>
  </si>
  <si>
    <t>Fund</t>
  </si>
  <si>
    <t>Agency Name</t>
  </si>
  <si>
    <t>To record interest receivable</t>
  </si>
  <si>
    <t>A</t>
  </si>
  <si>
    <t>W</t>
  </si>
  <si>
    <t>(4a)</t>
  </si>
  <si>
    <t>(4b)</t>
  </si>
  <si>
    <t>Did your agency carry investments/assets at a Fair Value Measurement other than</t>
  </si>
  <si>
    <t>Level 1 as identified in GASB 72 for the fiscal year ended</t>
  </si>
  <si>
    <t>OMES Form B-1 (2021)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</si>
</sst>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mm/d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LotusWPSet"/>
      <family val="0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left" vertical="top"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centerContinuous"/>
      <protection/>
    </xf>
    <xf numFmtId="0" fontId="2" fillId="33" borderId="14" xfId="0" applyNumberFormat="1" applyFont="1" applyFill="1" applyBorder="1" applyAlignment="1" applyProtection="1">
      <alignment horizontal="centerContinuous"/>
      <protection/>
    </xf>
    <xf numFmtId="0" fontId="2" fillId="33" borderId="12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 quotePrefix="1">
      <alignment/>
      <protection/>
    </xf>
    <xf numFmtId="0" fontId="49" fillId="0" borderId="0" xfId="0" applyFont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49" fontId="3" fillId="33" borderId="0" xfId="0" applyNumberFormat="1" applyFont="1" applyFill="1" applyAlignment="1" applyProtection="1">
      <alignment horizontal="centerContinuous"/>
      <protection/>
    </xf>
    <xf numFmtId="0" fontId="2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left"/>
      <protection/>
    </xf>
    <xf numFmtId="166" fontId="2" fillId="33" borderId="0" xfId="0" applyNumberFormat="1" applyFont="1" applyFill="1" applyAlignment="1" applyProtection="1">
      <alignment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41" fontId="2" fillId="33" borderId="1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right"/>
      <protection/>
    </xf>
    <xf numFmtId="41" fontId="2" fillId="33" borderId="0" xfId="0" applyNumberFormat="1" applyFont="1" applyFill="1" applyAlignment="1" applyProtection="1">
      <alignment/>
      <protection locked="0"/>
    </xf>
    <xf numFmtId="41" fontId="2" fillId="33" borderId="10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49" fontId="3" fillId="33" borderId="17" xfId="0" applyNumberFormat="1" applyFont="1" applyFill="1" applyBorder="1" applyAlignment="1" applyProtection="1">
      <alignment horizontal="right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50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left" vertical="top"/>
      <protection/>
    </xf>
    <xf numFmtId="0" fontId="5" fillId="33" borderId="0" xfId="0" applyNumberFormat="1" applyFont="1" applyFill="1" applyBorder="1" applyAlignment="1" applyProtection="1">
      <alignment horizontal="centerContinuous"/>
      <protection/>
    </xf>
    <xf numFmtId="14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Alignment="1" applyProtection="1">
      <alignment horizontal="right"/>
      <protection/>
    </xf>
    <xf numFmtId="0" fontId="2" fillId="33" borderId="19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Alignment="1">
      <alignment vertical="center"/>
    </xf>
    <xf numFmtId="0" fontId="51" fillId="0" borderId="0" xfId="0" applyNumberFormat="1" applyFont="1" applyAlignment="1">
      <alignment horizontal="left" vertical="center"/>
    </xf>
    <xf numFmtId="0" fontId="51" fillId="0" borderId="0" xfId="0" applyNumberFormat="1" applyFont="1" applyAlignment="1">
      <alignment vertical="center"/>
    </xf>
    <xf numFmtId="0" fontId="51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51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7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32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34" borderId="0" xfId="0" applyNumberFormat="1" applyFill="1" applyBorder="1" applyAlignment="1">
      <alignment vertical="center"/>
    </xf>
    <xf numFmtId="0" fontId="0" fillId="34" borderId="0" xfId="0" applyNumberFormat="1" applyFill="1" applyBorder="1" applyAlignment="1">
      <alignment horizontal="left" vertical="center"/>
    </xf>
    <xf numFmtId="0" fontId="2" fillId="33" borderId="20" xfId="0" applyNumberFormat="1" applyFont="1" applyFill="1" applyBorder="1" applyAlignment="1" applyProtection="1">
      <alignment/>
      <protection/>
    </xf>
    <xf numFmtId="49" fontId="0" fillId="34" borderId="0" xfId="0" applyNumberFormat="1" applyFill="1" applyBorder="1" applyAlignment="1">
      <alignment vertical="center"/>
    </xf>
    <xf numFmtId="43" fontId="0" fillId="34" borderId="0" xfId="42" applyFont="1" applyFill="1" applyAlignment="1">
      <alignment vertical="center"/>
    </xf>
    <xf numFmtId="43" fontId="51" fillId="0" borderId="0" xfId="42" applyFont="1" applyAlignment="1">
      <alignment vertical="center"/>
    </xf>
    <xf numFmtId="43" fontId="47" fillId="0" borderId="0" xfId="42" applyFont="1" applyBorder="1" applyAlignment="1">
      <alignment vertical="center"/>
    </xf>
    <xf numFmtId="0" fontId="0" fillId="0" borderId="0" xfId="0" applyNumberFormat="1" applyFill="1" applyBorder="1" applyAlignment="1">
      <alignment horizontal="left" vertical="center" wrapText="1"/>
    </xf>
    <xf numFmtId="43" fontId="2" fillId="33" borderId="12" xfId="42" applyFon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 quotePrefix="1">
      <alignment horizontal="center"/>
      <protection/>
    </xf>
    <xf numFmtId="49" fontId="2" fillId="33" borderId="18" xfId="0" applyNumberFormat="1" applyFont="1" applyFill="1" applyBorder="1" applyAlignment="1" applyProtection="1">
      <alignment/>
      <protection locked="0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/>
      <protection locked="0"/>
    </xf>
    <xf numFmtId="0" fontId="2" fillId="33" borderId="0" xfId="0" applyNumberFormat="1" applyFont="1" applyFill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22" xfId="0" applyNumberFormat="1" applyFont="1" applyFill="1" applyBorder="1" applyAlignment="1" applyProtection="1">
      <alignment/>
      <protection locked="0"/>
    </xf>
    <xf numFmtId="0" fontId="2" fillId="33" borderId="23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49" fontId="2" fillId="33" borderId="20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 applyProtection="1">
      <alignment horizontal="centerContinuous"/>
      <protection/>
    </xf>
    <xf numFmtId="0" fontId="2" fillId="33" borderId="19" xfId="0" applyNumberFormat="1" applyFont="1" applyFill="1" applyBorder="1" applyAlignment="1" applyProtection="1">
      <alignment horizontal="centerContinuous"/>
      <protection/>
    </xf>
    <xf numFmtId="0" fontId="2" fillId="33" borderId="14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/>
    </xf>
    <xf numFmtId="49" fontId="2" fillId="33" borderId="18" xfId="0" applyNumberFormat="1" applyFont="1" applyFill="1" applyBorder="1" applyAlignment="1" applyProtection="1">
      <alignment horizontal="center" shrinkToFit="1"/>
      <protection locked="0"/>
    </xf>
    <xf numFmtId="41" fontId="2" fillId="33" borderId="18" xfId="0" applyNumberFormat="1" applyFont="1" applyFill="1" applyBorder="1" applyAlignment="1" applyProtection="1">
      <alignment horizontal="right"/>
      <protection locked="0"/>
    </xf>
    <xf numFmtId="49" fontId="2" fillId="33" borderId="20" xfId="0" applyNumberFormat="1" applyFont="1" applyFill="1" applyBorder="1" applyAlignment="1" applyProtection="1">
      <alignment horizontal="left"/>
      <protection locked="0"/>
    </xf>
    <xf numFmtId="49" fontId="2" fillId="33" borderId="18" xfId="0" applyNumberFormat="1" applyFont="1" applyFill="1" applyBorder="1" applyAlignment="1" applyProtection="1">
      <alignment horizontal="left"/>
      <protection locked="0"/>
    </xf>
    <xf numFmtId="41" fontId="2" fillId="33" borderId="20" xfId="0" applyNumberFormat="1" applyFont="1" applyFill="1" applyBorder="1" applyAlignment="1" applyProtection="1">
      <alignment horizontal="right"/>
      <protection/>
    </xf>
    <xf numFmtId="41" fontId="2" fillId="33" borderId="24" xfId="0" applyNumberFormat="1" applyFont="1" applyFill="1" applyBorder="1" applyAlignment="1" applyProtection="1">
      <alignment horizontal="right"/>
      <protection/>
    </xf>
    <xf numFmtId="41" fontId="2" fillId="33" borderId="17" xfId="0" applyNumberFormat="1" applyFont="1" applyFill="1" applyBorder="1" applyAlignment="1" applyProtection="1">
      <alignment horizontal="right"/>
      <protection locked="0"/>
    </xf>
    <xf numFmtId="49" fontId="2" fillId="33" borderId="18" xfId="0" applyNumberFormat="1" applyFont="1" applyFill="1" applyBorder="1" applyAlignment="1" applyProtection="1">
      <alignment horizontal="left" shrinkToFit="1"/>
      <protection locked="0"/>
    </xf>
    <xf numFmtId="41" fontId="2" fillId="33" borderId="20" xfId="0" applyNumberFormat="1" applyFont="1" applyFill="1" applyBorder="1" applyAlignment="1" applyProtection="1">
      <alignment horizontal="right"/>
      <protection locked="0"/>
    </xf>
    <xf numFmtId="49" fontId="2" fillId="33" borderId="20" xfId="0" applyNumberFormat="1" applyFont="1" applyFill="1" applyBorder="1" applyAlignment="1" applyProtection="1">
      <alignment horizontal="left" shrinkToFit="1"/>
      <protection locked="0"/>
    </xf>
    <xf numFmtId="0" fontId="2" fillId="33" borderId="18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 quotePrefix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 applyProtection="1">
      <alignment horizontal="center"/>
      <protection/>
    </xf>
    <xf numFmtId="0" fontId="2" fillId="33" borderId="25" xfId="0" applyNumberFormat="1" applyFont="1" applyFill="1" applyBorder="1" applyAlignment="1" applyProtection="1">
      <alignment horizontal="center"/>
      <protection/>
    </xf>
    <xf numFmtId="0" fontId="2" fillId="33" borderId="19" xfId="0" applyNumberFormat="1" applyFont="1" applyFill="1" applyBorder="1" applyAlignment="1" applyProtection="1">
      <alignment horizontal="center"/>
      <protection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49" fontId="2" fillId="33" borderId="18" xfId="0" applyNumberFormat="1" applyFont="1" applyFill="1" applyBorder="1" applyAlignment="1" applyProtection="1">
      <alignment horizontal="center"/>
      <protection locked="0"/>
    </xf>
    <xf numFmtId="41" fontId="2" fillId="33" borderId="16" xfId="0" applyNumberFormat="1" applyFont="1" applyFill="1" applyBorder="1" applyAlignment="1" applyProtection="1">
      <alignment horizontal="right"/>
      <protection locked="0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50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/>
      <protection locked="0"/>
    </xf>
    <xf numFmtId="41" fontId="2" fillId="33" borderId="0" xfId="0" applyNumberFormat="1" applyFont="1" applyFill="1" applyAlignment="1" applyProtection="1">
      <alignment horizontal="right"/>
      <protection locked="0"/>
    </xf>
    <xf numFmtId="41" fontId="2" fillId="33" borderId="25" xfId="0" applyNumberFormat="1" applyFont="1" applyFill="1" applyBorder="1" applyAlignment="1" applyProtection="1">
      <alignment horizontal="right"/>
      <protection locked="0"/>
    </xf>
    <xf numFmtId="49" fontId="2" fillId="33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41" fontId="2" fillId="33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165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18" xfId="0" applyNumberFormat="1" applyFont="1" applyFill="1" applyBorder="1" applyAlignment="1" applyProtection="1">
      <alignment horizontal="center"/>
      <protection/>
    </xf>
    <xf numFmtId="49" fontId="3" fillId="33" borderId="20" xfId="0" applyNumberFormat="1" applyFont="1" applyFill="1" applyBorder="1" applyAlignment="1" applyProtection="1">
      <alignment horizontal="center"/>
      <protection locked="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49" fontId="3" fillId="33" borderId="20" xfId="0" applyNumberFormat="1" applyFont="1" applyFill="1" applyBorder="1" applyAlignment="1" applyProtection="1">
      <alignment horizontal="center" shrinkToFit="1"/>
      <protection locked="0"/>
    </xf>
    <xf numFmtId="43" fontId="2" fillId="33" borderId="17" xfId="42" applyFont="1" applyFill="1" applyBorder="1" applyAlignment="1" applyProtection="1">
      <alignment horizontal="center"/>
      <protection locked="0"/>
    </xf>
    <xf numFmtId="43" fontId="2" fillId="33" borderId="18" xfId="42" applyFont="1" applyFill="1" applyBorder="1" applyAlignment="1" applyProtection="1">
      <alignment horizontal="center"/>
      <protection locked="0"/>
    </xf>
    <xf numFmtId="43" fontId="2" fillId="33" borderId="16" xfId="42" applyFont="1" applyFill="1" applyBorder="1" applyAlignment="1" applyProtection="1">
      <alignment horizontal="center"/>
      <protection locked="0"/>
    </xf>
    <xf numFmtId="0" fontId="2" fillId="33" borderId="17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43" fontId="2" fillId="33" borderId="17" xfId="42" applyFont="1" applyFill="1" applyBorder="1" applyAlignment="1" applyProtection="1">
      <alignment horizontal="right"/>
      <protection locked="0"/>
    </xf>
    <xf numFmtId="43" fontId="2" fillId="33" borderId="18" xfId="42" applyFont="1" applyFill="1" applyBorder="1" applyAlignment="1" applyProtection="1">
      <alignment horizontal="right"/>
      <protection locked="0"/>
    </xf>
    <xf numFmtId="43" fontId="2" fillId="33" borderId="16" xfId="42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AI3:AJ19" comment="" totalsRowShown="0">
  <autoFilter ref="AI3:AJ19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L154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4.7109375" style="3" customWidth="1"/>
    <col min="2" max="2" width="5.7109375" style="3" customWidth="1"/>
    <col min="3" max="3" width="9.140625" style="3" customWidth="1"/>
    <col min="4" max="4" width="13.28125" style="3" customWidth="1"/>
    <col min="5" max="5" width="11.00390625" style="3" bestFit="1" customWidth="1"/>
    <col min="6" max="7" width="9.140625" style="3" customWidth="1"/>
    <col min="8" max="8" width="16.7109375" style="3" customWidth="1"/>
    <col min="9" max="9" width="5.28125" style="3" customWidth="1"/>
    <col min="10" max="10" width="16.421875" style="3" bestFit="1" customWidth="1"/>
    <col min="11" max="11" width="9.140625" style="3" customWidth="1"/>
    <col min="12" max="15" width="11.57421875" style="3" bestFit="1" customWidth="1"/>
    <col min="16" max="16" width="4.7109375" style="3" customWidth="1"/>
    <col min="17" max="17" width="10.28125" style="3" customWidth="1"/>
    <col min="18" max="18" width="9.7109375" style="3" customWidth="1"/>
    <col min="19" max="20" width="11.57421875" style="3" bestFit="1" customWidth="1"/>
    <col min="21" max="21" width="5.7109375" style="3" customWidth="1"/>
    <col min="22" max="22" width="4.7109375" style="3" customWidth="1"/>
    <col min="23" max="32" width="9.140625" style="3" customWidth="1"/>
    <col min="33" max="33" width="11.7109375" style="3" hidden="1" customWidth="1"/>
    <col min="34" max="34" width="9.140625" style="3" hidden="1" customWidth="1"/>
    <col min="35" max="35" width="13.7109375" style="3" hidden="1" customWidth="1"/>
    <col min="36" max="36" width="16.28125" style="3" hidden="1" customWidth="1"/>
    <col min="37" max="39" width="9.140625" style="3" hidden="1" customWidth="1"/>
    <col min="40" max="42" width="0" style="3" hidden="1" customWidth="1"/>
    <col min="43" max="16384" width="9.140625" style="3" customWidth="1"/>
  </cols>
  <sheetData>
    <row r="1" spans="2:20" ht="21.75" customHeight="1">
      <c r="B1" s="3" t="s">
        <v>155</v>
      </c>
      <c r="C1" s="4"/>
      <c r="D1" s="4"/>
      <c r="E1" s="4"/>
      <c r="F1" s="4"/>
      <c r="G1" s="4"/>
      <c r="H1" s="144" t="s">
        <v>0</v>
      </c>
      <c r="I1" s="144"/>
      <c r="J1" s="144"/>
      <c r="K1" s="144"/>
      <c r="L1" s="144"/>
      <c r="M1" s="144"/>
      <c r="N1" s="144"/>
      <c r="O1" s="4"/>
      <c r="P1" s="4"/>
      <c r="Q1" s="4"/>
      <c r="R1" s="147" t="s">
        <v>143</v>
      </c>
      <c r="S1" s="147"/>
      <c r="T1" s="147"/>
    </row>
    <row r="2" spans="2:20" ht="21.75" customHeight="1">
      <c r="B2" s="4"/>
      <c r="C2" s="4"/>
      <c r="D2" s="4"/>
      <c r="E2" s="4"/>
      <c r="F2" s="4"/>
      <c r="G2" s="4"/>
      <c r="H2" s="144" t="s">
        <v>1</v>
      </c>
      <c r="I2" s="144"/>
      <c r="J2" s="144"/>
      <c r="K2" s="144"/>
      <c r="L2" s="144"/>
      <c r="M2" s="144"/>
      <c r="N2" s="144"/>
      <c r="O2" s="4"/>
      <c r="P2" s="4"/>
      <c r="Q2" s="4"/>
      <c r="R2" s="7" t="s">
        <v>2</v>
      </c>
      <c r="S2" s="137"/>
      <c r="T2" s="137"/>
    </row>
    <row r="3" spans="2:36" ht="21.75" customHeight="1">
      <c r="B3" s="4"/>
      <c r="C3" s="4"/>
      <c r="D3" s="4"/>
      <c r="E3" s="4"/>
      <c r="F3" s="4"/>
      <c r="G3" s="4"/>
      <c r="H3" s="145" t="str">
        <f ca="1">CONCATENATE("June 30, ",YEAR(TODAY()))</f>
        <v>June 30, 2021</v>
      </c>
      <c r="I3" s="145"/>
      <c r="J3" s="145"/>
      <c r="K3" s="145"/>
      <c r="L3" s="145"/>
      <c r="M3" s="145"/>
      <c r="N3" s="145"/>
      <c r="O3" s="4"/>
      <c r="P3" s="4"/>
      <c r="Q3" s="4"/>
      <c r="R3" s="48" t="s">
        <v>3</v>
      </c>
      <c r="S3" s="137"/>
      <c r="T3" s="137"/>
      <c r="AG3" s="68">
        <f ca="1">TODAY()</f>
        <v>44372</v>
      </c>
      <c r="AI3" s="3" t="s">
        <v>107</v>
      </c>
      <c r="AJ3" s="53" t="s">
        <v>108</v>
      </c>
    </row>
    <row r="4" spans="2:38" ht="21.75" customHeight="1" thickBot="1">
      <c r="B4" s="4"/>
      <c r="C4" s="4"/>
      <c r="D4" s="4"/>
      <c r="E4" s="4"/>
      <c r="F4" s="4"/>
      <c r="G4" s="4"/>
      <c r="H4" s="131"/>
      <c r="I4" s="131"/>
      <c r="J4" s="131"/>
      <c r="K4" s="131"/>
      <c r="L4" s="131"/>
      <c r="M4" s="131"/>
      <c r="N4" s="131"/>
      <c r="O4" s="4"/>
      <c r="P4" s="4"/>
      <c r="Q4" s="4"/>
      <c r="S4" s="8"/>
      <c r="T4" s="8"/>
      <c r="AG4" s="3">
        <f>YEAR(AG3)</f>
        <v>2021</v>
      </c>
      <c r="AI4" s="3">
        <v>2010</v>
      </c>
      <c r="AJ4" s="53">
        <v>40359</v>
      </c>
      <c r="AL4" s="101" t="s">
        <v>130</v>
      </c>
    </row>
    <row r="5" spans="2:38" ht="21.75" customHeight="1" thickBot="1" thickTop="1">
      <c r="B5" s="4"/>
      <c r="C5" s="4"/>
      <c r="D5" s="4"/>
      <c r="E5" s="4"/>
      <c r="F5" s="4"/>
      <c r="G5" s="4"/>
      <c r="H5" s="4"/>
      <c r="I5" s="5"/>
      <c r="J5" s="5"/>
      <c r="K5" s="5"/>
      <c r="L5" s="5"/>
      <c r="R5" s="9"/>
      <c r="S5" s="9"/>
      <c r="T5" s="9"/>
      <c r="AI5" s="3">
        <v>2011</v>
      </c>
      <c r="AJ5" s="53">
        <v>40724</v>
      </c>
      <c r="AL5" s="101" t="s">
        <v>131</v>
      </c>
    </row>
    <row r="6" spans="2:38" ht="21.75" customHeight="1" thickBot="1">
      <c r="B6" s="39"/>
      <c r="C6" s="24" t="s">
        <v>106</v>
      </c>
      <c r="D6" s="25"/>
      <c r="AI6" s="3">
        <v>2012</v>
      </c>
      <c r="AJ6" s="53">
        <v>41090</v>
      </c>
      <c r="AL6" s="101" t="s">
        <v>132</v>
      </c>
    </row>
    <row r="7" spans="2:38" ht="21.75" customHeight="1" thickBot="1">
      <c r="B7" s="23"/>
      <c r="AI7" s="3">
        <v>2013</v>
      </c>
      <c r="AJ7" s="53">
        <v>41455</v>
      </c>
      <c r="AL7" s="101" t="s">
        <v>133</v>
      </c>
    </row>
    <row r="8" spans="2:38" ht="21.75" customHeight="1" thickBot="1">
      <c r="B8" s="1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/>
      <c r="AI8" s="3">
        <v>2014</v>
      </c>
      <c r="AJ8" s="53">
        <v>41820</v>
      </c>
      <c r="AL8" s="101" t="s">
        <v>134</v>
      </c>
    </row>
    <row r="9" spans="2:38" ht="21.75" customHeight="1" thickBot="1"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V9" s="10"/>
      <c r="AI9" s="3">
        <v>2015</v>
      </c>
      <c r="AJ9" s="53">
        <v>42185</v>
      </c>
      <c r="AL9" s="101" t="s">
        <v>135</v>
      </c>
    </row>
    <row r="10" spans="2:38" ht="21.75" customHeight="1" thickBot="1">
      <c r="B10" s="15"/>
      <c r="C10" s="4"/>
      <c r="D10" s="4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28"/>
      <c r="R10" s="28"/>
      <c r="S10" s="28"/>
      <c r="T10" s="28"/>
      <c r="V10" s="10"/>
      <c r="AI10" s="3">
        <v>2016</v>
      </c>
      <c r="AJ10" s="53">
        <v>42551</v>
      </c>
      <c r="AL10" s="101" t="s">
        <v>136</v>
      </c>
    </row>
    <row r="11" spans="2:38" ht="21.75" customHeight="1" thickBot="1">
      <c r="B11" s="29"/>
      <c r="C11" s="2" t="s">
        <v>4</v>
      </c>
      <c r="D11" s="37" t="s">
        <v>5</v>
      </c>
      <c r="E11" s="22"/>
      <c r="F11" s="22"/>
      <c r="G11" s="22"/>
      <c r="H11" s="154"/>
      <c r="I11" s="154"/>
      <c r="J11" s="154"/>
      <c r="K11" s="154"/>
      <c r="L11" s="154"/>
      <c r="M11" s="154"/>
      <c r="N11" s="154"/>
      <c r="O11" s="156"/>
      <c r="P11" s="156"/>
      <c r="Q11" s="156"/>
      <c r="R11" s="156"/>
      <c r="S11" s="156"/>
      <c r="T11" s="156"/>
      <c r="V11" s="10"/>
      <c r="AI11" s="3">
        <v>2017</v>
      </c>
      <c r="AJ11" s="53">
        <v>42916</v>
      </c>
      <c r="AL11" s="101" t="s">
        <v>137</v>
      </c>
    </row>
    <row r="12" spans="2:38" ht="21.75" customHeight="1" thickBot="1">
      <c r="B12" s="15"/>
      <c r="C12" s="4"/>
      <c r="D12" s="4"/>
      <c r="E12" s="11" t="s">
        <v>145</v>
      </c>
      <c r="F12" s="11" t="s">
        <v>146</v>
      </c>
      <c r="G12" s="6"/>
      <c r="H12" s="6" t="s">
        <v>147</v>
      </c>
      <c r="I12" s="6"/>
      <c r="J12" s="6"/>
      <c r="K12" s="6"/>
      <c r="L12" s="6"/>
      <c r="M12" s="6"/>
      <c r="N12" s="6"/>
      <c r="O12" s="6" t="s">
        <v>6</v>
      </c>
      <c r="P12" s="6"/>
      <c r="Q12" s="6"/>
      <c r="R12" s="6"/>
      <c r="S12" s="6"/>
      <c r="T12" s="6"/>
      <c r="V12" s="10"/>
      <c r="AI12" s="3">
        <v>2018</v>
      </c>
      <c r="AJ12" s="53">
        <v>43281</v>
      </c>
      <c r="AL12" s="101" t="s">
        <v>138</v>
      </c>
    </row>
    <row r="13" spans="2:38" ht="21.75" customHeight="1" thickBot="1">
      <c r="B13" s="1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V13" s="10"/>
      <c r="AI13" s="3">
        <v>2019</v>
      </c>
      <c r="AJ13" s="53">
        <v>43646</v>
      </c>
      <c r="AL13" s="101" t="s">
        <v>139</v>
      </c>
    </row>
    <row r="14" spans="2:38" ht="21.75" customHeight="1" thickBot="1">
      <c r="B14" s="29"/>
      <c r="C14" s="2" t="s">
        <v>7</v>
      </c>
      <c r="D14" s="37" t="s">
        <v>8</v>
      </c>
      <c r="E14" s="4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00"/>
      <c r="Q14" s="150"/>
      <c r="R14" s="150"/>
      <c r="S14" s="150"/>
      <c r="T14" s="38"/>
      <c r="V14" s="10"/>
      <c r="AI14" s="3">
        <v>2020</v>
      </c>
      <c r="AJ14" s="53">
        <v>44012</v>
      </c>
      <c r="AL14" s="101" t="s">
        <v>140</v>
      </c>
    </row>
    <row r="15" spans="2:38" ht="21.75" customHeight="1" thickBot="1">
      <c r="B15" s="15"/>
      <c r="C15" s="4"/>
      <c r="D15" s="4"/>
      <c r="E15" s="4"/>
      <c r="F15" s="139" t="s">
        <v>9</v>
      </c>
      <c r="G15" s="139"/>
      <c r="H15" s="139"/>
      <c r="I15" s="139"/>
      <c r="J15" s="139"/>
      <c r="K15" s="139"/>
      <c r="L15" s="139"/>
      <c r="M15" s="139" t="s">
        <v>10</v>
      </c>
      <c r="N15" s="139"/>
      <c r="O15" s="139"/>
      <c r="P15" s="11"/>
      <c r="Q15" s="139" t="s">
        <v>11</v>
      </c>
      <c r="R15" s="139"/>
      <c r="S15" s="139"/>
      <c r="T15" s="11" t="s">
        <v>12</v>
      </c>
      <c r="V15" s="10"/>
      <c r="AI15" s="3">
        <v>2021</v>
      </c>
      <c r="AJ15" s="53">
        <v>44377</v>
      </c>
      <c r="AL15" s="101" t="s">
        <v>69</v>
      </c>
    </row>
    <row r="16" spans="2:36" ht="21.75" customHeight="1"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10"/>
      <c r="AI16" s="3">
        <v>2022</v>
      </c>
      <c r="AJ16" s="53">
        <v>44742</v>
      </c>
    </row>
    <row r="17" spans="2:36" ht="21.75" customHeight="1">
      <c r="B17" s="15"/>
      <c r="C17" s="4"/>
      <c r="D17" s="4" t="s">
        <v>13</v>
      </c>
      <c r="E17" s="4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00"/>
      <c r="Q17" s="150"/>
      <c r="R17" s="150"/>
      <c r="S17" s="150"/>
      <c r="T17" s="150"/>
      <c r="V17" s="10"/>
      <c r="AI17" s="3">
        <v>2023</v>
      </c>
      <c r="AJ17" s="53">
        <v>45107</v>
      </c>
    </row>
    <row r="18" spans="2:36" ht="21.75" customHeight="1">
      <c r="B18" s="15"/>
      <c r="C18" s="4"/>
      <c r="D18" s="4"/>
      <c r="E18" s="4"/>
      <c r="F18" s="139" t="s">
        <v>14</v>
      </c>
      <c r="G18" s="139"/>
      <c r="H18" s="139"/>
      <c r="I18" s="139"/>
      <c r="J18" s="139"/>
      <c r="K18" s="139"/>
      <c r="L18" s="139"/>
      <c r="M18" s="139" t="s">
        <v>10</v>
      </c>
      <c r="N18" s="139"/>
      <c r="O18" s="139"/>
      <c r="P18" s="11"/>
      <c r="Q18" s="139" t="s">
        <v>11</v>
      </c>
      <c r="R18" s="139"/>
      <c r="S18" s="139"/>
      <c r="T18" s="139"/>
      <c r="V18" s="10"/>
      <c r="AI18" s="3">
        <v>2024</v>
      </c>
      <c r="AJ18" s="53">
        <v>45473</v>
      </c>
    </row>
    <row r="19" spans="2:36" ht="21.75" customHeight="1"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10"/>
      <c r="AI19" s="3">
        <v>2025</v>
      </c>
      <c r="AJ19" s="53">
        <v>45838</v>
      </c>
    </row>
    <row r="20" spans="2:22" ht="21.75" customHeight="1">
      <c r="B20" s="15"/>
      <c r="C20" s="4"/>
      <c r="D20" s="4"/>
      <c r="E20" s="4"/>
      <c r="F20" s="4"/>
      <c r="T20" s="4"/>
      <c r="V20" s="10"/>
    </row>
    <row r="21" spans="2:22" ht="21.75" customHeight="1">
      <c r="B21" s="1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V21" s="10"/>
    </row>
    <row r="22" spans="2:21" ht="21.75" customHeight="1">
      <c r="B22" s="7"/>
      <c r="C22" s="140" t="str">
        <f>IF(B6&lt;&gt;0,"** Stop Here. You selected form does not apply above **"," ")</f>
        <v> 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7"/>
    </row>
    <row r="23" spans="2:22" ht="21.75" customHeight="1">
      <c r="B23" s="12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/>
    </row>
    <row r="24" spans="2:22" ht="21.75" customHeight="1">
      <c r="B24" s="1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10"/>
    </row>
    <row r="25" spans="2:22" ht="21.75" customHeight="1">
      <c r="B25" s="15"/>
      <c r="C25" s="4"/>
      <c r="D25" s="4" t="s">
        <v>16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25"/>
      <c r="S25" s="125"/>
      <c r="T25" s="125"/>
      <c r="V25" s="10"/>
    </row>
    <row r="26" spans="2:22" ht="21.75" customHeight="1">
      <c r="B26" s="1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7"/>
      <c r="S26" s="7"/>
      <c r="T26" s="7"/>
      <c r="V26" s="10"/>
    </row>
    <row r="27" spans="2:22" ht="21.75" customHeight="1">
      <c r="B27" s="15"/>
      <c r="C27" s="4"/>
      <c r="D27" s="4" t="s">
        <v>17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25"/>
      <c r="S27" s="125"/>
      <c r="T27" s="125"/>
      <c r="V27" s="10"/>
    </row>
    <row r="28" spans="2:22" ht="21.75" customHeight="1">
      <c r="B28" s="15"/>
      <c r="R28" s="8"/>
      <c r="S28" s="8"/>
      <c r="T28" s="8"/>
      <c r="V28" s="10"/>
    </row>
    <row r="29" spans="2:21" ht="21.7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32" ht="21.75" customHeight="1">
      <c r="B30" s="17"/>
      <c r="C30" s="8"/>
      <c r="D30" s="8"/>
      <c r="E30" s="8"/>
      <c r="F30" s="8"/>
      <c r="G30" s="8"/>
      <c r="H30" s="8"/>
      <c r="I30" s="8"/>
      <c r="J30" s="8"/>
      <c r="K30" s="8"/>
      <c r="L30" s="6"/>
      <c r="M30" s="6"/>
      <c r="N30" s="6"/>
      <c r="O30" s="6"/>
      <c r="P30" s="6"/>
      <c r="Q30" s="8"/>
      <c r="R30" s="6"/>
      <c r="S30" s="6"/>
      <c r="T30" s="6"/>
      <c r="U30" s="8"/>
      <c r="V30" s="10"/>
      <c r="W30" s="4"/>
      <c r="X30" s="30"/>
      <c r="Y30" s="30"/>
      <c r="Z30" s="30"/>
      <c r="AA30" s="30"/>
      <c r="AB30" s="30"/>
      <c r="AC30" s="30"/>
      <c r="AD30" s="30"/>
      <c r="AE30" s="30"/>
      <c r="AF30" s="30"/>
    </row>
    <row r="31" spans="2:32" ht="21.75" customHeight="1" thickBot="1">
      <c r="B31" s="15"/>
      <c r="C31" s="2" t="s">
        <v>151</v>
      </c>
      <c r="D31" s="4" t="s">
        <v>18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3" t="s">
        <v>19</v>
      </c>
      <c r="R31" s="5"/>
      <c r="S31" s="13" t="s">
        <v>20</v>
      </c>
      <c r="T31" s="4"/>
      <c r="V31" s="10"/>
      <c r="W31" s="4"/>
      <c r="X31" s="30"/>
      <c r="Y31" s="30"/>
      <c r="Z31" s="30"/>
      <c r="AA31" s="30"/>
      <c r="AB31" s="30"/>
      <c r="AC31" s="30"/>
      <c r="AD31" s="30"/>
      <c r="AE31" s="30"/>
      <c r="AF31" s="30"/>
    </row>
    <row r="32" spans="2:32" ht="21.75" customHeight="1" thickBot="1">
      <c r="B32" s="15"/>
      <c r="C32" s="4"/>
      <c r="D32" s="14" t="s">
        <v>21</v>
      </c>
      <c r="E32" s="4"/>
      <c r="F32" s="4"/>
      <c r="G32" s="4"/>
      <c r="H32" s="4"/>
      <c r="I32" s="116"/>
      <c r="J32" s="66" t="str">
        <f>H3</f>
        <v>June 30, 2021</v>
      </c>
      <c r="K32" s="4"/>
      <c r="L32" s="4"/>
      <c r="N32" s="64"/>
      <c r="O32" s="13"/>
      <c r="P32" s="13"/>
      <c r="Q32" s="39"/>
      <c r="R32" s="13"/>
      <c r="S32" s="39"/>
      <c r="T32" s="4"/>
      <c r="V32" s="10"/>
      <c r="W32" s="4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 ht="21.75" customHeight="1">
      <c r="B33" s="15"/>
      <c r="C33" s="4"/>
      <c r="D33" s="14"/>
      <c r="E33" s="4"/>
      <c r="F33" s="4"/>
      <c r="G33" s="4"/>
      <c r="H33" s="4"/>
      <c r="I33" s="116"/>
      <c r="J33" s="66"/>
      <c r="K33" s="4"/>
      <c r="L33" s="4"/>
      <c r="N33" s="64"/>
      <c r="O33" s="13"/>
      <c r="P33" s="13"/>
      <c r="Q33" s="115"/>
      <c r="R33" s="13"/>
      <c r="S33" s="115"/>
      <c r="T33" s="4"/>
      <c r="V33" s="10"/>
      <c r="W33" s="4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 ht="21.75" customHeight="1" thickBot="1">
      <c r="B34" s="15"/>
      <c r="C34" s="2" t="s">
        <v>152</v>
      </c>
      <c r="D34" s="4" t="s">
        <v>153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3" t="s">
        <v>19</v>
      </c>
      <c r="R34" s="5"/>
      <c r="S34" s="13" t="s">
        <v>20</v>
      </c>
      <c r="T34" s="4"/>
      <c r="V34" s="10"/>
      <c r="W34" s="4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32" ht="21.75" customHeight="1" thickBot="1">
      <c r="B35" s="15"/>
      <c r="C35" s="4"/>
      <c r="D35" s="14" t="s">
        <v>154</v>
      </c>
      <c r="E35" s="4"/>
      <c r="F35" s="4"/>
      <c r="G35" s="4"/>
      <c r="H35" s="4"/>
      <c r="I35" s="47"/>
      <c r="J35" s="66" t="str">
        <f>H3</f>
        <v>June 30, 2021</v>
      </c>
      <c r="K35" s="4"/>
      <c r="L35" s="4"/>
      <c r="N35" s="64"/>
      <c r="O35" s="13"/>
      <c r="P35" s="13"/>
      <c r="Q35" s="39"/>
      <c r="R35" s="13"/>
      <c r="S35" s="39"/>
      <c r="T35" s="4"/>
      <c r="V35" s="10"/>
      <c r="W35" s="4"/>
      <c r="X35" s="30"/>
      <c r="Y35" s="30"/>
      <c r="Z35" s="30"/>
      <c r="AA35" s="30"/>
      <c r="AB35" s="30"/>
      <c r="AC35" s="30"/>
      <c r="AD35" s="30"/>
      <c r="AE35" s="30"/>
      <c r="AF35" s="30"/>
    </row>
    <row r="36" spans="2:22" ht="21.75" customHeight="1">
      <c r="B36" s="15"/>
      <c r="V36" s="10"/>
    </row>
    <row r="37" spans="2:21" ht="21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2" ht="21.75" customHeight="1">
      <c r="B38" s="12" t="s">
        <v>22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/>
    </row>
    <row r="39" spans="2:22" ht="21.75" customHeight="1">
      <c r="B39" s="15"/>
      <c r="C39" s="4"/>
      <c r="D39" s="12" t="s">
        <v>23</v>
      </c>
      <c r="E39" s="6"/>
      <c r="F39" s="6"/>
      <c r="G39" s="6"/>
      <c r="H39" s="16" t="s">
        <v>24</v>
      </c>
      <c r="I39" s="6"/>
      <c r="J39" s="11" t="s">
        <v>25</v>
      </c>
      <c r="K39" s="6"/>
      <c r="L39" s="11" t="s">
        <v>26</v>
      </c>
      <c r="M39" s="6"/>
      <c r="N39" s="6" t="s">
        <v>27</v>
      </c>
      <c r="O39" s="6"/>
      <c r="P39" s="6"/>
      <c r="Q39" s="8"/>
      <c r="R39" s="11" t="s">
        <v>28</v>
      </c>
      <c r="S39" s="8"/>
      <c r="T39" s="15"/>
      <c r="V39" s="10"/>
    </row>
    <row r="40" spans="2:22" ht="21.75" customHeight="1">
      <c r="B40" s="15"/>
      <c r="C40" s="4"/>
      <c r="D40" s="17"/>
      <c r="E40" s="8"/>
      <c r="F40" s="8"/>
      <c r="G40" s="8"/>
      <c r="H40" s="12"/>
      <c r="I40" s="6"/>
      <c r="J40" s="11" t="s">
        <v>29</v>
      </c>
      <c r="K40" s="6"/>
      <c r="L40" s="11" t="s">
        <v>30</v>
      </c>
      <c r="M40" s="11"/>
      <c r="N40" s="6" t="s">
        <v>31</v>
      </c>
      <c r="O40" s="6"/>
      <c r="P40" s="6"/>
      <c r="Q40" s="8"/>
      <c r="R40" s="11" t="s">
        <v>32</v>
      </c>
      <c r="S40" s="8"/>
      <c r="T40" s="15"/>
      <c r="V40" s="10"/>
    </row>
    <row r="41" spans="2:22" ht="21.75" customHeight="1">
      <c r="B41" s="15"/>
      <c r="C41" s="4"/>
      <c r="D41" s="15"/>
      <c r="E41" s="4"/>
      <c r="F41" s="4"/>
      <c r="H41" s="20" t="s">
        <v>105</v>
      </c>
      <c r="I41" s="5"/>
      <c r="J41" s="13" t="s">
        <v>33</v>
      </c>
      <c r="K41" s="5"/>
      <c r="L41" s="13" t="s">
        <v>34</v>
      </c>
      <c r="M41" s="13"/>
      <c r="N41" s="5" t="s">
        <v>35</v>
      </c>
      <c r="O41" s="5"/>
      <c r="P41" s="5"/>
      <c r="R41" s="13" t="s">
        <v>36</v>
      </c>
      <c r="S41" s="4"/>
      <c r="T41" s="15"/>
      <c r="V41" s="10"/>
    </row>
    <row r="42" spans="2:22" ht="21.75" customHeight="1">
      <c r="B42" s="15"/>
      <c r="D42" s="19" t="s">
        <v>37</v>
      </c>
      <c r="E42" s="112"/>
      <c r="F42" s="112"/>
      <c r="G42" s="112"/>
      <c r="H42" s="110" t="s">
        <v>38</v>
      </c>
      <c r="I42" s="91"/>
      <c r="J42" s="111" t="s">
        <v>39</v>
      </c>
      <c r="K42" s="111"/>
      <c r="L42" s="111" t="s">
        <v>40</v>
      </c>
      <c r="M42" s="112"/>
      <c r="N42" s="112" t="s">
        <v>41</v>
      </c>
      <c r="O42" s="112"/>
      <c r="P42" s="112"/>
      <c r="Q42" s="91"/>
      <c r="R42" s="111" t="s">
        <v>42</v>
      </c>
      <c r="S42" s="113"/>
      <c r="T42" s="18"/>
      <c r="V42" s="10"/>
    </row>
    <row r="43" spans="2:22" ht="21.75" customHeight="1">
      <c r="B43" s="15"/>
      <c r="C43" s="4"/>
      <c r="D43" s="136"/>
      <c r="E43" s="136"/>
      <c r="F43" s="136"/>
      <c r="G43" s="4"/>
      <c r="H43" s="49"/>
      <c r="I43" s="4"/>
      <c r="J43" s="51"/>
      <c r="K43" s="4"/>
      <c r="L43" s="51"/>
      <c r="M43" s="4"/>
      <c r="N43" s="136"/>
      <c r="O43" s="136"/>
      <c r="P43" s="65"/>
      <c r="Q43" s="4"/>
      <c r="R43" s="51"/>
      <c r="V43" s="10"/>
    </row>
    <row r="44" spans="2:22" ht="21.75" customHeight="1">
      <c r="B44" s="15"/>
      <c r="C44" s="4"/>
      <c r="D44" s="137"/>
      <c r="E44" s="137"/>
      <c r="F44" s="137"/>
      <c r="G44" s="4"/>
      <c r="H44" s="50"/>
      <c r="I44" s="4"/>
      <c r="J44" s="52"/>
      <c r="K44" s="4"/>
      <c r="L44" s="52"/>
      <c r="M44" s="4"/>
      <c r="N44" s="137"/>
      <c r="O44" s="137"/>
      <c r="P44" s="65"/>
      <c r="Q44" s="4"/>
      <c r="R44" s="52"/>
      <c r="V44" s="10"/>
    </row>
    <row r="45" spans="2:22" ht="21.75" customHeight="1">
      <c r="B45" s="15"/>
      <c r="C45" s="4"/>
      <c r="D45" s="137"/>
      <c r="E45" s="137"/>
      <c r="F45" s="137"/>
      <c r="G45" s="4"/>
      <c r="H45" s="50"/>
      <c r="I45" s="4"/>
      <c r="J45" s="52"/>
      <c r="K45" s="4"/>
      <c r="L45" s="52"/>
      <c r="M45" s="4"/>
      <c r="N45" s="137"/>
      <c r="O45" s="137"/>
      <c r="P45" s="65"/>
      <c r="Q45" s="4"/>
      <c r="R45" s="52"/>
      <c r="V45" s="10"/>
    </row>
    <row r="46" spans="2:22" ht="9.75" customHeight="1">
      <c r="B46" s="15"/>
      <c r="C46" s="4"/>
      <c r="D46" s="7"/>
      <c r="E46" s="7"/>
      <c r="F46" s="7"/>
      <c r="G46" s="4"/>
      <c r="H46" s="7"/>
      <c r="I46" s="4"/>
      <c r="J46" s="7"/>
      <c r="K46" s="4"/>
      <c r="L46" s="7"/>
      <c r="M46" s="4"/>
      <c r="N46" s="7"/>
      <c r="O46" s="7"/>
      <c r="P46" s="23"/>
      <c r="Q46" s="4"/>
      <c r="R46" s="7"/>
      <c r="S46" s="4"/>
      <c r="T46" s="4"/>
      <c r="V46" s="10"/>
    </row>
    <row r="47" spans="2:22" ht="21.75" customHeight="1">
      <c r="B47" s="15"/>
      <c r="C47" s="4"/>
      <c r="D47" s="3" t="s">
        <v>43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V47" s="10"/>
    </row>
    <row r="48" spans="2:22" ht="9.75" customHeight="1">
      <c r="B48" s="15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V48" s="10"/>
    </row>
    <row r="49" spans="2:22" ht="21.75" customHeight="1">
      <c r="B49" s="18" t="s">
        <v>44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0"/>
    </row>
    <row r="50" spans="2:22" ht="21.75" customHeight="1">
      <c r="B50" s="20"/>
      <c r="C50" s="12"/>
      <c r="D50" s="6" t="s">
        <v>45</v>
      </c>
      <c r="E50" s="6"/>
      <c r="F50" s="6"/>
      <c r="G50" s="11"/>
      <c r="H50" s="11" t="s">
        <v>46</v>
      </c>
      <c r="I50" s="11"/>
      <c r="J50" s="11" t="s">
        <v>47</v>
      </c>
      <c r="K50" s="11"/>
      <c r="L50" s="11" t="s">
        <v>48</v>
      </c>
      <c r="M50" s="6"/>
      <c r="N50" s="6" t="s">
        <v>49</v>
      </c>
      <c r="O50" s="6"/>
      <c r="P50" s="6"/>
      <c r="Q50" s="11"/>
      <c r="R50" s="11" t="s">
        <v>50</v>
      </c>
      <c r="S50" s="6" t="s">
        <v>51</v>
      </c>
      <c r="T50" s="6"/>
      <c r="U50" s="18"/>
      <c r="V50" s="10"/>
    </row>
    <row r="51" spans="2:22" ht="21.75" customHeight="1">
      <c r="B51" s="20"/>
      <c r="C51" s="16"/>
      <c r="D51" s="11"/>
      <c r="E51" s="11"/>
      <c r="F51" s="11"/>
      <c r="G51" s="11"/>
      <c r="H51" s="11"/>
      <c r="I51" s="11"/>
      <c r="J51" s="11"/>
      <c r="K51" s="11"/>
      <c r="L51" s="12" t="s">
        <v>52</v>
      </c>
      <c r="M51" s="6"/>
      <c r="N51" s="6"/>
      <c r="O51" s="6"/>
      <c r="P51" s="6"/>
      <c r="Q51" s="16"/>
      <c r="R51" s="11"/>
      <c r="S51" s="7"/>
      <c r="T51" s="6"/>
      <c r="U51" s="18"/>
      <c r="V51" s="10"/>
    </row>
    <row r="52" spans="2:22" ht="21.75" customHeight="1">
      <c r="B52" s="15"/>
      <c r="C52" s="10"/>
      <c r="H52" s="13" t="s">
        <v>53</v>
      </c>
      <c r="I52" s="5"/>
      <c r="J52" s="13"/>
      <c r="K52" s="5"/>
      <c r="L52" s="16"/>
      <c r="M52" s="11"/>
      <c r="N52" s="6" t="s">
        <v>54</v>
      </c>
      <c r="O52" s="6"/>
      <c r="P52" s="61"/>
      <c r="Q52" s="15"/>
      <c r="R52" s="13"/>
      <c r="S52" s="5"/>
      <c r="T52" s="5"/>
      <c r="U52" s="15"/>
      <c r="V52" s="10"/>
    </row>
    <row r="53" spans="2:22" ht="21.75" customHeight="1">
      <c r="B53" s="15"/>
      <c r="C53" s="18" t="s">
        <v>55</v>
      </c>
      <c r="D53" s="5"/>
      <c r="E53" s="5"/>
      <c r="F53" s="5"/>
      <c r="H53" s="13" t="s">
        <v>56</v>
      </c>
      <c r="I53" s="5"/>
      <c r="J53" s="13" t="s">
        <v>57</v>
      </c>
      <c r="K53" s="5"/>
      <c r="L53" s="20" t="s">
        <v>58</v>
      </c>
      <c r="M53" s="5"/>
      <c r="N53" s="5" t="s">
        <v>59</v>
      </c>
      <c r="O53" s="5"/>
      <c r="P53" s="5"/>
      <c r="Q53" s="130" t="s">
        <v>60</v>
      </c>
      <c r="R53" s="131"/>
      <c r="S53" s="131" t="s">
        <v>61</v>
      </c>
      <c r="T53" s="134"/>
      <c r="U53" s="15"/>
      <c r="V53" s="10"/>
    </row>
    <row r="54" spans="2:22" ht="21.75" customHeight="1">
      <c r="B54" s="15"/>
      <c r="C54" s="19" t="s">
        <v>62</v>
      </c>
      <c r="D54" s="112"/>
      <c r="E54" s="112"/>
      <c r="F54" s="112"/>
      <c r="G54" s="111"/>
      <c r="H54" s="111" t="s">
        <v>63</v>
      </c>
      <c r="I54" s="91"/>
      <c r="J54" s="111" t="s">
        <v>64</v>
      </c>
      <c r="K54" s="111"/>
      <c r="L54" s="114" t="s">
        <v>65</v>
      </c>
      <c r="M54" s="111"/>
      <c r="N54" s="112" t="s">
        <v>66</v>
      </c>
      <c r="O54" s="112"/>
      <c r="P54" s="113"/>
      <c r="Q54" s="132" t="s">
        <v>67</v>
      </c>
      <c r="R54" s="133"/>
      <c r="S54" s="133" t="s">
        <v>68</v>
      </c>
      <c r="T54" s="135"/>
      <c r="U54" s="15"/>
      <c r="V54" s="10"/>
    </row>
    <row r="55" spans="2:22" ht="21.75" customHeight="1">
      <c r="B55" s="15"/>
      <c r="C55" s="105"/>
      <c r="D55" s="108"/>
      <c r="E55" s="108"/>
      <c r="F55" s="108"/>
      <c r="G55" s="4"/>
      <c r="H55" s="51"/>
      <c r="I55" s="4"/>
      <c r="J55" s="103"/>
      <c r="K55" s="4"/>
      <c r="L55" s="51"/>
      <c r="M55" s="4"/>
      <c r="N55" s="136"/>
      <c r="O55" s="136"/>
      <c r="P55" s="65"/>
      <c r="Q55" s="142"/>
      <c r="R55" s="143"/>
      <c r="S55" s="146"/>
      <c r="T55" s="125"/>
      <c r="V55" s="10"/>
    </row>
    <row r="56" spans="2:22" ht="21.75" customHeight="1">
      <c r="B56" s="15"/>
      <c r="C56" s="106"/>
      <c r="D56" s="99"/>
      <c r="E56" s="99"/>
      <c r="F56" s="99"/>
      <c r="G56" s="4"/>
      <c r="H56" s="52"/>
      <c r="I56" s="4"/>
      <c r="J56" s="104"/>
      <c r="K56" s="4"/>
      <c r="L56" s="52"/>
      <c r="M56" s="4"/>
      <c r="N56" s="137"/>
      <c r="O56" s="137"/>
      <c r="P56" s="65"/>
      <c r="Q56" s="118"/>
      <c r="R56" s="138"/>
      <c r="S56" s="123"/>
      <c r="T56" s="118"/>
      <c r="V56" s="10"/>
    </row>
    <row r="57" spans="2:22" ht="21.75" customHeight="1">
      <c r="B57" s="15"/>
      <c r="C57" s="106"/>
      <c r="D57" s="99"/>
      <c r="E57" s="99"/>
      <c r="F57" s="99"/>
      <c r="G57" s="4"/>
      <c r="H57" s="52"/>
      <c r="I57" s="4"/>
      <c r="J57" s="52"/>
      <c r="K57" s="4"/>
      <c r="L57" s="52"/>
      <c r="M57" s="4"/>
      <c r="N57" s="137"/>
      <c r="O57" s="137"/>
      <c r="P57" s="65"/>
      <c r="Q57" s="118"/>
      <c r="R57" s="138"/>
      <c r="S57" s="123"/>
      <c r="T57" s="118"/>
      <c r="V57" s="10"/>
    </row>
    <row r="58" spans="2:22" ht="21.75" customHeight="1">
      <c r="B58" s="15"/>
      <c r="C58" s="106"/>
      <c r="D58" s="99"/>
      <c r="E58" s="99"/>
      <c r="F58" s="99"/>
      <c r="G58" s="4"/>
      <c r="H58" s="52"/>
      <c r="I58" s="4"/>
      <c r="J58" s="52"/>
      <c r="K58" s="4"/>
      <c r="L58" s="52"/>
      <c r="M58" s="4"/>
      <c r="N58" s="137"/>
      <c r="O58" s="137"/>
      <c r="P58" s="65"/>
      <c r="Q58" s="118"/>
      <c r="R58" s="138"/>
      <c r="S58" s="123"/>
      <c r="T58" s="118"/>
      <c r="V58" s="10"/>
    </row>
    <row r="59" spans="2:22" ht="21.75" customHeight="1">
      <c r="B59" s="15"/>
      <c r="C59" s="106"/>
      <c r="D59" s="99"/>
      <c r="E59" s="99"/>
      <c r="F59" s="99"/>
      <c r="G59" s="4"/>
      <c r="H59" s="102"/>
      <c r="I59" s="4"/>
      <c r="J59" s="104"/>
      <c r="K59" s="4"/>
      <c r="L59" s="52"/>
      <c r="M59" s="4"/>
      <c r="N59" s="137"/>
      <c r="O59" s="137"/>
      <c r="P59" s="65"/>
      <c r="Q59" s="118"/>
      <c r="R59" s="138"/>
      <c r="S59" s="123"/>
      <c r="T59" s="118"/>
      <c r="V59" s="10"/>
    </row>
    <row r="60" spans="2:22" ht="21.75" customHeight="1">
      <c r="B60" s="15"/>
      <c r="C60" s="106"/>
      <c r="D60" s="99"/>
      <c r="E60" s="99"/>
      <c r="F60" s="99"/>
      <c r="G60" s="4"/>
      <c r="H60" s="102"/>
      <c r="I60" s="4"/>
      <c r="J60" s="104"/>
      <c r="K60" s="4"/>
      <c r="L60" s="52"/>
      <c r="M60" s="4"/>
      <c r="N60" s="137"/>
      <c r="O60" s="137"/>
      <c r="P60" s="65"/>
      <c r="Q60" s="118"/>
      <c r="R60" s="138"/>
      <c r="S60" s="123"/>
      <c r="T60" s="118"/>
      <c r="V60" s="10"/>
    </row>
    <row r="61" spans="2:22" ht="21.75" customHeight="1">
      <c r="B61" s="15"/>
      <c r="C61" s="106"/>
      <c r="D61" s="107"/>
      <c r="E61" s="99"/>
      <c r="F61" s="99"/>
      <c r="G61" s="4"/>
      <c r="H61" s="52"/>
      <c r="I61" s="4"/>
      <c r="J61" s="52"/>
      <c r="K61" s="4"/>
      <c r="L61" s="102"/>
      <c r="M61" s="4"/>
      <c r="N61" s="141"/>
      <c r="O61" s="141"/>
      <c r="P61" s="62"/>
      <c r="Q61" s="118"/>
      <c r="R61" s="138"/>
      <c r="S61" s="123"/>
      <c r="T61" s="118"/>
      <c r="V61" s="10"/>
    </row>
    <row r="62" spans="2:22" ht="21.75" customHeight="1">
      <c r="B62" s="15"/>
      <c r="C62" s="106"/>
      <c r="D62" s="107"/>
      <c r="E62" s="99"/>
      <c r="F62" s="99"/>
      <c r="G62" s="4"/>
      <c r="H62" s="52"/>
      <c r="I62" s="4"/>
      <c r="J62" s="52"/>
      <c r="K62" s="4"/>
      <c r="L62" s="102"/>
      <c r="M62" s="4"/>
      <c r="N62" s="141"/>
      <c r="O62" s="141"/>
      <c r="P62" s="62"/>
      <c r="Q62" s="118"/>
      <c r="R62" s="138"/>
      <c r="S62" s="123"/>
      <c r="T62" s="118"/>
      <c r="V62" s="10"/>
    </row>
    <row r="63" spans="2:22" ht="21.75" customHeight="1">
      <c r="B63" s="15"/>
      <c r="C63" s="106"/>
      <c r="D63" s="107"/>
      <c r="E63" s="99"/>
      <c r="F63" s="99"/>
      <c r="G63" s="4"/>
      <c r="H63" s="52"/>
      <c r="I63" s="4"/>
      <c r="J63" s="52"/>
      <c r="K63" s="4"/>
      <c r="L63" s="102"/>
      <c r="M63" s="4"/>
      <c r="N63" s="141"/>
      <c r="O63" s="141"/>
      <c r="P63" s="62"/>
      <c r="Q63" s="118"/>
      <c r="R63" s="138"/>
      <c r="S63" s="123"/>
      <c r="T63" s="118"/>
      <c r="V63" s="10"/>
    </row>
    <row r="64" spans="2:22" ht="21.75" customHeight="1">
      <c r="B64" s="15"/>
      <c r="C64" s="106"/>
      <c r="D64" s="107"/>
      <c r="E64" s="99"/>
      <c r="F64" s="99"/>
      <c r="G64" s="4"/>
      <c r="H64" s="102"/>
      <c r="I64" s="4"/>
      <c r="J64" s="52"/>
      <c r="K64" s="4"/>
      <c r="L64" s="102"/>
      <c r="M64" s="4"/>
      <c r="N64" s="141"/>
      <c r="O64" s="141"/>
      <c r="P64" s="62"/>
      <c r="Q64" s="118"/>
      <c r="R64" s="138"/>
      <c r="S64" s="123"/>
      <c r="T64" s="118"/>
      <c r="V64" s="10"/>
    </row>
    <row r="65" spans="2:22" ht="21.75" customHeight="1">
      <c r="B65" s="15"/>
      <c r="C65" s="106"/>
      <c r="D65" s="107"/>
      <c r="E65" s="99"/>
      <c r="F65" s="99"/>
      <c r="G65" s="4"/>
      <c r="H65" s="102"/>
      <c r="I65" s="4"/>
      <c r="J65" s="52"/>
      <c r="K65" s="4"/>
      <c r="L65" s="102"/>
      <c r="M65" s="4"/>
      <c r="N65" s="141"/>
      <c r="O65" s="141"/>
      <c r="P65" s="62"/>
      <c r="Q65" s="118"/>
      <c r="R65" s="138"/>
      <c r="S65" s="123"/>
      <c r="T65" s="118"/>
      <c r="V65" s="10"/>
    </row>
    <row r="66" spans="2:22" ht="21.75" customHeight="1">
      <c r="B66" s="15"/>
      <c r="C66" s="106"/>
      <c r="D66" s="99"/>
      <c r="E66" s="99"/>
      <c r="F66" s="99"/>
      <c r="G66" s="4"/>
      <c r="H66" s="52"/>
      <c r="I66" s="4"/>
      <c r="J66" s="52"/>
      <c r="K66" s="4"/>
      <c r="L66" s="52"/>
      <c r="M66" s="4"/>
      <c r="N66" s="137"/>
      <c r="O66" s="137"/>
      <c r="P66" s="65"/>
      <c r="Q66" s="118"/>
      <c r="R66" s="138"/>
      <c r="S66" s="123"/>
      <c r="T66" s="118"/>
      <c r="V66" s="10"/>
    </row>
    <row r="67" spans="2:22" ht="21.75" customHeight="1">
      <c r="B67" s="15"/>
      <c r="C67" s="106"/>
      <c r="D67" s="99"/>
      <c r="E67" s="99"/>
      <c r="F67" s="99"/>
      <c r="G67" s="4"/>
      <c r="H67" s="52"/>
      <c r="I67" s="4"/>
      <c r="J67" s="52"/>
      <c r="K67" s="4"/>
      <c r="L67" s="52"/>
      <c r="M67" s="4"/>
      <c r="N67" s="137"/>
      <c r="O67" s="137"/>
      <c r="P67" s="65"/>
      <c r="Q67" s="118"/>
      <c r="R67" s="138"/>
      <c r="S67" s="123"/>
      <c r="T67" s="118"/>
      <c r="V67" s="10"/>
    </row>
    <row r="68" spans="2:22" ht="21.75" customHeight="1">
      <c r="B68" s="15"/>
      <c r="C68" s="106"/>
      <c r="D68" s="99"/>
      <c r="E68" s="99"/>
      <c r="F68" s="99"/>
      <c r="G68" s="4"/>
      <c r="H68" s="52"/>
      <c r="I68" s="4"/>
      <c r="J68" s="52"/>
      <c r="K68" s="4"/>
      <c r="L68" s="52"/>
      <c r="M68" s="4"/>
      <c r="N68" s="137"/>
      <c r="O68" s="137"/>
      <c r="P68" s="65"/>
      <c r="Q68" s="118"/>
      <c r="R68" s="138"/>
      <c r="S68" s="123"/>
      <c r="T68" s="118"/>
      <c r="V68" s="10"/>
    </row>
    <row r="69" spans="2:22" ht="21.75" customHeight="1">
      <c r="B69" s="15"/>
      <c r="C69" s="106"/>
      <c r="D69" s="99"/>
      <c r="E69" s="99"/>
      <c r="F69" s="99"/>
      <c r="H69" s="52"/>
      <c r="I69" s="4"/>
      <c r="J69" s="52"/>
      <c r="K69" s="4"/>
      <c r="L69" s="52"/>
      <c r="M69" s="4"/>
      <c r="N69" s="137"/>
      <c r="O69" s="137"/>
      <c r="P69" s="65"/>
      <c r="Q69" s="118"/>
      <c r="R69" s="138"/>
      <c r="S69" s="123"/>
      <c r="T69" s="118"/>
      <c r="V69" s="10"/>
    </row>
    <row r="70" spans="2:22" ht="21.75" customHeight="1">
      <c r="B70" s="15"/>
      <c r="C70" s="106"/>
      <c r="D70" s="99"/>
      <c r="E70" s="99"/>
      <c r="F70" s="99"/>
      <c r="H70" s="52"/>
      <c r="I70" s="4"/>
      <c r="J70" s="52"/>
      <c r="K70" s="4"/>
      <c r="L70" s="52"/>
      <c r="M70" s="4"/>
      <c r="N70" s="137"/>
      <c r="O70" s="137"/>
      <c r="P70" s="65"/>
      <c r="Q70" s="118"/>
      <c r="R70" s="138"/>
      <c r="S70" s="123"/>
      <c r="T70" s="118"/>
      <c r="V70" s="10"/>
    </row>
    <row r="71" spans="2:22" ht="21.75" customHeight="1">
      <c r="B71" s="15"/>
      <c r="C71" s="33"/>
      <c r="D71" s="8"/>
      <c r="E71" s="8"/>
      <c r="F71" s="8"/>
      <c r="H71" s="8"/>
      <c r="J71" s="8"/>
      <c r="L71" s="8"/>
      <c r="N71" s="8"/>
      <c r="O71" s="8"/>
      <c r="P71" s="33"/>
      <c r="R71" s="33"/>
      <c r="S71" s="153"/>
      <c r="T71" s="153"/>
      <c r="U71" s="70"/>
      <c r="V71" s="10"/>
    </row>
    <row r="72" spans="2:20" ht="21.75" customHeight="1">
      <c r="B72" s="31" t="s">
        <v>70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2:21" ht="21.75" customHeight="1">
      <c r="B73" s="67"/>
      <c r="U73" s="71" t="s">
        <v>109</v>
      </c>
    </row>
    <row r="74" spans="2:32" ht="21.75" customHeight="1">
      <c r="B74" s="151" t="str">
        <f>B1</f>
        <v>OMES Form B-1 (2021)</v>
      </c>
      <c r="C74" s="151"/>
      <c r="D74" s="15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52" t="s">
        <v>71</v>
      </c>
      <c r="U74" s="15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2:21" ht="21.75" customHeight="1">
      <c r="B75" s="32"/>
      <c r="C75" s="5" t="s">
        <v>72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2:22" ht="21.75" customHeight="1">
      <c r="B76" s="17"/>
      <c r="C76" s="8"/>
      <c r="D76" s="8" t="s">
        <v>73</v>
      </c>
      <c r="E76" s="8"/>
      <c r="F76" s="8"/>
      <c r="G76" s="8"/>
      <c r="H76" s="8"/>
      <c r="I76" s="8"/>
      <c r="J76" s="8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8"/>
      <c r="V76" s="10"/>
    </row>
    <row r="77" spans="2:22" ht="21.75" customHeight="1">
      <c r="B77" s="15"/>
      <c r="C77" s="4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V77" s="10"/>
    </row>
    <row r="78" spans="2:22" ht="21.75" customHeight="1">
      <c r="B78" s="15"/>
      <c r="C78" s="4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V78" s="10"/>
    </row>
    <row r="79" spans="2:22" ht="21.75" customHeight="1">
      <c r="B79" s="1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V79" s="10"/>
    </row>
    <row r="80" spans="2:21" ht="21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2:22" ht="21.75" customHeight="1">
      <c r="B81" s="148" t="str">
        <f>CONCATENATE(AG4," ACTIVITY")</f>
        <v>2021 ACTIVITY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9"/>
      <c r="V81" s="10"/>
    </row>
    <row r="82" spans="2:22" ht="21.75" customHeight="1"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0"/>
    </row>
    <row r="83" spans="2:22" ht="21.75" customHeight="1">
      <c r="B83" s="18"/>
      <c r="C83" s="5"/>
      <c r="D83" s="3" t="s">
        <v>74</v>
      </c>
      <c r="E83" s="5"/>
      <c r="F83" s="5"/>
      <c r="G83" s="5"/>
      <c r="H83" s="5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5"/>
      <c r="V83" s="10"/>
    </row>
    <row r="84" spans="2:22" ht="21.75" customHeight="1">
      <c r="B84" s="18"/>
      <c r="C84" s="5"/>
      <c r="D84" s="5"/>
      <c r="E84" s="5"/>
      <c r="F84" s="5"/>
      <c r="G84" s="5"/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5"/>
      <c r="V84" s="10"/>
    </row>
    <row r="85" spans="2:22" ht="21.75" customHeight="1">
      <c r="B85" s="15"/>
      <c r="C85" s="40"/>
      <c r="D85" s="41" t="str">
        <f>CONCATENATE("(20)  Beginning Balance July 1, ",(AG4-1))</f>
        <v>(20)  Beginning Balance July 1, 2020</v>
      </c>
      <c r="E85" s="40"/>
      <c r="F85" s="40"/>
      <c r="G85" s="4"/>
      <c r="H85" s="4"/>
      <c r="I85" s="3" t="s">
        <v>75</v>
      </c>
      <c r="J85" s="4"/>
      <c r="K85" s="4"/>
      <c r="L85" s="4"/>
      <c r="M85" s="4"/>
      <c r="N85" s="4"/>
      <c r="O85" s="4"/>
      <c r="P85" s="4"/>
      <c r="Q85" s="4"/>
      <c r="R85" s="125"/>
      <c r="S85" s="125"/>
      <c r="T85" s="125"/>
      <c r="V85" s="10"/>
    </row>
    <row r="86" spans="2:22" ht="21.75" customHeight="1">
      <c r="B86" s="1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7"/>
      <c r="S86" s="7"/>
      <c r="T86" s="7"/>
      <c r="V86" s="10"/>
    </row>
    <row r="87" spans="2:22" ht="21.75" customHeight="1">
      <c r="B87" s="15"/>
      <c r="C87" s="4"/>
      <c r="D87" s="3" t="s">
        <v>76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10"/>
    </row>
    <row r="88" spans="2:22" ht="21.75" customHeight="1">
      <c r="B88" s="15"/>
      <c r="C88" s="4"/>
      <c r="D88" s="3" t="s">
        <v>77</v>
      </c>
      <c r="G88" s="4"/>
      <c r="H88" s="4"/>
      <c r="I88" s="4"/>
      <c r="J88" s="125"/>
      <c r="K88" s="125"/>
      <c r="L88" s="125"/>
      <c r="M88" s="4"/>
      <c r="N88" s="4"/>
      <c r="O88" s="4"/>
      <c r="P88" s="4"/>
      <c r="Q88" s="4"/>
      <c r="R88" s="4"/>
      <c r="S88" s="4"/>
      <c r="T88" s="4"/>
      <c r="V88" s="10"/>
    </row>
    <row r="89" spans="2:22" ht="21.75" customHeight="1">
      <c r="B89" s="15"/>
      <c r="C89" s="4"/>
      <c r="D89" s="3" t="s">
        <v>78</v>
      </c>
      <c r="G89" s="4"/>
      <c r="H89" s="4"/>
      <c r="I89" s="4"/>
      <c r="J89" s="118"/>
      <c r="K89" s="118"/>
      <c r="L89" s="118"/>
      <c r="M89" s="4"/>
      <c r="N89" s="4"/>
      <c r="O89" s="4"/>
      <c r="P89" s="4"/>
      <c r="Q89" s="4"/>
      <c r="R89" s="4"/>
      <c r="S89" s="4"/>
      <c r="T89" s="4"/>
      <c r="V89" s="10"/>
    </row>
    <row r="90" spans="2:22" ht="21.75" customHeight="1">
      <c r="B90" s="15"/>
      <c r="C90" s="4"/>
      <c r="D90" s="3" t="s">
        <v>79</v>
      </c>
      <c r="G90" s="4"/>
      <c r="H90" s="4"/>
      <c r="I90" s="4"/>
      <c r="J90" s="118"/>
      <c r="K90" s="118"/>
      <c r="L90" s="118"/>
      <c r="M90" s="4"/>
      <c r="N90" s="4"/>
      <c r="O90" s="4"/>
      <c r="P90" s="4"/>
      <c r="Q90" s="4"/>
      <c r="R90" s="4"/>
      <c r="S90" s="4"/>
      <c r="T90" s="4"/>
      <c r="V90" s="10"/>
    </row>
    <row r="91" spans="2:22" ht="21.75" customHeight="1">
      <c r="B91" s="15"/>
      <c r="C91" s="4"/>
      <c r="D91" s="3" t="s">
        <v>80</v>
      </c>
      <c r="G91" s="4"/>
      <c r="H91" s="4"/>
      <c r="I91" s="4"/>
      <c r="J91" s="118"/>
      <c r="K91" s="118"/>
      <c r="L91" s="118"/>
      <c r="M91" s="4"/>
      <c r="N91" s="4"/>
      <c r="O91" s="4"/>
      <c r="P91" s="4"/>
      <c r="Q91" s="4"/>
      <c r="R91" s="4"/>
      <c r="S91" s="4"/>
      <c r="T91" s="4"/>
      <c r="V91" s="10"/>
    </row>
    <row r="92" spans="2:22" ht="21.75" customHeight="1">
      <c r="B92" s="15"/>
      <c r="C92" s="4"/>
      <c r="D92" s="3" t="s">
        <v>81</v>
      </c>
      <c r="E92" s="45"/>
      <c r="F92" s="126"/>
      <c r="G92" s="126"/>
      <c r="H92" s="126"/>
      <c r="I92" s="4"/>
      <c r="J92" s="118"/>
      <c r="K92" s="118"/>
      <c r="L92" s="118"/>
      <c r="M92" s="4"/>
      <c r="N92" s="4"/>
      <c r="O92" s="4"/>
      <c r="P92" s="4"/>
      <c r="Q92" s="4"/>
      <c r="R92" s="4"/>
      <c r="S92" s="4"/>
      <c r="T92" s="4"/>
      <c r="V92" s="10"/>
    </row>
    <row r="93" spans="2:22" ht="21.75" customHeight="1">
      <c r="B93" s="15"/>
      <c r="C93" s="4"/>
      <c r="D93" s="3" t="s">
        <v>82</v>
      </c>
      <c r="E93" s="46"/>
      <c r="F93" s="117"/>
      <c r="G93" s="117"/>
      <c r="H93" s="117"/>
      <c r="I93" s="4"/>
      <c r="J93" s="118"/>
      <c r="K93" s="118"/>
      <c r="L93" s="118"/>
      <c r="M93" s="4"/>
      <c r="N93" s="4"/>
      <c r="O93" s="4"/>
      <c r="P93" s="4"/>
      <c r="Q93" s="4"/>
      <c r="R93" s="121">
        <f>SUM(J88:L93)</f>
        <v>0</v>
      </c>
      <c r="S93" s="121"/>
      <c r="T93" s="121"/>
      <c r="V93" s="10"/>
    </row>
    <row r="94" spans="2:22" ht="21.75" customHeight="1">
      <c r="B94" s="15"/>
      <c r="C94" s="4"/>
      <c r="D94" s="4"/>
      <c r="E94" s="7"/>
      <c r="F94" s="7"/>
      <c r="G94" s="7"/>
      <c r="H94" s="7"/>
      <c r="I94" s="4"/>
      <c r="J94" s="7"/>
      <c r="K94" s="7"/>
      <c r="L94" s="7"/>
      <c r="M94" s="4"/>
      <c r="N94" s="4"/>
      <c r="O94" s="4"/>
      <c r="P94" s="4"/>
      <c r="Q94" s="4"/>
      <c r="R94" s="7"/>
      <c r="S94" s="7"/>
      <c r="T94" s="7"/>
      <c r="V94" s="10"/>
    </row>
    <row r="95" spans="2:22" ht="21.75" customHeight="1">
      <c r="B95" s="15"/>
      <c r="C95" s="4"/>
      <c r="D95" s="3" t="s">
        <v>83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10"/>
    </row>
    <row r="96" spans="2:22" ht="21.75" customHeight="1">
      <c r="B96" s="15"/>
      <c r="C96" s="4"/>
      <c r="D96" s="3" t="s">
        <v>84</v>
      </c>
      <c r="G96" s="4"/>
      <c r="H96" s="4"/>
      <c r="I96" s="4"/>
      <c r="J96" s="125"/>
      <c r="K96" s="125"/>
      <c r="L96" s="125"/>
      <c r="M96" s="4"/>
      <c r="N96" s="4"/>
      <c r="O96" s="4"/>
      <c r="P96" s="4"/>
      <c r="Q96" s="4"/>
      <c r="R96" s="4"/>
      <c r="S96" s="4"/>
      <c r="T96" s="4"/>
      <c r="V96" s="10"/>
    </row>
    <row r="97" spans="2:22" ht="21.75" customHeight="1">
      <c r="B97" s="15"/>
      <c r="C97" s="4"/>
      <c r="D97" s="3" t="s">
        <v>85</v>
      </c>
      <c r="G97" s="4"/>
      <c r="H97" s="4"/>
      <c r="I97" s="4"/>
      <c r="J97" s="118"/>
      <c r="K97" s="118"/>
      <c r="L97" s="118"/>
      <c r="M97" s="4"/>
      <c r="N97" s="4"/>
      <c r="O97" s="4"/>
      <c r="P97" s="4"/>
      <c r="Q97" s="4"/>
      <c r="R97" s="4"/>
      <c r="S97" s="4"/>
      <c r="T97" s="4"/>
      <c r="V97" s="10"/>
    </row>
    <row r="98" spans="2:22" ht="21.75" customHeight="1">
      <c r="B98" s="15"/>
      <c r="C98" s="4"/>
      <c r="D98" s="3" t="s">
        <v>86</v>
      </c>
      <c r="G98" s="4"/>
      <c r="H98" s="4"/>
      <c r="I98" s="4"/>
      <c r="J98" s="118"/>
      <c r="K98" s="118"/>
      <c r="L98" s="118"/>
      <c r="M98" s="4"/>
      <c r="N98" s="4"/>
      <c r="O98" s="4"/>
      <c r="P98" s="4"/>
      <c r="Q98" s="4"/>
      <c r="R98" s="4"/>
      <c r="S98" s="4"/>
      <c r="T98" s="4"/>
      <c r="V98" s="10"/>
    </row>
    <row r="99" spans="2:22" ht="21.75" customHeight="1">
      <c r="B99" s="15"/>
      <c r="C99" s="4"/>
      <c r="D99" s="3" t="s">
        <v>87</v>
      </c>
      <c r="G99" s="4"/>
      <c r="H99" s="4"/>
      <c r="I99" s="4"/>
      <c r="J99" s="118"/>
      <c r="K99" s="118"/>
      <c r="L99" s="118"/>
      <c r="M99" s="4"/>
      <c r="N99" s="4"/>
      <c r="O99" s="4"/>
      <c r="P99" s="4"/>
      <c r="Q99" s="4"/>
      <c r="R99" s="4"/>
      <c r="S99" s="4"/>
      <c r="T99" s="4"/>
      <c r="V99" s="10"/>
    </row>
    <row r="100" spans="2:22" ht="21.75" customHeight="1">
      <c r="B100" s="15"/>
      <c r="C100" s="4"/>
      <c r="D100" s="3" t="s">
        <v>88</v>
      </c>
      <c r="G100" s="4"/>
      <c r="H100" s="4"/>
      <c r="I100" s="4"/>
      <c r="J100" s="118"/>
      <c r="K100" s="118"/>
      <c r="L100" s="118"/>
      <c r="M100" s="4"/>
      <c r="N100" s="4"/>
      <c r="O100" s="4"/>
      <c r="P100" s="4"/>
      <c r="Q100" s="4"/>
      <c r="R100" s="4"/>
      <c r="S100" s="4"/>
      <c r="T100" s="4"/>
      <c r="V100" s="10"/>
    </row>
    <row r="101" spans="2:22" ht="21.75" customHeight="1">
      <c r="B101" s="15"/>
      <c r="C101" s="4"/>
      <c r="D101" s="33" t="s">
        <v>89</v>
      </c>
      <c r="E101" s="45"/>
      <c r="F101" s="126"/>
      <c r="G101" s="126"/>
      <c r="H101" s="126"/>
      <c r="I101" s="4"/>
      <c r="J101" s="118"/>
      <c r="K101" s="118"/>
      <c r="L101" s="118"/>
      <c r="M101" s="4"/>
      <c r="N101" s="4"/>
      <c r="O101" s="4"/>
      <c r="P101" s="4"/>
      <c r="Q101" s="4"/>
      <c r="R101" s="4"/>
      <c r="S101" s="4"/>
      <c r="T101" s="4"/>
      <c r="V101" s="10"/>
    </row>
    <row r="102" spans="2:22" ht="21.75" customHeight="1">
      <c r="B102" s="15"/>
      <c r="C102" s="4"/>
      <c r="D102" s="3" t="s">
        <v>90</v>
      </c>
      <c r="E102" s="46"/>
      <c r="F102" s="124"/>
      <c r="G102" s="124"/>
      <c r="H102" s="124"/>
      <c r="I102" s="4"/>
      <c r="J102" s="118"/>
      <c r="K102" s="118"/>
      <c r="L102" s="118"/>
      <c r="M102" s="4"/>
      <c r="N102" s="4"/>
      <c r="O102" s="4"/>
      <c r="P102" s="4"/>
      <c r="Q102" s="4"/>
      <c r="R102" s="121">
        <f>SUM(J96:L102)</f>
        <v>0</v>
      </c>
      <c r="S102" s="121"/>
      <c r="T102" s="121"/>
      <c r="V102" s="10"/>
    </row>
    <row r="103" spans="2:22" ht="21.75" customHeight="1">
      <c r="B103" s="15"/>
      <c r="C103" s="4"/>
      <c r="D103" s="4"/>
      <c r="E103" s="7"/>
      <c r="F103" s="7"/>
      <c r="G103" s="7"/>
      <c r="H103" s="7"/>
      <c r="I103" s="4"/>
      <c r="J103" s="7"/>
      <c r="K103" s="7"/>
      <c r="L103" s="7"/>
      <c r="M103" s="4"/>
      <c r="N103" s="4"/>
      <c r="O103" s="4"/>
      <c r="P103" s="4"/>
      <c r="Q103" s="4"/>
      <c r="R103" s="44"/>
      <c r="S103" s="44"/>
      <c r="T103" s="44"/>
      <c r="V103" s="10"/>
    </row>
    <row r="104" spans="2:22" ht="21.75" customHeight="1" thickBot="1">
      <c r="B104" s="15"/>
      <c r="C104" s="40"/>
      <c r="D104" s="42" t="str">
        <f>CONCATENATE("(23)  Ending Balance June 30, ",AG4)</f>
        <v>(23)  Ending Balance June 30, 2021</v>
      </c>
      <c r="E104" s="40"/>
      <c r="F104" s="4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22">
        <f>R85+R93-R102</f>
        <v>0</v>
      </c>
      <c r="S104" s="122"/>
      <c r="T104" s="122"/>
      <c r="V104" s="10"/>
    </row>
    <row r="105" spans="2:22" ht="21.75" customHeight="1" thickTop="1">
      <c r="B105" s="15"/>
      <c r="C105" s="53"/>
      <c r="R105" s="33"/>
      <c r="S105" s="33"/>
      <c r="T105" s="33"/>
      <c r="V105" s="10"/>
    </row>
    <row r="106" spans="2:21" ht="21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2:22" ht="21.75" customHeight="1">
      <c r="B107" s="17"/>
      <c r="C107" s="1"/>
      <c r="D107" s="8" t="s">
        <v>91</v>
      </c>
      <c r="E107" s="8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8"/>
      <c r="V107" s="10"/>
    </row>
    <row r="108" spans="2:22" ht="21.75" customHeight="1">
      <c r="B108" s="15"/>
      <c r="C108" s="4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V108" s="10"/>
    </row>
    <row r="109" spans="2:22" ht="21.75" customHeight="1">
      <c r="B109" s="15"/>
      <c r="C109" s="4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V109" s="10"/>
    </row>
    <row r="110" spans="2:22" ht="21.75" customHeight="1">
      <c r="B110" s="15"/>
      <c r="C110" s="4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V110" s="10"/>
    </row>
    <row r="111" spans="2:22" ht="21.75" customHeight="1">
      <c r="B111" s="15"/>
      <c r="C111" s="4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V111" s="10"/>
    </row>
    <row r="112" spans="2:22" ht="21.75" customHeight="1">
      <c r="B112" s="1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V112" s="10"/>
    </row>
    <row r="113" spans="2:21" ht="21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2:21" ht="21.75" customHeight="1">
      <c r="B114" s="72" t="s">
        <v>144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2:21" ht="21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2:20" ht="21.75" customHeight="1">
      <c r="B116" s="4"/>
      <c r="C116" s="17"/>
      <c r="D116" s="8"/>
      <c r="E116" s="8"/>
      <c r="F116" s="8"/>
      <c r="G116" s="6" t="s">
        <v>92</v>
      </c>
      <c r="H116" s="6"/>
      <c r="I116" s="6"/>
      <c r="J116" s="6"/>
      <c r="K116" s="6"/>
      <c r="L116" s="160" t="s">
        <v>93</v>
      </c>
      <c r="M116" s="153"/>
      <c r="N116" s="153"/>
      <c r="O116" s="161"/>
      <c r="P116" s="18"/>
      <c r="Q116" s="160" t="s">
        <v>94</v>
      </c>
      <c r="R116" s="153"/>
      <c r="S116" s="153"/>
      <c r="T116" s="161"/>
    </row>
    <row r="117" spans="2:19" ht="21.75" customHeight="1">
      <c r="B117" s="4"/>
      <c r="C117" s="17" t="s">
        <v>95</v>
      </c>
      <c r="D117" s="8"/>
      <c r="E117" s="8"/>
      <c r="F117" s="1"/>
      <c r="G117" s="57" t="s">
        <v>96</v>
      </c>
      <c r="H117" s="58">
        <f>E11</f>
        <v>0</v>
      </c>
      <c r="I117" s="59">
        <v>0</v>
      </c>
      <c r="J117" s="60" t="s">
        <v>97</v>
      </c>
      <c r="K117" s="43"/>
      <c r="L117" s="21"/>
      <c r="M117" s="7"/>
      <c r="N117" s="7"/>
      <c r="O117" s="7"/>
      <c r="P117" s="23"/>
      <c r="Q117" s="23"/>
      <c r="R117" s="23"/>
      <c r="S117" s="23"/>
    </row>
    <row r="118" spans="2:20" ht="21.75" customHeight="1">
      <c r="B118" s="4"/>
      <c r="C118" s="17" t="s">
        <v>98</v>
      </c>
      <c r="D118" s="8"/>
      <c r="E118" s="8"/>
      <c r="F118" s="8"/>
      <c r="G118" s="55">
        <f>E11</f>
        <v>0</v>
      </c>
      <c r="H118" s="54">
        <f>F11</f>
        <v>0</v>
      </c>
      <c r="I118" s="54">
        <f>G11</f>
        <v>0</v>
      </c>
      <c r="J118" s="109">
        <v>101500</v>
      </c>
      <c r="K118" s="8"/>
      <c r="L118" s="162"/>
      <c r="M118" s="163"/>
      <c r="N118" s="163"/>
      <c r="O118" s="164"/>
      <c r="P118" s="97"/>
      <c r="Q118" s="162"/>
      <c r="R118" s="163"/>
      <c r="S118" s="163"/>
      <c r="T118" s="164"/>
    </row>
    <row r="119" spans="2:20" ht="21.75" customHeight="1">
      <c r="B119" s="4"/>
      <c r="C119" s="17" t="s">
        <v>99</v>
      </c>
      <c r="D119" s="8"/>
      <c r="E119" s="8"/>
      <c r="F119" s="8"/>
      <c r="G119" s="56">
        <f>E11</f>
        <v>0</v>
      </c>
      <c r="H119" s="54">
        <f>F11</f>
        <v>0</v>
      </c>
      <c r="I119" s="54">
        <f>G11</f>
        <v>0</v>
      </c>
      <c r="J119" s="109">
        <v>103500</v>
      </c>
      <c r="K119" s="8"/>
      <c r="L119" s="162"/>
      <c r="M119" s="163"/>
      <c r="N119" s="163"/>
      <c r="O119" s="164"/>
      <c r="P119" s="97"/>
      <c r="Q119" s="162"/>
      <c r="R119" s="163"/>
      <c r="S119" s="163"/>
      <c r="T119" s="164"/>
    </row>
    <row r="120" spans="2:20" ht="21.75" customHeight="1">
      <c r="B120" s="4"/>
      <c r="C120" s="17" t="s">
        <v>100</v>
      </c>
      <c r="D120" s="8"/>
      <c r="E120" s="8"/>
      <c r="F120" s="8"/>
      <c r="G120" s="56">
        <f>E11</f>
        <v>0</v>
      </c>
      <c r="H120" s="54">
        <f>F11</f>
        <v>0</v>
      </c>
      <c r="I120" s="54">
        <f>G11</f>
        <v>0</v>
      </c>
      <c r="J120" s="109">
        <v>106500</v>
      </c>
      <c r="K120" s="8"/>
      <c r="L120" s="162"/>
      <c r="M120" s="163"/>
      <c r="N120" s="163"/>
      <c r="O120" s="164"/>
      <c r="P120" s="97"/>
      <c r="Q120" s="162"/>
      <c r="R120" s="163"/>
      <c r="S120" s="163"/>
      <c r="T120" s="164"/>
    </row>
    <row r="121" spans="2:20" ht="21.75" customHeight="1">
      <c r="B121" s="4"/>
      <c r="C121" s="17" t="s">
        <v>101</v>
      </c>
      <c r="D121" s="8"/>
      <c r="E121" s="8"/>
      <c r="F121" s="8"/>
      <c r="G121" s="98">
        <f>E11</f>
        <v>0</v>
      </c>
      <c r="H121" s="54">
        <f>F11</f>
        <v>0</v>
      </c>
      <c r="I121" s="54">
        <f>G11</f>
        <v>0</v>
      </c>
      <c r="J121" s="109">
        <v>531600</v>
      </c>
      <c r="K121" s="8"/>
      <c r="L121" s="162"/>
      <c r="M121" s="163"/>
      <c r="N121" s="163"/>
      <c r="O121" s="164"/>
      <c r="P121" s="97"/>
      <c r="Q121" s="162"/>
      <c r="R121" s="163"/>
      <c r="S121" s="163"/>
      <c r="T121" s="164"/>
    </row>
    <row r="122" spans="2:20" ht="21.75" customHeight="1">
      <c r="B122" s="4"/>
      <c r="C122" s="17" t="s">
        <v>102</v>
      </c>
      <c r="D122" s="8"/>
      <c r="E122" s="8"/>
      <c r="F122" s="8"/>
      <c r="G122" s="56">
        <f>E11</f>
        <v>0</v>
      </c>
      <c r="H122" s="54">
        <f>F11</f>
        <v>0</v>
      </c>
      <c r="I122" s="54">
        <f>G8</f>
        <v>0</v>
      </c>
      <c r="J122" s="109" t="s">
        <v>103</v>
      </c>
      <c r="K122" s="8"/>
      <c r="L122" s="157"/>
      <c r="M122" s="158"/>
      <c r="N122" s="158"/>
      <c r="O122" s="159"/>
      <c r="P122" s="97"/>
      <c r="Q122" s="157"/>
      <c r="R122" s="158"/>
      <c r="S122" s="158"/>
      <c r="T122" s="159"/>
    </row>
    <row r="123" spans="2:20" ht="21.75" customHeight="1">
      <c r="B123" s="4"/>
      <c r="C123" s="17" t="s">
        <v>102</v>
      </c>
      <c r="D123" s="8"/>
      <c r="E123" s="8"/>
      <c r="F123" s="8"/>
      <c r="G123" s="56">
        <f>E11</f>
        <v>0</v>
      </c>
      <c r="H123" s="54">
        <f>F11</f>
        <v>0</v>
      </c>
      <c r="I123" s="54">
        <f>G9</f>
        <v>0</v>
      </c>
      <c r="J123" s="109" t="s">
        <v>103</v>
      </c>
      <c r="K123" s="8"/>
      <c r="L123" s="157"/>
      <c r="M123" s="158"/>
      <c r="N123" s="158"/>
      <c r="O123" s="159"/>
      <c r="P123" s="97"/>
      <c r="Q123" s="157"/>
      <c r="R123" s="158"/>
      <c r="S123" s="158"/>
      <c r="T123" s="159"/>
    </row>
    <row r="124" spans="2:20" ht="21.75" customHeight="1">
      <c r="B124" s="4"/>
      <c r="C124" s="17" t="s">
        <v>102</v>
      </c>
      <c r="D124" s="8"/>
      <c r="E124" s="8"/>
      <c r="F124" s="8"/>
      <c r="G124" s="56">
        <f>E11</f>
        <v>0</v>
      </c>
      <c r="H124" s="54">
        <f>F11</f>
        <v>0</v>
      </c>
      <c r="I124" s="54">
        <f>G10</f>
        <v>0</v>
      </c>
      <c r="J124" s="109" t="s">
        <v>103</v>
      </c>
      <c r="K124" s="8"/>
      <c r="L124" s="157"/>
      <c r="M124" s="158"/>
      <c r="N124" s="158"/>
      <c r="O124" s="159"/>
      <c r="P124" s="97"/>
      <c r="Q124" s="157"/>
      <c r="R124" s="158"/>
      <c r="S124" s="158"/>
      <c r="T124" s="159"/>
    </row>
    <row r="125" spans="2:20" ht="21.75" customHeight="1">
      <c r="B125" s="4"/>
      <c r="C125" s="17" t="s">
        <v>102</v>
      </c>
      <c r="D125" s="8"/>
      <c r="E125" s="8"/>
      <c r="F125" s="8"/>
      <c r="G125" s="56">
        <f>+E11</f>
        <v>0</v>
      </c>
      <c r="H125" s="54">
        <f>F11</f>
        <v>0</v>
      </c>
      <c r="I125" s="54">
        <f>G11</f>
        <v>0</v>
      </c>
      <c r="J125" s="109" t="s">
        <v>103</v>
      </c>
      <c r="K125" s="8"/>
      <c r="L125" s="162"/>
      <c r="M125" s="163"/>
      <c r="N125" s="163"/>
      <c r="O125" s="164"/>
      <c r="P125" s="97"/>
      <c r="Q125" s="162"/>
      <c r="R125" s="163"/>
      <c r="S125" s="163"/>
      <c r="T125" s="164"/>
    </row>
    <row r="126" spans="2:20" ht="21.75" customHeight="1">
      <c r="B126" s="4"/>
      <c r="C126" s="17" t="s">
        <v>102</v>
      </c>
      <c r="D126" s="8"/>
      <c r="E126" s="8"/>
      <c r="F126" s="8"/>
      <c r="G126" s="56">
        <f>E11</f>
        <v>0</v>
      </c>
      <c r="H126" s="54">
        <f>F11</f>
        <v>0</v>
      </c>
      <c r="I126" s="54">
        <f>G11</f>
        <v>0</v>
      </c>
      <c r="J126" s="109" t="s">
        <v>103</v>
      </c>
      <c r="K126" s="8"/>
      <c r="L126" s="162"/>
      <c r="M126" s="163"/>
      <c r="N126" s="163"/>
      <c r="O126" s="164"/>
      <c r="P126" s="97"/>
      <c r="Q126" s="162"/>
      <c r="R126" s="163"/>
      <c r="S126" s="163"/>
      <c r="T126" s="164"/>
    </row>
    <row r="127" spans="2:20" ht="21.75" customHeight="1">
      <c r="B127" s="4"/>
      <c r="C127" s="17" t="s">
        <v>102</v>
      </c>
      <c r="D127" s="8"/>
      <c r="E127" s="8"/>
      <c r="F127" s="8"/>
      <c r="G127" s="56">
        <f>E11</f>
        <v>0</v>
      </c>
      <c r="H127" s="54">
        <f>F11</f>
        <v>0</v>
      </c>
      <c r="I127" s="54">
        <f>G11</f>
        <v>0</v>
      </c>
      <c r="J127" s="109" t="s">
        <v>103</v>
      </c>
      <c r="K127" s="8"/>
      <c r="L127" s="162"/>
      <c r="M127" s="163"/>
      <c r="N127" s="163"/>
      <c r="O127" s="164"/>
      <c r="P127" s="97"/>
      <c r="Q127" s="162"/>
      <c r="R127" s="163"/>
      <c r="S127" s="163"/>
      <c r="T127" s="164"/>
    </row>
    <row r="128" spans="2:20" ht="21.75" customHeight="1">
      <c r="B128" s="4"/>
      <c r="C128" s="17"/>
      <c r="D128" s="8"/>
      <c r="E128" s="8"/>
      <c r="F128" s="8"/>
      <c r="G128" s="56">
        <f>E11</f>
        <v>0</v>
      </c>
      <c r="H128" s="54">
        <f>F11</f>
        <v>0</v>
      </c>
      <c r="I128" s="54">
        <f>G11</f>
        <v>0</v>
      </c>
      <c r="J128" s="109"/>
      <c r="K128" s="8"/>
      <c r="L128" s="162"/>
      <c r="M128" s="163"/>
      <c r="N128" s="163"/>
      <c r="O128" s="164"/>
      <c r="P128" s="15"/>
      <c r="Q128" s="162"/>
      <c r="R128" s="163"/>
      <c r="S128" s="163"/>
      <c r="T128" s="164"/>
    </row>
    <row r="129" spans="2:21" ht="21.75" customHeight="1">
      <c r="B129" s="26"/>
      <c r="C129" s="34" t="s">
        <v>104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63"/>
      <c r="Q129" s="26"/>
      <c r="R129" s="34"/>
      <c r="S129" s="34"/>
      <c r="T129" s="34"/>
      <c r="U129" s="26"/>
    </row>
    <row r="130" ht="21.75" customHeight="1"/>
    <row r="131" ht="15.75">
      <c r="B131" s="26"/>
    </row>
    <row r="132" spans="2:10" ht="15.75">
      <c r="B132" s="26"/>
      <c r="F132" s="2"/>
      <c r="G132" s="35"/>
      <c r="H132" s="36"/>
      <c r="I132" s="26"/>
      <c r="J132" s="26"/>
    </row>
    <row r="133" spans="2:17" ht="15">
      <c r="B133" s="4"/>
      <c r="G133" s="13"/>
      <c r="H133" s="13"/>
      <c r="I133" s="13"/>
      <c r="J133" s="37"/>
      <c r="Q133" s="4"/>
    </row>
    <row r="134" spans="2:17" ht="15">
      <c r="B134" s="4"/>
      <c r="G134" s="13"/>
      <c r="H134" s="13"/>
      <c r="I134" s="13"/>
      <c r="J134" s="37"/>
      <c r="Q134" s="4"/>
    </row>
    <row r="135" spans="2:17" ht="15">
      <c r="B135" s="4"/>
      <c r="G135" s="13"/>
      <c r="H135" s="13"/>
      <c r="I135" s="13"/>
      <c r="J135" s="37"/>
      <c r="Q135" s="4"/>
    </row>
    <row r="136" spans="2:3" ht="15.75">
      <c r="B136" s="4"/>
      <c r="C136" s="26"/>
    </row>
    <row r="143" spans="3:20" ht="15.75"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8" ht="15.75">
      <c r="U148" s="69" t="s">
        <v>110</v>
      </c>
    </row>
    <row r="154" ht="15.75">
      <c r="U154" s="69"/>
    </row>
  </sheetData>
  <sheetProtection password="C8DD" sheet="1" objects="1"/>
  <mergeCells count="141">
    <mergeCell ref="L128:O128"/>
    <mergeCell ref="Q118:T118"/>
    <mergeCell ref="Q119:T119"/>
    <mergeCell ref="Q120:T120"/>
    <mergeCell ref="Q121:T121"/>
    <mergeCell ref="Q125:T125"/>
    <mergeCell ref="Q126:T126"/>
    <mergeCell ref="Q127:T127"/>
    <mergeCell ref="Q128:T128"/>
    <mergeCell ref="L118:O118"/>
    <mergeCell ref="L119:O119"/>
    <mergeCell ref="L120:O120"/>
    <mergeCell ref="L121:O121"/>
    <mergeCell ref="L125:O125"/>
    <mergeCell ref="L126:O126"/>
    <mergeCell ref="L127:O127"/>
    <mergeCell ref="L122:O122"/>
    <mergeCell ref="L123:O123"/>
    <mergeCell ref="L124:O124"/>
    <mergeCell ref="Q122:T122"/>
    <mergeCell ref="Q123:T123"/>
    <mergeCell ref="Q124:T124"/>
    <mergeCell ref="L116:O116"/>
    <mergeCell ref="Q116:T116"/>
    <mergeCell ref="Q61:R61"/>
    <mergeCell ref="Q62:R62"/>
    <mergeCell ref="Q63:R63"/>
    <mergeCell ref="S67:T67"/>
    <mergeCell ref="S61:T61"/>
    <mergeCell ref="Q58:R58"/>
    <mergeCell ref="Q59:R59"/>
    <mergeCell ref="Q60:R60"/>
    <mergeCell ref="Q68:R68"/>
    <mergeCell ref="J101:L101"/>
    <mergeCell ref="S63:T63"/>
    <mergeCell ref="S70:T70"/>
    <mergeCell ref="S68:T68"/>
    <mergeCell ref="S62:T62"/>
    <mergeCell ref="Q70:R70"/>
    <mergeCell ref="S59:T59"/>
    <mergeCell ref="Q65:R65"/>
    <mergeCell ref="J98:L98"/>
    <mergeCell ref="S71:T71"/>
    <mergeCell ref="H11:N11"/>
    <mergeCell ref="J88:L88"/>
    <mergeCell ref="D77:T77"/>
    <mergeCell ref="D78:T78"/>
    <mergeCell ref="I83:T83"/>
    <mergeCell ref="O11:T11"/>
    <mergeCell ref="S58:T58"/>
    <mergeCell ref="F18:L18"/>
    <mergeCell ref="Q67:R67"/>
    <mergeCell ref="S60:T60"/>
    <mergeCell ref="B74:D74"/>
    <mergeCell ref="T74:U74"/>
    <mergeCell ref="N68:O68"/>
    <mergeCell ref="N66:O66"/>
    <mergeCell ref="N67:O67"/>
    <mergeCell ref="Q64:R64"/>
    <mergeCell ref="N60:O60"/>
    <mergeCell ref="N65:O65"/>
    <mergeCell ref="Q66:R66"/>
    <mergeCell ref="N64:O64"/>
    <mergeCell ref="N63:O63"/>
    <mergeCell ref="J96:L96"/>
    <mergeCell ref="R93:T93"/>
    <mergeCell ref="R1:T1"/>
    <mergeCell ref="S2:T2"/>
    <mergeCell ref="S3:T3"/>
    <mergeCell ref="B81:U81"/>
    <mergeCell ref="M15:O15"/>
    <mergeCell ref="M18:O18"/>
    <mergeCell ref="Q15:S15"/>
    <mergeCell ref="S57:T57"/>
    <mergeCell ref="Q14:S14"/>
    <mergeCell ref="Q17:T17"/>
    <mergeCell ref="Q56:R56"/>
    <mergeCell ref="Q57:R57"/>
    <mergeCell ref="N70:O70"/>
    <mergeCell ref="S55:T55"/>
    <mergeCell ref="S64:T64"/>
    <mergeCell ref="S65:T65"/>
    <mergeCell ref="S66:T66"/>
    <mergeCell ref="S56:T56"/>
    <mergeCell ref="N69:O69"/>
    <mergeCell ref="N59:O59"/>
    <mergeCell ref="Q55:R55"/>
    <mergeCell ref="N61:O61"/>
    <mergeCell ref="H1:N1"/>
    <mergeCell ref="H2:N2"/>
    <mergeCell ref="H4:N4"/>
    <mergeCell ref="H3:N3"/>
    <mergeCell ref="N58:O58"/>
    <mergeCell ref="N43:O43"/>
    <mergeCell ref="R25:T25"/>
    <mergeCell ref="M14:O14"/>
    <mergeCell ref="D45:F45"/>
    <mergeCell ref="D44:F44"/>
    <mergeCell ref="N57:O57"/>
    <mergeCell ref="J93:L93"/>
    <mergeCell ref="J92:L92"/>
    <mergeCell ref="N62:O62"/>
    <mergeCell ref="F92:H92"/>
    <mergeCell ref="N45:O45"/>
    <mergeCell ref="N44:O44"/>
    <mergeCell ref="J91:L91"/>
    <mergeCell ref="F14:L14"/>
    <mergeCell ref="M17:O17"/>
    <mergeCell ref="F17:L17"/>
    <mergeCell ref="D43:F43"/>
    <mergeCell ref="F15:L15"/>
    <mergeCell ref="C22:T22"/>
    <mergeCell ref="R27:T27"/>
    <mergeCell ref="Q18:T18"/>
    <mergeCell ref="C143:T143"/>
    <mergeCell ref="Q53:R53"/>
    <mergeCell ref="Q54:R54"/>
    <mergeCell ref="S53:T53"/>
    <mergeCell ref="S54:T54"/>
    <mergeCell ref="N55:O55"/>
    <mergeCell ref="N56:O56"/>
    <mergeCell ref="Q69:R69"/>
    <mergeCell ref="D111:T111"/>
    <mergeCell ref="F107:T107"/>
    <mergeCell ref="D110:T110"/>
    <mergeCell ref="R104:T104"/>
    <mergeCell ref="J100:L100"/>
    <mergeCell ref="S69:T69"/>
    <mergeCell ref="F102:H102"/>
    <mergeCell ref="J97:L97"/>
    <mergeCell ref="J99:L99"/>
    <mergeCell ref="R85:T85"/>
    <mergeCell ref="F101:H101"/>
    <mergeCell ref="K76:T76"/>
    <mergeCell ref="F93:H93"/>
    <mergeCell ref="J89:L89"/>
    <mergeCell ref="J90:L90"/>
    <mergeCell ref="D108:T108"/>
    <mergeCell ref="D109:T109"/>
    <mergeCell ref="J102:L102"/>
    <mergeCell ref="R102:T102"/>
  </mergeCells>
  <dataValidations count="1">
    <dataValidation type="list" allowBlank="1" showInputMessage="1" showErrorMessage="1" sqref="C55:C70">
      <formula1>$AL$4:$AL$15</formula1>
    </dataValidation>
  </dataValidations>
  <printOptions/>
  <pageMargins left="0.45" right="0.45" top="0.75" bottom="0.55" header="0.3" footer="0.3"/>
  <pageSetup fitToHeight="2" horizontalDpi="600" verticalDpi="600" orientation="portrait" scale="45" r:id="rId4"/>
  <headerFooter>
    <oddFooter>&amp;C&amp;"-,Bold"&amp;16-- Return to OMES Financial Reporting Unit by July 29 --</oddFooter>
  </headerFooter>
  <rowBreaks count="1" manualBreakCount="1">
    <brk id="73" max="21" man="1"/>
  </rowBreaks>
  <ignoredErrors>
    <ignoredError sqref="C11 C14 H39 D39 Q39:R39 Q50:T50 J117 D50:O50 J39:O39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3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3.8515625" style="73" bestFit="1" customWidth="1"/>
    <col min="2" max="2" width="51.7109375" style="74" bestFit="1" customWidth="1"/>
    <col min="3" max="3" width="8.421875" style="75" bestFit="1" customWidth="1"/>
    <col min="4" max="4" width="11.8515625" style="75" bestFit="1" customWidth="1"/>
    <col min="5" max="5" width="18.7109375" style="74" bestFit="1" customWidth="1"/>
    <col min="6" max="7" width="15.7109375" style="75" customWidth="1"/>
    <col min="8" max="8" width="4.00390625" style="76" bestFit="1" customWidth="1"/>
    <col min="9" max="9" width="5.00390625" style="75" bestFit="1" customWidth="1"/>
    <col min="10" max="10" width="17.28125" style="75" bestFit="1" customWidth="1"/>
    <col min="11" max="11" width="76.00390625" style="73" customWidth="1"/>
    <col min="12" max="12" width="12.28125" style="73" bestFit="1" customWidth="1"/>
    <col min="13" max="16384" width="9.140625" style="73" customWidth="1"/>
  </cols>
  <sheetData>
    <row r="1" ht="15">
      <c r="K1" s="75" t="s">
        <v>111</v>
      </c>
    </row>
    <row r="2" ht="15">
      <c r="K2" s="75" t="s">
        <v>112</v>
      </c>
    </row>
    <row r="3" ht="15">
      <c r="K3" s="75"/>
    </row>
    <row r="4" spans="1:11" ht="15">
      <c r="A4" s="77" t="s">
        <v>113</v>
      </c>
      <c r="B4" s="78" t="s">
        <v>114</v>
      </c>
      <c r="C4" s="79"/>
      <c r="D4" s="79"/>
      <c r="E4" s="80"/>
      <c r="F4" s="79"/>
      <c r="G4" s="79"/>
      <c r="K4" s="75" t="str">
        <f>CONCATENATE("!Scenario=",B4)</f>
        <v>!Scenario=ModAccrual</v>
      </c>
    </row>
    <row r="5" spans="1:11" ht="15">
      <c r="A5" s="77" t="s">
        <v>115</v>
      </c>
      <c r="B5" s="78"/>
      <c r="C5" s="79"/>
      <c r="D5" s="79"/>
      <c r="E5" s="80"/>
      <c r="F5" s="79"/>
      <c r="G5" s="79"/>
      <c r="K5" s="75" t="str">
        <f>CONCATENATE("!Year=",B5)</f>
        <v>!Year=</v>
      </c>
    </row>
    <row r="6" spans="1:11" ht="15">
      <c r="A6" s="77" t="s">
        <v>116</v>
      </c>
      <c r="B6" s="78" t="s">
        <v>117</v>
      </c>
      <c r="C6" s="79"/>
      <c r="D6" s="79"/>
      <c r="E6" s="80"/>
      <c r="F6" s="79"/>
      <c r="G6" s="79"/>
      <c r="K6" s="75" t="str">
        <f>CONCATENATE("!Period=",B6)</f>
        <v>!Period=Jun</v>
      </c>
    </row>
    <row r="7" spans="1:11" s="82" customFormat="1" ht="15">
      <c r="A7" s="77"/>
      <c r="B7" s="81"/>
      <c r="C7" s="79"/>
      <c r="D7" s="79"/>
      <c r="E7" s="80"/>
      <c r="F7" s="79"/>
      <c r="G7" s="79"/>
      <c r="H7" s="76"/>
      <c r="I7" s="75"/>
      <c r="J7" s="75"/>
      <c r="K7" s="73"/>
    </row>
    <row r="8" spans="1:11" s="82" customFormat="1" ht="15">
      <c r="A8" s="77"/>
      <c r="B8" s="81"/>
      <c r="C8" s="79"/>
      <c r="D8" s="79"/>
      <c r="E8" s="80"/>
      <c r="F8" s="79"/>
      <c r="G8" s="79"/>
      <c r="H8" s="76"/>
      <c r="I8" s="75"/>
      <c r="J8" s="75"/>
      <c r="K8" s="75" t="str">
        <f>CONCATENATE("!JOURNAL=",B9,";B;",B12,";",B14,";&lt;Entity Curr Adjs&gt;;",B11,";",,";",B13,";")</f>
        <v>!JOURNAL=__B_1;B;R;W;&lt;Entity Curr Adjs&gt;;GAAP;;0;</v>
      </c>
    </row>
    <row r="9" spans="1:11" s="82" customFormat="1" ht="15">
      <c r="A9" s="77" t="s">
        <v>118</v>
      </c>
      <c r="B9" s="78" t="str">
        <f>CONCATENATE('B-1'!$E$11,"_",'B-1'!$F$11,"_B_1")</f>
        <v>__B_1</v>
      </c>
      <c r="C9" s="83" t="s">
        <v>119</v>
      </c>
      <c r="D9" s="83" t="s">
        <v>120</v>
      </c>
      <c r="E9" s="83" t="s">
        <v>121</v>
      </c>
      <c r="F9" s="83" t="s">
        <v>122</v>
      </c>
      <c r="G9" s="83" t="s">
        <v>123</v>
      </c>
      <c r="H9" s="84"/>
      <c r="J9" s="77" t="s">
        <v>124</v>
      </c>
      <c r="K9" s="75" t="str">
        <f>CONCATENATE("!DESC=",B10)</f>
        <v>!DESC=To Record Deposits and Investments Outside OST</v>
      </c>
    </row>
    <row r="10" spans="1:11" s="82" customFormat="1" ht="15">
      <c r="A10" s="77" t="s">
        <v>125</v>
      </c>
      <c r="B10" s="85" t="str">
        <f>'B-1'!C129</f>
        <v>To Record Deposits and Investments Outside OST</v>
      </c>
      <c r="C10" s="89">
        <f>'B-1'!J118</f>
        <v>101500</v>
      </c>
      <c r="D10" s="92">
        <f>'B-1'!$F$11</f>
        <v>0</v>
      </c>
      <c r="E10" s="86" t="str">
        <f>IF($B$4="ModAccrual","Modaccrual_Adj","Accrual_Adj")</f>
        <v>Modaccrual_Adj</v>
      </c>
      <c r="F10" s="93">
        <f>ROUND('B-1'!L118,-3)</f>
        <v>0</v>
      </c>
      <c r="G10" s="93">
        <f>ROUND('B-1'!Q118,-3)</f>
        <v>0</v>
      </c>
      <c r="H10" s="73" t="str">
        <f>IF(F10&gt;0,"D","C")</f>
        <v>C</v>
      </c>
      <c r="I10" s="87">
        <f>IF(F10&gt;0,F10,G10)</f>
        <v>0</v>
      </c>
      <c r="J10" s="86"/>
      <c r="K10" s="75" t="str">
        <f aca="true" t="shared" si="0" ref="K10:K19">CONCATENATE(C10,";[ICP None];",D10,";",E10,";",H10,";",ABS(I10),";",J10)</f>
        <v>101500;[ICP None];0;Modaccrual_Adj;C;0;</v>
      </c>
    </row>
    <row r="11" spans="1:11" s="82" customFormat="1" ht="15">
      <c r="A11" s="77" t="s">
        <v>126</v>
      </c>
      <c r="B11" s="78" t="s">
        <v>142</v>
      </c>
      <c r="C11" s="89">
        <f>'B-1'!J119</f>
        <v>103500</v>
      </c>
      <c r="D11" s="92">
        <f>'B-1'!$F$11</f>
        <v>0</v>
      </c>
      <c r="E11" s="86" t="str">
        <f>IF($B$4="ModAccrual","Modaccrual_Adj","Accrual_Adj")</f>
        <v>Modaccrual_Adj</v>
      </c>
      <c r="F11" s="93">
        <f>ROUND('B-1'!L119,-3)</f>
        <v>0</v>
      </c>
      <c r="G11" s="93">
        <f>ROUND('B-1'!Q119,-3)</f>
        <v>0</v>
      </c>
      <c r="H11" s="73" t="str">
        <f aca="true" t="shared" si="1" ref="H11:H19">IF(F11&gt;0,"D","C")</f>
        <v>C</v>
      </c>
      <c r="I11" s="87">
        <f aca="true" t="shared" si="2" ref="I11:I19">IF(F11&gt;0,F11,G11)</f>
        <v>0</v>
      </c>
      <c r="J11" s="86"/>
      <c r="K11" s="75" t="str">
        <f t="shared" si="0"/>
        <v>103500;[ICP None];0;Modaccrual_Adj;C;0;</v>
      </c>
    </row>
    <row r="12" spans="1:11" s="82" customFormat="1" ht="15">
      <c r="A12" s="77" t="s">
        <v>127</v>
      </c>
      <c r="B12" s="78" t="s">
        <v>141</v>
      </c>
      <c r="C12" s="89">
        <f>'B-1'!J120</f>
        <v>106500</v>
      </c>
      <c r="D12" s="92">
        <f>'B-1'!$F$11</f>
        <v>0</v>
      </c>
      <c r="E12" s="86" t="str">
        <f aca="true" t="shared" si="3" ref="E12:E19">IF($B$4="ModAccrual","Modaccrual_Adj","Accrual_Adj")</f>
        <v>Modaccrual_Adj</v>
      </c>
      <c r="F12" s="93">
        <f>ROUND('B-1'!L120,-3)</f>
        <v>0</v>
      </c>
      <c r="G12" s="93">
        <f>ROUND('B-1'!Q120,-3)</f>
        <v>0</v>
      </c>
      <c r="H12" s="73" t="str">
        <f t="shared" si="1"/>
        <v>C</v>
      </c>
      <c r="I12" s="87">
        <f t="shared" si="2"/>
        <v>0</v>
      </c>
      <c r="J12" s="86"/>
      <c r="K12" s="75" t="str">
        <f t="shared" si="0"/>
        <v>106500;[ICP None];0;Modaccrual_Adj;C;0;</v>
      </c>
    </row>
    <row r="13" spans="1:11" s="82" customFormat="1" ht="15">
      <c r="A13" s="77" t="s">
        <v>128</v>
      </c>
      <c r="B13" s="90">
        <f>IF(LEN('B-1'!$E$11)=4,CONCATENATE("0",'B-1'!$E$11),'B-1'!$E$11)</f>
        <v>0</v>
      </c>
      <c r="C13" s="89">
        <f>'B-1'!J121</f>
        <v>531600</v>
      </c>
      <c r="D13" s="92">
        <f>'B-1'!$F$11</f>
        <v>0</v>
      </c>
      <c r="E13" s="86" t="str">
        <f t="shared" si="3"/>
        <v>Modaccrual_Adj</v>
      </c>
      <c r="F13" s="93">
        <f>ROUND('B-1'!L121,-3)</f>
        <v>0</v>
      </c>
      <c r="G13" s="93">
        <f>ROUND('B-1'!Q121,-3)</f>
        <v>0</v>
      </c>
      <c r="H13" s="73" t="str">
        <f t="shared" si="1"/>
        <v>C</v>
      </c>
      <c r="I13" s="87">
        <f t="shared" si="2"/>
        <v>0</v>
      </c>
      <c r="J13" s="86"/>
      <c r="K13" s="75" t="str">
        <f t="shared" si="0"/>
        <v>531600;[ICP None];0;Modaccrual_Adj;C;0;</v>
      </c>
    </row>
    <row r="14" spans="1:11" s="82" customFormat="1" ht="15">
      <c r="A14" s="77" t="s">
        <v>129</v>
      </c>
      <c r="B14" s="78" t="s">
        <v>150</v>
      </c>
      <c r="C14" s="89" t="str">
        <f>'B-1'!J122</f>
        <v>4__0005</v>
      </c>
      <c r="D14" s="92">
        <f>'B-1'!$F$11</f>
        <v>0</v>
      </c>
      <c r="E14" s="86" t="str">
        <f t="shared" si="3"/>
        <v>Modaccrual_Adj</v>
      </c>
      <c r="F14" s="93">
        <f>ROUND('B-1'!L122,-3)</f>
        <v>0</v>
      </c>
      <c r="G14" s="93">
        <f>ROUND('B-1'!Q122,-3)</f>
        <v>0</v>
      </c>
      <c r="H14" s="73" t="str">
        <f>IF(F14&gt;0,"D","C")</f>
        <v>C</v>
      </c>
      <c r="I14" s="87">
        <f>IF(F14&gt;0,F14,G14)</f>
        <v>0</v>
      </c>
      <c r="J14" s="86"/>
      <c r="K14" s="75" t="str">
        <f t="shared" si="0"/>
        <v>4__0005;[ICP None];0;Modaccrual_Adj;C;0;</v>
      </c>
    </row>
    <row r="15" spans="1:11" s="82" customFormat="1" ht="15">
      <c r="A15" s="77"/>
      <c r="B15" s="90"/>
      <c r="C15" s="89" t="str">
        <f>'B-1'!J123</f>
        <v>4__0005</v>
      </c>
      <c r="D15" s="92">
        <f>'B-1'!$F$11</f>
        <v>0</v>
      </c>
      <c r="E15" s="86" t="str">
        <f t="shared" si="3"/>
        <v>Modaccrual_Adj</v>
      </c>
      <c r="F15" s="93">
        <f>ROUND('B-1'!L123,-3)</f>
        <v>0</v>
      </c>
      <c r="G15" s="93">
        <f>ROUND('B-1'!Q123,-3)</f>
        <v>0</v>
      </c>
      <c r="H15" s="73" t="str">
        <f>IF(F15&gt;0,"D","C")</f>
        <v>C</v>
      </c>
      <c r="I15" s="87">
        <f>IF(F15&gt;0,F15,G15)</f>
        <v>0</v>
      </c>
      <c r="J15" s="86"/>
      <c r="K15" s="75" t="str">
        <f t="shared" si="0"/>
        <v>4__0005;[ICP None];0;Modaccrual_Adj;C;0;</v>
      </c>
    </row>
    <row r="16" spans="1:11" s="82" customFormat="1" ht="15">
      <c r="A16" s="77"/>
      <c r="B16" s="90"/>
      <c r="C16" s="89" t="str">
        <f>'B-1'!J124</f>
        <v>4__0005</v>
      </c>
      <c r="D16" s="92">
        <f>'B-1'!$F$11</f>
        <v>0</v>
      </c>
      <c r="E16" s="86" t="str">
        <f t="shared" si="3"/>
        <v>Modaccrual_Adj</v>
      </c>
      <c r="F16" s="93">
        <f>ROUND('B-1'!L124,-3)</f>
        <v>0</v>
      </c>
      <c r="G16" s="93">
        <f>ROUND('B-1'!Q124,-3)</f>
        <v>0</v>
      </c>
      <c r="H16" s="73" t="str">
        <f>IF(F16&gt;0,"D","C")</f>
        <v>C</v>
      </c>
      <c r="I16" s="87">
        <f>IF(F16&gt;0,F16,G16)</f>
        <v>0</v>
      </c>
      <c r="J16" s="86"/>
      <c r="K16" s="75" t="str">
        <f t="shared" si="0"/>
        <v>4__0005;[ICP None];0;Modaccrual_Adj;C;0;</v>
      </c>
    </row>
    <row r="17" spans="3:11" s="82" customFormat="1" ht="15">
      <c r="C17" s="89" t="str">
        <f>'B-1'!J125</f>
        <v>4__0005</v>
      </c>
      <c r="D17" s="92">
        <f>'B-1'!$F$11</f>
        <v>0</v>
      </c>
      <c r="E17" s="86" t="str">
        <f t="shared" si="3"/>
        <v>Modaccrual_Adj</v>
      </c>
      <c r="F17" s="93">
        <f>ROUND('B-1'!L125,-3)</f>
        <v>0</v>
      </c>
      <c r="G17" s="93">
        <f>ROUND('B-1'!Q125,-3)</f>
        <v>0</v>
      </c>
      <c r="H17" s="73" t="str">
        <f t="shared" si="1"/>
        <v>C</v>
      </c>
      <c r="I17" s="87">
        <f t="shared" si="2"/>
        <v>0</v>
      </c>
      <c r="J17" s="86"/>
      <c r="K17" s="75" t="str">
        <f t="shared" si="0"/>
        <v>4__0005;[ICP None];0;Modaccrual_Adj;C;0;</v>
      </c>
    </row>
    <row r="18" spans="2:11" ht="15">
      <c r="B18" s="88"/>
      <c r="C18" s="89" t="str">
        <f>'B-1'!J126</f>
        <v>4__0005</v>
      </c>
      <c r="D18" s="92">
        <f>'B-1'!$F$11</f>
        <v>0</v>
      </c>
      <c r="E18" s="86" t="str">
        <f t="shared" si="3"/>
        <v>Modaccrual_Adj</v>
      </c>
      <c r="F18" s="93">
        <f>ROUND('B-1'!L126,-3)</f>
        <v>0</v>
      </c>
      <c r="G18" s="93">
        <f>ROUND('B-1'!Q126,-3)</f>
        <v>0</v>
      </c>
      <c r="H18" s="73" t="str">
        <f t="shared" si="1"/>
        <v>C</v>
      </c>
      <c r="I18" s="87">
        <f t="shared" si="2"/>
        <v>0</v>
      </c>
      <c r="J18" s="73"/>
      <c r="K18" s="75" t="str">
        <f t="shared" si="0"/>
        <v>4__0005;[ICP None];0;Modaccrual_Adj;C;0;</v>
      </c>
    </row>
    <row r="19" spans="3:11" ht="15">
      <c r="C19" s="89" t="str">
        <f>'B-1'!J127</f>
        <v>4__0005</v>
      </c>
      <c r="D19" s="92">
        <f>'B-1'!$F$11</f>
        <v>0</v>
      </c>
      <c r="E19" s="86" t="str">
        <f t="shared" si="3"/>
        <v>Modaccrual_Adj</v>
      </c>
      <c r="F19" s="93">
        <f>ROUND('B-1'!L127,-3)</f>
        <v>0</v>
      </c>
      <c r="G19" s="93">
        <f>ROUND('B-1'!Q127,-3)</f>
        <v>0</v>
      </c>
      <c r="H19" s="73" t="str">
        <f t="shared" si="1"/>
        <v>C</v>
      </c>
      <c r="I19" s="87">
        <f t="shared" si="2"/>
        <v>0</v>
      </c>
      <c r="K19" s="75" t="str">
        <f t="shared" si="0"/>
        <v>4__0005;[ICP None];0;Modaccrual_Adj;C;0;</v>
      </c>
    </row>
    <row r="20" spans="6:7" ht="15">
      <c r="F20" s="94"/>
      <c r="G20" s="94"/>
    </row>
    <row r="21" spans="6:11" ht="15">
      <c r="F21" s="94"/>
      <c r="G21" s="94"/>
      <c r="K21" s="75" t="str">
        <f>CONCATENATE("!JOURNAL=",B22,";B;",B25,";",B27,";&lt;Entity Curr Adjs&gt;;",B24,";",,";",B26,";")</f>
        <v>!JOURNAL=__B_2;B;A;W;&lt;Entity Curr Adjs&gt;;GAAP;;0;</v>
      </c>
    </row>
    <row r="22" spans="1:11" s="82" customFormat="1" ht="15">
      <c r="A22" s="77" t="s">
        <v>118</v>
      </c>
      <c r="B22" s="78" t="str">
        <f>CONCATENATE('B-1'!$E$11,"_",'B-1'!$F$11,"_B_2")</f>
        <v>__B_2</v>
      </c>
      <c r="C22" s="83" t="s">
        <v>119</v>
      </c>
      <c r="D22" s="83" t="s">
        <v>120</v>
      </c>
      <c r="E22" s="83" t="s">
        <v>121</v>
      </c>
      <c r="F22" s="95" t="s">
        <v>122</v>
      </c>
      <c r="G22" s="95" t="s">
        <v>123</v>
      </c>
      <c r="H22" s="84"/>
      <c r="J22" s="77" t="s">
        <v>124</v>
      </c>
      <c r="K22" s="75" t="str">
        <f>CONCATENATE("!DESC=",B23)</f>
        <v>!DESC=To record interest receivable</v>
      </c>
    </row>
    <row r="23" spans="1:11" s="82" customFormat="1" ht="15">
      <c r="A23" s="77" t="s">
        <v>125</v>
      </c>
      <c r="B23" s="96" t="s">
        <v>148</v>
      </c>
      <c r="C23" s="86">
        <v>114000</v>
      </c>
      <c r="D23" s="92">
        <f>'B-1'!$F$11</f>
        <v>0</v>
      </c>
      <c r="E23" s="86" t="str">
        <f>IF($B$4="ModAccrual","Modaccrual_Adj","Accrual_Adj")</f>
        <v>Modaccrual_Adj</v>
      </c>
      <c r="F23" s="93">
        <f>ROUND(SUM('B-1'!R25,'B-1'!R27),-3)</f>
        <v>0</v>
      </c>
      <c r="G23" s="93"/>
      <c r="H23" s="73" t="str">
        <f>IF(ISNUMBER(F23),"D","C")</f>
        <v>D</v>
      </c>
      <c r="I23" s="87">
        <f>IF(ISNUMBER(F23),F23,G23)</f>
        <v>0</v>
      </c>
      <c r="J23" s="86"/>
      <c r="K23" s="75" t="str">
        <f>CONCATENATE(C23,";[ICP None];",D23,";",E23,";",H23,";",ABS(I23),";",J23)</f>
        <v>114000;[ICP None];0;Modaccrual_Adj;D;0;</v>
      </c>
    </row>
    <row r="24" spans="1:11" s="82" customFormat="1" ht="15">
      <c r="A24" s="77" t="s">
        <v>126</v>
      </c>
      <c r="B24" s="78" t="s">
        <v>142</v>
      </c>
      <c r="C24" s="86">
        <v>441105</v>
      </c>
      <c r="D24" s="92">
        <f>'B-1'!$F$11</f>
        <v>0</v>
      </c>
      <c r="E24" s="86" t="str">
        <f>IF($B$4="ModAccrual","Modaccrual_Adj","Accrual_Adj")</f>
        <v>Modaccrual_Adj</v>
      </c>
      <c r="F24" s="93"/>
      <c r="G24" s="93">
        <f>ROUND(SUM('B-1'!R25,'B-1'!R27),-3)</f>
        <v>0</v>
      </c>
      <c r="H24" s="73" t="str">
        <f>IF(ISNUMBER(F24),"D","C")</f>
        <v>C</v>
      </c>
      <c r="I24" s="87">
        <f>IF(ISNUMBER(F24),F24,G24)</f>
        <v>0</v>
      </c>
      <c r="J24" s="86"/>
      <c r="K24" s="75" t="str">
        <f>CONCATENATE(C24,";[ICP None];",D24,";",E24,";",H24,";",ABS(I24),";",J24)</f>
        <v>441105;[ICP None];0;Modaccrual_Adj;C;0;</v>
      </c>
    </row>
    <row r="25" spans="1:10" s="82" customFormat="1" ht="15">
      <c r="A25" s="77" t="s">
        <v>127</v>
      </c>
      <c r="B25" s="78" t="s">
        <v>149</v>
      </c>
      <c r="C25" s="75"/>
      <c r="D25" s="75"/>
      <c r="E25" s="74"/>
      <c r="F25" s="94"/>
      <c r="G25" s="94"/>
      <c r="H25" s="73"/>
      <c r="I25" s="87"/>
      <c r="J25" s="86"/>
    </row>
    <row r="26" spans="1:11" s="82" customFormat="1" ht="15">
      <c r="A26" s="77" t="s">
        <v>128</v>
      </c>
      <c r="B26" s="90">
        <f>IF(LEN('B-1'!$E$11)=4,CONCATENATE("0",'B-1'!$E$11),'B-1'!$E$11)</f>
        <v>0</v>
      </c>
      <c r="C26" s="75"/>
      <c r="D26" s="75"/>
      <c r="E26" s="74"/>
      <c r="F26" s="75"/>
      <c r="G26" s="75"/>
      <c r="H26" s="73"/>
      <c r="I26" s="87"/>
      <c r="J26" s="86"/>
      <c r="K26" s="75"/>
    </row>
    <row r="27" spans="1:11" s="82" customFormat="1" ht="15">
      <c r="A27" s="77" t="s">
        <v>129</v>
      </c>
      <c r="B27" s="78" t="s">
        <v>150</v>
      </c>
      <c r="C27" s="75"/>
      <c r="D27" s="75"/>
      <c r="E27" s="74"/>
      <c r="F27" s="75"/>
      <c r="G27" s="75"/>
      <c r="H27" s="73"/>
      <c r="I27" s="87"/>
      <c r="J27" s="86"/>
      <c r="K27" s="75"/>
    </row>
    <row r="28" spans="2:11" ht="15">
      <c r="B28" s="88"/>
      <c r="H28" s="73"/>
      <c r="I28" s="87"/>
      <c r="J28" s="73"/>
      <c r="K28" s="75"/>
    </row>
    <row r="29" spans="8:11" ht="15">
      <c r="H29" s="73"/>
      <c r="I29" s="87"/>
      <c r="K29" s="75"/>
    </row>
    <row r="30" ht="15">
      <c r="K30" s="75"/>
    </row>
  </sheetData>
  <sheetProtection password="C8DD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B-1: Deposits and Investments Summary</dc:title>
  <dc:subject>Generally Accepted Accounting Principles (GAAP) Form B-1 used by State of Oklahoma agencies for financial reporting of deposits and investments data.</dc:subject>
  <dc:creator>Office of Management and Enterprise Services</dc:creator>
  <cp:keywords>gaap, omes, office of management and enterprise services, forms, form, financial reporting, state of oklahoma, oklahoma, ba, OSF Form B-1, B-1, deposits, investments</cp:keywords>
  <dc:description>OMES Form B-1: Deposits and Investments Summary</dc:description>
  <cp:lastModifiedBy>OMES</cp:lastModifiedBy>
  <cp:lastPrinted>2016-05-13T14:55:01Z</cp:lastPrinted>
  <dcterms:created xsi:type="dcterms:W3CDTF">2010-03-29T20:00:55Z</dcterms:created>
  <dcterms:modified xsi:type="dcterms:W3CDTF">2021-06-25T15:11:52Z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