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ake_lowrey_omes_ok_gov/Documents/To Remediate/CAM/Fleet/Misc Docs/"/>
    </mc:Choice>
  </mc:AlternateContent>
  <bookViews>
    <workbookView xWindow="120" yWindow="120" windowWidth="15480" windowHeight="8450"/>
  </bookViews>
  <sheets>
    <sheet name="CNG Analysis" sheetId="2" r:id="rId1"/>
    <sheet name="Instructions" sheetId="4" r:id="rId2"/>
    <sheet name="Utilization Analysis" sheetId="3" r:id="rId3"/>
  </sheets>
  <definedNames>
    <definedName name="_xlnm.Print_Area" localSheetId="0">'CNG Analysis'!$B$2:$M$47</definedName>
  </definedNames>
  <calcPr calcId="162913"/>
</workbook>
</file>

<file path=xl/calcChain.xml><?xml version="1.0" encoding="utf-8"?>
<calcChain xmlns="http://schemas.openxmlformats.org/spreadsheetml/2006/main">
  <c r="K32" i="2" l="1"/>
  <c r="K33" i="2" s="1"/>
  <c r="J33" i="2" s="1"/>
  <c r="J34" i="2" l="1"/>
  <c r="G33" i="2"/>
  <c r="H33" i="2" s="1"/>
  <c r="M33" i="2" s="1"/>
  <c r="D7" i="3"/>
  <c r="B7" i="3"/>
  <c r="F7" i="3" s="1"/>
  <c r="F9" i="3" l="1"/>
  <c r="F10" i="3" s="1"/>
  <c r="C23" i="2" s="1"/>
  <c r="C24" i="2" s="1"/>
  <c r="G44" i="2"/>
  <c r="G43" i="2"/>
  <c r="C13" i="2" s="1"/>
  <c r="C14" i="2" s="1"/>
  <c r="C34" i="2"/>
  <c r="C16" i="2" l="1"/>
  <c r="G32" i="2"/>
  <c r="H32" i="2" s="1"/>
  <c r="M32" i="2" s="1"/>
  <c r="M34" i="2" s="1"/>
  <c r="J36" i="2" s="1"/>
  <c r="C38" i="2"/>
  <c r="C39" i="2" s="1"/>
  <c r="C40" i="2" s="1"/>
  <c r="H34" i="2" l="1"/>
  <c r="G34" i="2"/>
</calcChain>
</file>

<file path=xl/sharedStrings.xml><?xml version="1.0" encoding="utf-8"?>
<sst xmlns="http://schemas.openxmlformats.org/spreadsheetml/2006/main" count="115" uniqueCount="102">
  <si>
    <t>Make</t>
  </si>
  <si>
    <t>Model</t>
  </si>
  <si>
    <t>RAM</t>
  </si>
  <si>
    <t>Fuel price difference</t>
  </si>
  <si>
    <t>Fuel Pricing Date</t>
  </si>
  <si>
    <t>Unleaded</t>
  </si>
  <si>
    <t>Diesel</t>
  </si>
  <si>
    <t>Fuel Tax:</t>
  </si>
  <si>
    <t>Federal</t>
  </si>
  <si>
    <t>State</t>
  </si>
  <si>
    <t>Total</t>
  </si>
  <si>
    <t>OK State</t>
  </si>
  <si>
    <t>OK City or County</t>
  </si>
  <si>
    <t>Vehicle Comparison</t>
  </si>
  <si>
    <t>Regular Fuel w/o fuel tax</t>
  </si>
  <si>
    <t>Fuel Cost</t>
  </si>
  <si>
    <t>Fuel Tax Exemption</t>
  </si>
  <si>
    <t>Total Cost</t>
  </si>
  <si>
    <t>Difference</t>
  </si>
  <si>
    <t>Step 2 - FUEL</t>
  </si>
  <si>
    <t>Step 3 - VEHICLES</t>
  </si>
  <si>
    <t>Step 1 - GOV ENTITY</t>
  </si>
  <si>
    <t>Break Even Analysis</t>
  </si>
  <si>
    <t>Gallons to Fill:</t>
  </si>
  <si>
    <t>Miles to Drive:</t>
  </si>
  <si>
    <t>Years to Pass:</t>
  </si>
  <si>
    <t>Utilization</t>
  </si>
  <si>
    <t>Utilization in Years</t>
  </si>
  <si>
    <t>Utilization Analysis</t>
  </si>
  <si>
    <t>Entity (select one):</t>
  </si>
  <si>
    <t>Non-CNG vehicle Fuel (select one):</t>
  </si>
  <si>
    <t>*</t>
  </si>
  <si>
    <t>**</t>
  </si>
  <si>
    <t>***</t>
  </si>
  <si>
    <t>CNG Vehicle</t>
  </si>
  <si>
    <t>Regular Vehicle</t>
  </si>
  <si>
    <t>Description</t>
  </si>
  <si>
    <t>crew cab, 4WD, long bed</t>
  </si>
  <si>
    <t>&gt; gray fields allow data entry</t>
  </si>
  <si>
    <t>&gt; use www.kbb.com or www.nada.com trade-in values, if possible</t>
  </si>
  <si>
    <t>&gt; deduct surplus fees or commissions from the surplus value</t>
  </si>
  <si>
    <t>&gt; apply realistic vehicle condition</t>
  </si>
  <si>
    <t>&gt; use www.fueleconomy.gov, if possible</t>
  </si>
  <si>
    <t>&gt; apply same type of estimate to both vehicles, i.e. combined MPG</t>
  </si>
  <si>
    <t>Legend:</t>
  </si>
  <si>
    <t>%</t>
  </si>
  <si>
    <t>Life Cost</t>
  </si>
  <si>
    <t>Regular Fuel*</t>
  </si>
  <si>
    <t>&gt; see "Utilization Analysis" sheet below for replacement vehicles</t>
  </si>
  <si>
    <t>&gt; see http://fuelgaugereport.opisnet.com/sbsavg.html</t>
  </si>
  <si>
    <t>CNG gal equivalent**</t>
  </si>
  <si>
    <t>&gt; see http://www.afdc.energy.gov/locator/stations/</t>
  </si>
  <si>
    <t>&gt; see http://www.cngprices.com/station_map.php</t>
  </si>
  <si>
    <t>Yearly Vehicle Utilization***</t>
  </si>
  <si>
    <t>****</t>
  </si>
  <si>
    <t>MPG****</t>
  </si>
  <si>
    <t>Surplus Value*****</t>
  </si>
  <si>
    <t>*****</t>
  </si>
  <si>
    <t>Vehicle Replacement (miles)</t>
  </si>
  <si>
    <t>Estimating representative surplus value is the most challenging task in the analysis:</t>
  </si>
  <si>
    <t>Manufacturers websites provide a range of fuel economy, which includes variety of engines.</t>
  </si>
  <si>
    <t>Vehicle Replacement (miles) is a threshold of maximum miles that vehicle will be driven.</t>
  </si>
  <si>
    <t>Enter most current fuel prices either from AAA or nearest Level 3 gas station and CNG fill station.</t>
  </si>
  <si>
    <t>Select if State of Oklahoma, or County / Municipality - this information affects qualification for fuel tax exemption.</t>
  </si>
  <si>
    <t>*vehicles sold by an agency individually are not receiving same sale proceeds as sold by State Surplus;</t>
  </si>
  <si>
    <t>Specify the non-CNG vehicle fuel type (unleaded or diesel) - this information affects qualification for fuel tax exemption.</t>
  </si>
  <si>
    <t>Cost:</t>
  </si>
  <si>
    <t>Purchase Cost</t>
  </si>
  <si>
    <t>*Purchase Cost: be sure to configure a vehicle price with same options or upgrades,</t>
  </si>
  <si>
    <t>*Total Cost is a sum of vehicle Purchase Cost and Fuel Cost in its lifetime based on current fuel cost,</t>
  </si>
  <si>
    <t>*Life Cost is a difference between Total Cost and expected Surplus value.</t>
  </si>
  <si>
    <t>*KBB and NADA differ, be sure to conduct a sample research of vehicles resale value and apply realistic judgment;</t>
  </si>
  <si>
    <t>*Driving habits and environment take toll on vehicle condition, which affects resale value.</t>
  </si>
  <si>
    <t>Conclusion</t>
  </si>
  <si>
    <t>BUY CNG VEHICLE</t>
  </si>
  <si>
    <t>BUY REGULAR VEHICLE</t>
  </si>
  <si>
    <t>days</t>
  </si>
  <si>
    <t>miles</t>
  </si>
  <si>
    <t>Estimated miles per year driven</t>
  </si>
  <si>
    <t>miles per day</t>
  </si>
  <si>
    <t>miles per year</t>
  </si>
  <si>
    <t>Beginning Odometer Reading</t>
  </si>
  <si>
    <t>Most Recent Odometer Reading</t>
  </si>
  <si>
    <t xml:space="preserve">As of (date): </t>
  </si>
  <si>
    <t>Odometer:</t>
  </si>
  <si>
    <t>Rounded miles per year driven</t>
  </si>
  <si>
    <t>Age and mileage are key factors in assessing vehicle surplus value.</t>
  </si>
  <si>
    <t>Knowing yearly lifecycle allows to identify age of the vehicle.</t>
  </si>
  <si>
    <t>There are two ways to identify "Yearly Vehicle Utilization":</t>
  </si>
  <si>
    <t>*Use "Utilization Analysis" sheet to assess utilization through historical data:</t>
  </si>
  <si>
    <t>~use historical data of the vehicle being replaced or similarly used vehicle;</t>
  </si>
  <si>
    <t>*Educated guess.</t>
  </si>
  <si>
    <t>The analysis of CNG vs. non-CNG vehicle does not have to be for exactly same class of platform:</t>
  </si>
  <si>
    <t xml:space="preserve">* Three quarter ton CNG cargo van may prove to be a better long term option than half ton cargo van </t>
  </si>
  <si>
    <t>Not all same make and model vehicles are available to purchase through statewide contracts as CNG and non-CNG.</t>
  </si>
  <si>
    <t>Vehicle replacement mileage threshold in conjunction with utilization provide the length of time a vehicle will be in use.</t>
  </si>
  <si>
    <t>~capture full and most recent year of data to avoid any seasonality;</t>
  </si>
  <si>
    <t>There are comparable options within same class though:</t>
  </si>
  <si>
    <t>* Honda Civic CNG and Ford Focus</t>
  </si>
  <si>
    <t>* It is assumed that the share of residual value of the CNG mode is at least same vs non-CNG.</t>
  </si>
  <si>
    <t>Recommended resource is fueleconomy.gov - indentify what exact figures are for comparison i.e. 2.5 vs. 3.5 engine; 2WD vs. 4WD.</t>
  </si>
  <si>
    <t>Cost Effectiveness Analysis to Purchase a CNG model through StateWide Contract 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</si>
</sst>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;@"/>
    <numFmt numFmtId="167" formatCode="_(&quot;$&quot;* #,##0.000_);_(&quot;$&quot;* \(#,##0.000\);_(&quot;$&quot;* &quot;-&quot;??_);_(@_)"/>
    <numFmt numFmtId="168" formatCode="0.0"/>
    <numFmt numFmtId="169" formatCode="[$-1010409]#,##0.000;\-#,##0.000"/>
    <numFmt numFmtId="170" formatCode="[$-1010409]#,##0;\-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1" fillId="0" borderId="0"/>
    <xf numFmtId="169" fontId="1" fillId="0" borderId="0"/>
  </cellStyleXfs>
  <cellXfs count="105">
    <xf numFmtId="0" fontId="0" fillId="0" borderId="0" xfId="0"/>
    <xf numFmtId="0" fontId="4" fillId="2" borderId="0" xfId="0" applyFont="1" applyFill="1" applyProtection="1">
      <protection locked="0"/>
    </xf>
    <xf numFmtId="167" fontId="4" fillId="2" borderId="0" xfId="1" applyNumberFormat="1" applyFont="1" applyFill="1" applyProtection="1">
      <protection locked="0"/>
    </xf>
    <xf numFmtId="166" fontId="4" fillId="2" borderId="0" xfId="2" applyNumberFormat="1" applyFont="1" applyFill="1" applyBorder="1" applyProtection="1">
      <protection locked="0"/>
    </xf>
    <xf numFmtId="165" fontId="4" fillId="2" borderId="0" xfId="2" applyNumberFormat="1" applyFont="1" applyFill="1" applyBorder="1" applyProtection="1">
      <protection locked="0"/>
    </xf>
    <xf numFmtId="164" fontId="7" fillId="2" borderId="2" xfId="1" applyNumberFormat="1" applyFont="1" applyFill="1" applyBorder="1" applyProtection="1">
      <protection locked="0"/>
    </xf>
    <xf numFmtId="165" fontId="7" fillId="2" borderId="0" xfId="2" applyNumberFormat="1" applyFont="1" applyFill="1" applyBorder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65" fontId="4" fillId="0" borderId="0" xfId="2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Protection="1"/>
    <xf numFmtId="44" fontId="5" fillId="0" borderId="0" xfId="0" applyNumberFormat="1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 wrapText="1"/>
    </xf>
    <xf numFmtId="165" fontId="7" fillId="0" borderId="0" xfId="2" applyNumberFormat="1" applyFont="1" applyBorder="1" applyProtection="1"/>
    <xf numFmtId="164" fontId="7" fillId="0" borderId="0" xfId="1" applyNumberFormat="1" applyFont="1" applyBorder="1" applyProtection="1"/>
    <xf numFmtId="0" fontId="7" fillId="0" borderId="2" xfId="0" applyFont="1" applyBorder="1" applyAlignment="1" applyProtection="1">
      <alignment horizontal="left" vertical="top" wrapText="1"/>
    </xf>
    <xf numFmtId="164" fontId="7" fillId="0" borderId="2" xfId="1" applyNumberFormat="1" applyFont="1" applyBorder="1" applyProtection="1"/>
    <xf numFmtId="0" fontId="7" fillId="0" borderId="0" xfId="0" applyFont="1" applyFill="1" applyBorder="1" applyAlignment="1" applyProtection="1">
      <alignment horizontal="left" vertical="top" wrapText="1"/>
    </xf>
    <xf numFmtId="164" fontId="7" fillId="0" borderId="0" xfId="1" applyNumberFormat="1" applyFont="1" applyProtection="1"/>
    <xf numFmtId="164" fontId="7" fillId="0" borderId="0" xfId="1" applyNumberFormat="1" applyFont="1" applyFill="1" applyBorder="1" applyAlignment="1" applyProtection="1">
      <alignment horizontal="left" vertical="top" wrapText="1"/>
    </xf>
    <xf numFmtId="164" fontId="4" fillId="0" borderId="0" xfId="1" applyNumberFormat="1" applyFont="1" applyBorder="1" applyProtection="1"/>
    <xf numFmtId="44" fontId="4" fillId="0" borderId="0" xfId="1" applyFont="1" applyProtection="1"/>
    <xf numFmtId="0" fontId="8" fillId="0" borderId="0" xfId="0" applyFont="1" applyProtection="1"/>
    <xf numFmtId="0" fontId="9" fillId="0" borderId="0" xfId="0" applyFont="1" applyProtection="1"/>
    <xf numFmtId="164" fontId="8" fillId="0" borderId="0" xfId="1" applyNumberFormat="1" applyFont="1" applyBorder="1" applyProtection="1"/>
    <xf numFmtId="165" fontId="8" fillId="0" borderId="0" xfId="2" applyNumberFormat="1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 wrapText="1"/>
    </xf>
    <xf numFmtId="168" fontId="8" fillId="0" borderId="0" xfId="0" applyNumberFormat="1" applyFont="1" applyProtection="1"/>
    <xf numFmtId="0" fontId="8" fillId="0" borderId="0" xfId="0" applyFont="1" applyFill="1" applyBorder="1" applyAlignment="1" applyProtection="1">
      <alignment horizontal="left" vertical="top"/>
    </xf>
    <xf numFmtId="44" fontId="8" fillId="0" borderId="0" xfId="1" applyFont="1" applyProtection="1"/>
    <xf numFmtId="167" fontId="8" fillId="0" borderId="0" xfId="1" applyNumberFormat="1" applyFont="1" applyProtection="1"/>
    <xf numFmtId="167" fontId="8" fillId="0" borderId="0" xfId="0" applyNumberFormat="1" applyFont="1" applyProtection="1"/>
    <xf numFmtId="166" fontId="4" fillId="0" borderId="0" xfId="4" applyNumberFormat="1" applyFont="1" applyProtection="1"/>
    <xf numFmtId="169" fontId="3" fillId="0" borderId="0" xfId="4" applyFont="1" applyProtection="1"/>
    <xf numFmtId="169" fontId="3" fillId="0" borderId="0" xfId="4" applyFont="1" applyAlignment="1" applyProtection="1">
      <alignment horizontal="right"/>
    </xf>
    <xf numFmtId="169" fontId="4" fillId="0" borderId="0" xfId="4" applyFont="1" applyProtection="1"/>
    <xf numFmtId="1" fontId="4" fillId="0" borderId="0" xfId="4" applyNumberFormat="1" applyFont="1" applyProtection="1"/>
    <xf numFmtId="164" fontId="10" fillId="0" borderId="0" xfId="1" applyNumberFormat="1" applyFont="1" applyBorder="1" applyProtection="1"/>
    <xf numFmtId="0" fontId="10" fillId="0" borderId="0" xfId="0" applyFont="1" applyProtection="1"/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Border="1" applyProtection="1"/>
    <xf numFmtId="0" fontId="8" fillId="2" borderId="6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Protection="1"/>
    <xf numFmtId="0" fontId="7" fillId="0" borderId="0" xfId="0" applyFont="1" applyBorder="1" applyAlignment="1" applyProtection="1">
      <alignment horizontal="left" vertical="top"/>
    </xf>
    <xf numFmtId="0" fontId="7" fillId="2" borderId="0" xfId="0" applyFont="1" applyFill="1" applyProtection="1">
      <protection locked="0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167" fontId="7" fillId="2" borderId="2" xfId="1" applyNumberFormat="1" applyFont="1" applyFill="1" applyBorder="1" applyProtection="1">
      <protection locked="0"/>
    </xf>
    <xf numFmtId="9" fontId="7" fillId="0" borderId="0" xfId="3" applyNumberFormat="1" applyFont="1" applyFill="1" applyBorder="1" applyAlignment="1" applyProtection="1"/>
    <xf numFmtId="0" fontId="3" fillId="0" borderId="1" xfId="0" applyFont="1" applyFill="1" applyBorder="1" applyAlignment="1" applyProtection="1"/>
    <xf numFmtId="0" fontId="7" fillId="0" borderId="3" xfId="0" applyFont="1" applyFill="1" applyBorder="1" applyAlignment="1" applyProtection="1">
      <alignment horizontal="left" vertical="top" wrapText="1"/>
    </xf>
    <xf numFmtId="164" fontId="7" fillId="0" borderId="4" xfId="1" applyNumberFormat="1" applyFont="1" applyFill="1" applyBorder="1" applyAlignment="1" applyProtection="1">
      <alignment horizontal="left" vertical="top" wrapText="1"/>
    </xf>
    <xf numFmtId="164" fontId="6" fillId="3" borderId="0" xfId="1" applyNumberFormat="1" applyFont="1" applyFill="1" applyBorder="1" applyAlignment="1" applyProtection="1">
      <alignment horizontal="left" vertical="top" wrapText="1"/>
    </xf>
    <xf numFmtId="164" fontId="7" fillId="3" borderId="2" xfId="1" applyNumberFormat="1" applyFont="1" applyFill="1" applyBorder="1" applyProtection="1"/>
    <xf numFmtId="164" fontId="7" fillId="3" borderId="0" xfId="1" applyNumberFormat="1" applyFont="1" applyFill="1" applyBorder="1" applyProtection="1"/>
    <xf numFmtId="164" fontId="7" fillId="2" borderId="0" xfId="1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left" wrapText="1"/>
    </xf>
    <xf numFmtId="9" fontId="7" fillId="2" borderId="2" xfId="3" applyNumberFormat="1" applyFont="1" applyFill="1" applyBorder="1" applyAlignment="1" applyProtection="1"/>
    <xf numFmtId="9" fontId="7" fillId="0" borderId="2" xfId="3" applyNumberFormat="1" applyFont="1" applyFill="1" applyBorder="1" applyAlignment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right"/>
    </xf>
    <xf numFmtId="0" fontId="7" fillId="0" borderId="4" xfId="0" applyFont="1" applyBorder="1" applyProtection="1"/>
    <xf numFmtId="169" fontId="4" fillId="0" borderId="1" xfId="4" applyFont="1" applyBorder="1" applyProtection="1"/>
    <xf numFmtId="1" fontId="4" fillId="0" borderId="1" xfId="4" applyNumberFormat="1" applyFont="1" applyBorder="1" applyProtection="1"/>
    <xf numFmtId="166" fontId="4" fillId="2" borderId="1" xfId="4" applyNumberFormat="1" applyFont="1" applyFill="1" applyBorder="1" applyProtection="1">
      <protection locked="0"/>
    </xf>
    <xf numFmtId="165" fontId="4" fillId="2" borderId="1" xfId="2" applyNumberFormat="1" applyFont="1" applyFill="1" applyBorder="1" applyProtection="1">
      <protection locked="0"/>
    </xf>
    <xf numFmtId="169" fontId="3" fillId="0" borderId="8" xfId="4" applyFont="1" applyBorder="1" applyAlignment="1" applyProtection="1">
      <alignment horizontal="right"/>
    </xf>
    <xf numFmtId="165" fontId="4" fillId="2" borderId="7" xfId="2" applyNumberFormat="1" applyFont="1" applyFill="1" applyBorder="1" applyProtection="1">
      <protection locked="0"/>
    </xf>
    <xf numFmtId="165" fontId="4" fillId="0" borderId="8" xfId="2" applyNumberFormat="1" applyFont="1" applyBorder="1" applyProtection="1"/>
    <xf numFmtId="165" fontId="4" fillId="0" borderId="7" xfId="2" applyNumberFormat="1" applyFont="1" applyBorder="1" applyProtection="1"/>
    <xf numFmtId="169" fontId="3" fillId="0" borderId="0" xfId="4" applyFont="1" applyBorder="1" applyAlignment="1" applyProtection="1">
      <alignment horizontal="right"/>
    </xf>
    <xf numFmtId="169" fontId="4" fillId="0" borderId="8" xfId="4" applyFont="1" applyBorder="1" applyProtection="1"/>
    <xf numFmtId="3" fontId="4" fillId="0" borderId="8" xfId="4" applyNumberFormat="1" applyFont="1" applyBorder="1" applyProtection="1"/>
    <xf numFmtId="170" fontId="4" fillId="0" borderId="7" xfId="4" applyNumberFormat="1" applyFont="1" applyBorder="1" applyProtection="1"/>
    <xf numFmtId="170" fontId="4" fillId="0" borderId="8" xfId="4" applyNumberFormat="1" applyFont="1" applyBorder="1" applyProtection="1"/>
    <xf numFmtId="170" fontId="4" fillId="0" borderId="7" xfId="2" applyNumberFormat="1" applyFont="1" applyBorder="1" applyProtection="1"/>
    <xf numFmtId="166" fontId="4" fillId="2" borderId="7" xfId="4" applyNumberFormat="1" applyFont="1" applyFill="1" applyBorder="1" applyProtection="1">
      <protection locked="0"/>
    </xf>
    <xf numFmtId="166" fontId="4" fillId="0" borderId="8" xfId="4" applyNumberFormat="1" applyFont="1" applyBorder="1" applyProtection="1"/>
    <xf numFmtId="1" fontId="4" fillId="0" borderId="7" xfId="4" applyNumberFormat="1" applyFont="1" applyBorder="1" applyProtection="1"/>
    <xf numFmtId="169" fontId="3" fillId="0" borderId="9" xfId="4" applyFont="1" applyBorder="1" applyProtection="1"/>
    <xf numFmtId="169" fontId="3" fillId="0" borderId="10" xfId="4" applyFont="1" applyBorder="1" applyAlignment="1" applyProtection="1">
      <alignment horizontal="right"/>
    </xf>
    <xf numFmtId="169" fontId="3" fillId="0" borderId="9" xfId="4" applyFont="1" applyBorder="1" applyAlignment="1" applyProtection="1">
      <alignment horizontal="right"/>
    </xf>
    <xf numFmtId="169" fontId="3" fillId="0" borderId="10" xfId="4" applyFont="1" applyBorder="1" applyAlignment="1" applyProtection="1">
      <alignment horizontal="left"/>
    </xf>
    <xf numFmtId="170" fontId="3" fillId="3" borderId="0" xfId="4" applyNumberFormat="1" applyFont="1" applyFill="1" applyProtection="1"/>
    <xf numFmtId="169" fontId="4" fillId="3" borderId="0" xfId="4" applyFont="1" applyFill="1" applyProtection="1"/>
    <xf numFmtId="164" fontId="11" fillId="0" borderId="4" xfId="1" applyNumberFormat="1" applyFont="1" applyFill="1" applyBorder="1" applyAlignment="1" applyProtection="1">
      <alignment horizontal="right" vertical="top"/>
    </xf>
    <xf numFmtId="164" fontId="11" fillId="0" borderId="5" xfId="1" applyNumberFormat="1" applyFont="1" applyFill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</cellXfs>
  <cellStyles count="9">
    <cellStyle name="Comma" xfId="2" builtinId="3"/>
    <cellStyle name="Comma 2" xfId="5"/>
    <cellStyle name="Currency" xfId="1" builtinId="4"/>
    <cellStyle name="Currency 2" xfId="6"/>
    <cellStyle name="Normal" xfId="0" builtinId="0"/>
    <cellStyle name="Normal 2" xfId="4"/>
    <cellStyle name="Normal 3" xfId="7"/>
    <cellStyle name="Normal 4" xfId="8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29"/>
  <sheetViews>
    <sheetView showGridLines="0" tabSelected="1" zoomScaleNormal="100" workbookViewId="0">
      <selection activeCell="C12" sqref="C12"/>
    </sheetView>
  </sheetViews>
  <sheetFormatPr defaultColWidth="9.1796875" defaultRowHeight="12.5" x14ac:dyDescent="0.25"/>
  <cols>
    <col min="1" max="1" width="2.81640625" style="8" customWidth="1"/>
    <col min="2" max="2" width="30.7265625" style="8" bestFit="1" customWidth="1"/>
    <col min="3" max="3" width="13.453125" style="8" bestFit="1" customWidth="1"/>
    <col min="4" max="4" width="8.453125" style="8" customWidth="1"/>
    <col min="5" max="5" width="3.1796875" style="8" customWidth="1"/>
    <col min="6" max="6" width="4.1796875" style="8" customWidth="1"/>
    <col min="7" max="7" width="12.1796875" style="8" customWidth="1"/>
    <col min="8" max="8" width="13.81640625" style="8" customWidth="1"/>
    <col min="9" max="9" width="2.54296875" style="8" customWidth="1"/>
    <col min="10" max="10" width="15.26953125" style="8" customWidth="1"/>
    <col min="11" max="11" width="4.7265625" style="8" bestFit="1" customWidth="1"/>
    <col min="12" max="12" width="2.26953125" style="8" customWidth="1"/>
    <col min="13" max="13" width="12.1796875" style="8" customWidth="1"/>
    <col min="14" max="17" width="12.26953125" style="8" bestFit="1" customWidth="1"/>
    <col min="18" max="18" width="9.1796875" style="9"/>
    <col min="19" max="16384" width="9.1796875" style="8"/>
  </cols>
  <sheetData>
    <row r="1" spans="2:18" ht="13" thickBot="1" x14ac:dyDescent="0.3"/>
    <row r="2" spans="2:18" ht="13.5" thickBot="1" x14ac:dyDescent="0.35">
      <c r="B2" s="99" t="s">
        <v>101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4" spans="2:18" ht="13" x14ac:dyDescent="0.3">
      <c r="B4" s="104" t="s">
        <v>21</v>
      </c>
      <c r="C4" s="104"/>
    </row>
    <row r="5" spans="2:18" s="49" customFormat="1" ht="13" x14ac:dyDescent="0.3">
      <c r="B5" s="48"/>
      <c r="C5" s="48"/>
      <c r="F5" s="49" t="s">
        <v>44</v>
      </c>
      <c r="R5" s="50"/>
    </row>
    <row r="6" spans="2:18" x14ac:dyDescent="0.25">
      <c r="B6" s="10" t="s">
        <v>29</v>
      </c>
      <c r="C6" s="102" t="s">
        <v>11</v>
      </c>
      <c r="D6" s="102"/>
    </row>
    <row r="7" spans="2:18" x14ac:dyDescent="0.25">
      <c r="B7" s="10"/>
      <c r="F7" s="51"/>
      <c r="G7" s="52" t="s">
        <v>38</v>
      </c>
    </row>
    <row r="8" spans="2:18" ht="13" x14ac:dyDescent="0.3">
      <c r="B8" s="104" t="s">
        <v>19</v>
      </c>
      <c r="C8" s="104"/>
    </row>
    <row r="9" spans="2:18" s="49" customFormat="1" ht="13" x14ac:dyDescent="0.3">
      <c r="B9" s="48"/>
      <c r="C9" s="48"/>
      <c r="F9" s="49" t="s">
        <v>31</v>
      </c>
      <c r="G9" s="53" t="s">
        <v>49</v>
      </c>
      <c r="R9" s="50"/>
    </row>
    <row r="10" spans="2:18" x14ac:dyDescent="0.25">
      <c r="B10" s="10" t="s">
        <v>30</v>
      </c>
      <c r="C10" s="1" t="s">
        <v>5</v>
      </c>
    </row>
    <row r="11" spans="2:18" x14ac:dyDescent="0.25">
      <c r="B11" s="10" t="s">
        <v>4</v>
      </c>
      <c r="C11" s="3">
        <v>41250</v>
      </c>
      <c r="F11" s="49" t="s">
        <v>32</v>
      </c>
      <c r="G11" s="53" t="s">
        <v>51</v>
      </c>
      <c r="H11" s="49"/>
    </row>
    <row r="12" spans="2:18" x14ac:dyDescent="0.25">
      <c r="B12" s="11" t="s">
        <v>47</v>
      </c>
      <c r="C12" s="2">
        <v>3.149</v>
      </c>
      <c r="D12" s="9"/>
      <c r="E12" s="9"/>
      <c r="G12" s="8" t="s">
        <v>52</v>
      </c>
    </row>
    <row r="13" spans="2:18" x14ac:dyDescent="0.25">
      <c r="B13" s="11" t="s">
        <v>16</v>
      </c>
      <c r="C13" s="14">
        <f>IF(C6=B46,IF(C10=B43,C43,C44),IF(C10=B43,G43,G44))</f>
        <v>0.184</v>
      </c>
      <c r="D13" s="9"/>
      <c r="E13" s="9"/>
    </row>
    <row r="14" spans="2:18" x14ac:dyDescent="0.25">
      <c r="B14" s="47" t="s">
        <v>14</v>
      </c>
      <c r="C14" s="13">
        <f>C12-C13</f>
        <v>2.9649999999999999</v>
      </c>
      <c r="D14" s="9"/>
      <c r="E14" s="9"/>
      <c r="F14" s="53" t="s">
        <v>33</v>
      </c>
      <c r="G14" s="53" t="s">
        <v>48</v>
      </c>
    </row>
    <row r="15" spans="2:18" x14ac:dyDescent="0.25">
      <c r="B15" s="22" t="s">
        <v>50</v>
      </c>
      <c r="C15" s="57">
        <v>1.49</v>
      </c>
      <c r="D15" s="9"/>
      <c r="E15" s="9"/>
      <c r="H15" s="49"/>
    </row>
    <row r="16" spans="2:18" x14ac:dyDescent="0.25">
      <c r="B16" s="11" t="s">
        <v>3</v>
      </c>
      <c r="C16" s="14">
        <f>C14-C15</f>
        <v>1.4749999999999999</v>
      </c>
      <c r="D16" s="9"/>
      <c r="E16" s="9"/>
      <c r="F16" s="53" t="s">
        <v>54</v>
      </c>
      <c r="G16" s="53" t="s">
        <v>42</v>
      </c>
    </row>
    <row r="17" spans="2:18" s="9" customFormat="1" x14ac:dyDescent="0.25">
      <c r="B17" s="11"/>
      <c r="C17" s="13"/>
      <c r="G17" s="8" t="s">
        <v>43</v>
      </c>
      <c r="H17" s="8"/>
    </row>
    <row r="18" spans="2:18" x14ac:dyDescent="0.25">
      <c r="B18" s="11"/>
      <c r="C18" s="14"/>
    </row>
    <row r="19" spans="2:18" ht="13" x14ac:dyDescent="0.3">
      <c r="B19" s="104" t="s">
        <v>20</v>
      </c>
      <c r="C19" s="104"/>
      <c r="F19" s="53" t="s">
        <v>57</v>
      </c>
      <c r="G19" s="53" t="s">
        <v>39</v>
      </c>
    </row>
    <row r="20" spans="2:18" ht="13" x14ac:dyDescent="0.3">
      <c r="B20" s="7"/>
      <c r="C20" s="15"/>
      <c r="F20" s="49"/>
      <c r="G20" s="49" t="s">
        <v>40</v>
      </c>
    </row>
    <row r="21" spans="2:18" ht="13" x14ac:dyDescent="0.3">
      <c r="B21" s="7" t="s">
        <v>28</v>
      </c>
      <c r="C21" s="15"/>
      <c r="F21" s="49"/>
      <c r="G21" s="8" t="s">
        <v>41</v>
      </c>
    </row>
    <row r="22" spans="2:18" x14ac:dyDescent="0.25">
      <c r="B22" s="10" t="s">
        <v>58</v>
      </c>
      <c r="C22" s="4">
        <v>120000</v>
      </c>
    </row>
    <row r="23" spans="2:18" x14ac:dyDescent="0.25">
      <c r="B23" s="10" t="s">
        <v>53</v>
      </c>
      <c r="C23" s="4">
        <f>'Utilization Analysis'!F10</f>
        <v>24000</v>
      </c>
    </row>
    <row r="24" spans="2:18" x14ac:dyDescent="0.25">
      <c r="B24" s="10" t="s">
        <v>27</v>
      </c>
      <c r="C24" s="12">
        <f>C22/C23</f>
        <v>5</v>
      </c>
    </row>
    <row r="25" spans="2:18" x14ac:dyDescent="0.25">
      <c r="B25" s="10"/>
      <c r="C25" s="12"/>
    </row>
    <row r="26" spans="2:18" s="17" customFormat="1" ht="13" x14ac:dyDescent="0.3">
      <c r="B26" s="16" t="s">
        <v>13</v>
      </c>
      <c r="R26" s="18"/>
    </row>
    <row r="27" spans="2:18" s="17" customFormat="1" ht="13" x14ac:dyDescent="0.3">
      <c r="B27" s="16"/>
      <c r="C27" s="69" t="s">
        <v>0</v>
      </c>
      <c r="D27" s="69" t="s">
        <v>1</v>
      </c>
      <c r="G27" s="69" t="s">
        <v>36</v>
      </c>
      <c r="R27" s="18"/>
    </row>
    <row r="28" spans="2:18" s="17" customFormat="1" x14ac:dyDescent="0.25">
      <c r="B28" s="47" t="s">
        <v>35</v>
      </c>
      <c r="C28" s="54" t="s">
        <v>2</v>
      </c>
      <c r="D28" s="54">
        <v>2500</v>
      </c>
      <c r="G28" s="103" t="s">
        <v>37</v>
      </c>
      <c r="H28" s="103"/>
      <c r="I28" s="103"/>
      <c r="J28" s="103"/>
      <c r="K28" s="103"/>
      <c r="L28" s="103"/>
      <c r="M28" s="103"/>
      <c r="R28" s="18"/>
    </row>
    <row r="29" spans="2:18" s="17" customFormat="1" x14ac:dyDescent="0.25">
      <c r="B29" s="19" t="s">
        <v>34</v>
      </c>
      <c r="C29" s="54" t="s">
        <v>2</v>
      </c>
      <c r="D29" s="54">
        <v>2500</v>
      </c>
      <c r="G29" s="103" t="s">
        <v>37</v>
      </c>
      <c r="H29" s="103"/>
      <c r="I29" s="103"/>
      <c r="J29" s="103"/>
      <c r="K29" s="103"/>
      <c r="L29" s="103"/>
      <c r="M29" s="103"/>
      <c r="R29" s="18"/>
    </row>
    <row r="30" spans="2:18" s="18" customFormat="1" ht="13" x14ac:dyDescent="0.3"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2:18" s="17" customFormat="1" ht="15" customHeight="1" x14ac:dyDescent="0.3">
      <c r="B31" s="55"/>
      <c r="C31" s="70" t="s">
        <v>67</v>
      </c>
      <c r="D31" s="70" t="s">
        <v>55</v>
      </c>
      <c r="E31" s="56"/>
      <c r="F31" s="56"/>
      <c r="G31" s="70" t="s">
        <v>15</v>
      </c>
      <c r="H31" s="70" t="s">
        <v>17</v>
      </c>
      <c r="I31" s="70"/>
      <c r="J31" s="71" t="s">
        <v>56</v>
      </c>
      <c r="K31" s="71" t="s">
        <v>45</v>
      </c>
      <c r="L31" s="71"/>
      <c r="M31" s="72" t="s">
        <v>46</v>
      </c>
      <c r="R31" s="18"/>
    </row>
    <row r="32" spans="2:18" s="17" customFormat="1" x14ac:dyDescent="0.25">
      <c r="B32" s="47" t="s">
        <v>35</v>
      </c>
      <c r="C32" s="65">
        <v>24352</v>
      </c>
      <c r="D32" s="6">
        <v>11</v>
      </c>
      <c r="E32" s="20"/>
      <c r="F32" s="20"/>
      <c r="G32" s="21">
        <f>($C$22/D32)*C14</f>
        <v>32345.454545454548</v>
      </c>
      <c r="H32" s="21">
        <f>C32+G32</f>
        <v>56697.454545454544</v>
      </c>
      <c r="I32" s="21"/>
      <c r="J32" s="65">
        <v>14500</v>
      </c>
      <c r="K32" s="58">
        <f>J32/C32</f>
        <v>0.59543363994743759</v>
      </c>
      <c r="L32" s="58"/>
      <c r="M32" s="64">
        <f>H32-J32</f>
        <v>42197.454545454544</v>
      </c>
      <c r="N32" s="20"/>
      <c r="O32" s="20"/>
      <c r="P32" s="20"/>
      <c r="Q32" s="20"/>
      <c r="R32" s="18"/>
    </row>
    <row r="33" spans="2:18" s="17" customFormat="1" x14ac:dyDescent="0.25">
      <c r="B33" s="66" t="s">
        <v>34</v>
      </c>
      <c r="C33" s="5">
        <v>29993</v>
      </c>
      <c r="D33" s="6">
        <v>11</v>
      </c>
      <c r="E33" s="20"/>
      <c r="F33" s="20"/>
      <c r="G33" s="23">
        <f>($C$22/D33)*C15</f>
        <v>16254.545454545456</v>
      </c>
      <c r="H33" s="23">
        <f>C33+G33</f>
        <v>46247.545454545456</v>
      </c>
      <c r="I33" s="23"/>
      <c r="J33" s="23">
        <f>C33*K33</f>
        <v>17858.841162943496</v>
      </c>
      <c r="K33" s="67">
        <f>K32</f>
        <v>0.59543363994743759</v>
      </c>
      <c r="L33" s="68"/>
      <c r="M33" s="63">
        <f>H33-J33</f>
        <v>28388.70429160196</v>
      </c>
      <c r="N33" s="20"/>
      <c r="O33" s="20"/>
      <c r="P33" s="20"/>
      <c r="Q33" s="20"/>
      <c r="R33" s="18"/>
    </row>
    <row r="34" spans="2:18" s="17" customFormat="1" ht="13" x14ac:dyDescent="0.25">
      <c r="B34" s="24" t="s">
        <v>18</v>
      </c>
      <c r="C34" s="25">
        <f>C33-C32</f>
        <v>5641</v>
      </c>
      <c r="D34" s="26"/>
      <c r="E34" s="26"/>
      <c r="F34" s="26"/>
      <c r="G34" s="26">
        <f>G33-G32</f>
        <v>-16090.909090909092</v>
      </c>
      <c r="H34" s="26">
        <f>H33-H32</f>
        <v>-10449.909090909088</v>
      </c>
      <c r="I34" s="26"/>
      <c r="J34" s="26">
        <f>J33-J32</f>
        <v>3358.8411629434959</v>
      </c>
      <c r="K34" s="26"/>
      <c r="L34" s="26"/>
      <c r="M34" s="62">
        <f>M33-M32</f>
        <v>-13808.750253852584</v>
      </c>
      <c r="N34" s="20"/>
      <c r="O34" s="20"/>
      <c r="P34" s="20"/>
      <c r="Q34" s="20"/>
      <c r="R34" s="18"/>
    </row>
    <row r="35" spans="2:18" s="17" customFormat="1" ht="13" thickBot="1" x14ac:dyDescent="0.3"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0"/>
      <c r="O35" s="20"/>
      <c r="P35" s="20"/>
      <c r="Q35" s="20"/>
      <c r="R35" s="18"/>
    </row>
    <row r="36" spans="2:18" s="17" customFormat="1" ht="15.75" customHeight="1" thickBot="1" x14ac:dyDescent="0.3">
      <c r="B36" s="60" t="s">
        <v>73</v>
      </c>
      <c r="C36" s="73"/>
      <c r="D36" s="73"/>
      <c r="E36" s="73"/>
      <c r="F36" s="73"/>
      <c r="G36" s="61"/>
      <c r="H36" s="61"/>
      <c r="I36" s="61"/>
      <c r="J36" s="97" t="str">
        <f>IF(M34&lt;=0,B50,B51)</f>
        <v>BUY CNG VEHICLE</v>
      </c>
      <c r="K36" s="97"/>
      <c r="L36" s="97"/>
      <c r="M36" s="98"/>
      <c r="N36" s="20"/>
      <c r="O36" s="20"/>
      <c r="P36" s="20"/>
      <c r="Q36" s="20"/>
      <c r="R36" s="18"/>
    </row>
    <row r="37" spans="2:18" s="33" customFormat="1" ht="13" x14ac:dyDescent="0.3">
      <c r="B37" s="30" t="s">
        <v>22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</row>
    <row r="38" spans="2:18" s="33" customFormat="1" x14ac:dyDescent="0.25">
      <c r="B38" s="29" t="s">
        <v>23</v>
      </c>
      <c r="C38" s="32">
        <f>C34/$C$16</f>
        <v>3824.4067796610175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</row>
    <row r="39" spans="2:18" s="33" customFormat="1" x14ac:dyDescent="0.25">
      <c r="B39" s="34" t="s">
        <v>24</v>
      </c>
      <c r="C39" s="32">
        <f>C38*D33</f>
        <v>42068.47457627119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2:18" s="29" customFormat="1" x14ac:dyDescent="0.25">
      <c r="B40" s="29" t="s">
        <v>25</v>
      </c>
      <c r="C40" s="35">
        <f>C39/C23</f>
        <v>1.752853107344633</v>
      </c>
      <c r="D40" s="36"/>
      <c r="E40" s="36"/>
      <c r="F40" s="3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3"/>
    </row>
    <row r="41" spans="2:18" s="29" customFormat="1" x14ac:dyDescent="0.25">
      <c r="R41" s="33"/>
    </row>
    <row r="42" spans="2:18" s="29" customFormat="1" x14ac:dyDescent="0.25">
      <c r="B42" s="29" t="s">
        <v>7</v>
      </c>
      <c r="C42" s="29" t="s">
        <v>8</v>
      </c>
      <c r="D42" s="29" t="s">
        <v>9</v>
      </c>
      <c r="G42" s="29" t="s">
        <v>10</v>
      </c>
      <c r="R42" s="33"/>
    </row>
    <row r="43" spans="2:18" s="29" customFormat="1" x14ac:dyDescent="0.25">
      <c r="B43" s="29" t="s">
        <v>5</v>
      </c>
      <c r="C43" s="38">
        <v>0.184</v>
      </c>
      <c r="D43" s="38">
        <v>0.16</v>
      </c>
      <c r="E43" s="38"/>
      <c r="F43" s="38"/>
      <c r="G43" s="39">
        <f>SUM(C43:D43)</f>
        <v>0.34399999999999997</v>
      </c>
      <c r="H43" s="39"/>
      <c r="I43" s="39"/>
      <c r="J43" s="39"/>
      <c r="K43" s="39"/>
      <c r="L43" s="39"/>
      <c r="R43" s="33"/>
    </row>
    <row r="44" spans="2:18" s="29" customFormat="1" x14ac:dyDescent="0.25">
      <c r="B44" s="29" t="s">
        <v>6</v>
      </c>
      <c r="C44" s="38">
        <v>0.24399999999999999</v>
      </c>
      <c r="D44" s="38">
        <v>0.13</v>
      </c>
      <c r="E44" s="38"/>
      <c r="F44" s="38"/>
      <c r="G44" s="39">
        <f>SUM(C44:D44)</f>
        <v>0.374</v>
      </c>
      <c r="H44" s="39"/>
      <c r="I44" s="39"/>
      <c r="J44" s="39"/>
      <c r="K44" s="39"/>
      <c r="L44" s="39"/>
      <c r="R44" s="33"/>
    </row>
    <row r="45" spans="2:18" s="33" customFormat="1" x14ac:dyDescent="0.25"/>
    <row r="46" spans="2:18" s="29" customFormat="1" x14ac:dyDescent="0.25">
      <c r="B46" s="29" t="s">
        <v>11</v>
      </c>
      <c r="R46" s="33"/>
    </row>
    <row r="47" spans="2:18" s="29" customFormat="1" x14ac:dyDescent="0.25">
      <c r="B47" s="29" t="s">
        <v>12</v>
      </c>
      <c r="R47" s="33"/>
    </row>
    <row r="48" spans="2:18" s="29" customFormat="1" x14ac:dyDescent="0.25">
      <c r="R48" s="33"/>
    </row>
    <row r="49" spans="2:18" s="29" customFormat="1" x14ac:dyDescent="0.25">
      <c r="R49" s="33"/>
    </row>
    <row r="50" spans="2:18" x14ac:dyDescent="0.25">
      <c r="B50" s="29" t="s">
        <v>74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2:18" s="9" customFormat="1" x14ac:dyDescent="0.25">
      <c r="B51" s="29" t="s">
        <v>75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27"/>
      <c r="N51" s="27"/>
      <c r="O51" s="27"/>
      <c r="P51" s="27"/>
      <c r="Q51" s="27"/>
    </row>
    <row r="52" spans="2:18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5" spans="2:18" s="9" customFormat="1" x14ac:dyDescent="0.25">
      <c r="B55" s="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8" s="9" customFormat="1" x14ac:dyDescent="0.25">
      <c r="B56" s="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8" s="9" customFormat="1" x14ac:dyDescent="0.25">
      <c r="B57" s="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8" s="9" customFormat="1" x14ac:dyDescent="0.25">
      <c r="B58" s="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2:18" s="9" customFormat="1" x14ac:dyDescent="0.25">
      <c r="B59" s="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8" s="9" customFormat="1" x14ac:dyDescent="0.25">
      <c r="B60" s="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2:18" s="9" customFormat="1" x14ac:dyDescent="0.25">
      <c r="B61" s="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2:18" s="9" customFormat="1" x14ac:dyDescent="0.25">
      <c r="B62" s="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2:18" s="9" customFormat="1" x14ac:dyDescent="0.25">
      <c r="B63" s="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2:18" s="9" customFormat="1" x14ac:dyDescent="0.25">
      <c r="B64" s="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2:17" s="9" customFormat="1" x14ac:dyDescent="0.25">
      <c r="B65" s="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2:17" s="9" customFormat="1" x14ac:dyDescent="0.25">
      <c r="B66" s="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2:17" s="9" customFormat="1" x14ac:dyDescent="0.25">
      <c r="B67" s="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2:17" s="9" customFormat="1" x14ac:dyDescent="0.25">
      <c r="B68" s="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 s="9" customFormat="1" x14ac:dyDescent="0.25">
      <c r="B69" s="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7" s="9" customFormat="1" x14ac:dyDescent="0.25">
      <c r="B70" s="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2:17" s="9" customFormat="1" x14ac:dyDescent="0.25">
      <c r="B71" s="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2:17" s="9" customFormat="1" x14ac:dyDescent="0.25">
      <c r="B72" s="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2:17" s="9" customFormat="1" x14ac:dyDescent="0.25">
      <c r="B73" s="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2:17" s="9" customFormat="1" x14ac:dyDescent="0.25">
      <c r="B74" s="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2:17" s="9" customFormat="1" x14ac:dyDescent="0.25">
      <c r="B75" s="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17" s="9" customFormat="1" x14ac:dyDescent="0.25">
      <c r="B76" s="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2:17" s="9" customFormat="1" x14ac:dyDescent="0.25">
      <c r="B77" s="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2:17" s="9" customFormat="1" x14ac:dyDescent="0.25">
      <c r="B78" s="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2:17" s="9" customFormat="1" x14ac:dyDescent="0.25">
      <c r="B79" s="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2:17" s="9" customFormat="1" x14ac:dyDescent="0.25">
      <c r="B80" s="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2:17" s="9" customFormat="1" x14ac:dyDescent="0.25">
      <c r="B81" s="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 s="9" customFormat="1" x14ac:dyDescent="0.25">
      <c r="B82" s="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s="9" customFormat="1" x14ac:dyDescent="0.25">
      <c r="B83" s="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s="9" customFormat="1" x14ac:dyDescent="0.25">
      <c r="B84" s="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s="9" customFormat="1" x14ac:dyDescent="0.25">
      <c r="B85" s="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s="9" customFormat="1" x14ac:dyDescent="0.25">
      <c r="B86" s="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2:17" s="9" customFormat="1" x14ac:dyDescent="0.25">
      <c r="B87" s="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2:17" s="9" customFormat="1" x14ac:dyDescent="0.25">
      <c r="B88" s="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2:17" s="9" customFormat="1" x14ac:dyDescent="0.25">
      <c r="B89" s="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2:17" s="9" customFormat="1" x14ac:dyDescent="0.25">
      <c r="B90" s="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2:17" s="9" customFormat="1" x14ac:dyDescent="0.25">
      <c r="B91" s="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2:17" s="9" customFormat="1" x14ac:dyDescent="0.25">
      <c r="B92" s="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2:17" s="9" customFormat="1" x14ac:dyDescent="0.25">
      <c r="B93" s="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2:17" s="9" customFormat="1" x14ac:dyDescent="0.25">
      <c r="B94" s="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2:17" s="9" customFormat="1" x14ac:dyDescent="0.25">
      <c r="B95" s="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2:17" s="9" customFormat="1" x14ac:dyDescent="0.25">
      <c r="B96" s="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2:17" s="9" customFormat="1" x14ac:dyDescent="0.25">
      <c r="B97" s="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2:17" s="9" customFormat="1" x14ac:dyDescent="0.25">
      <c r="B98" s="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2:17" s="9" customFormat="1" x14ac:dyDescent="0.25">
      <c r="B99" s="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2:17" s="9" customFormat="1" x14ac:dyDescent="0.25">
      <c r="B100" s="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 s="9" customFormat="1" x14ac:dyDescent="0.25">
      <c r="B101" s="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2:17" s="9" customFormat="1" x14ac:dyDescent="0.25">
      <c r="B102" s="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2:17" s="9" customFormat="1" x14ac:dyDescent="0.25">
      <c r="B103" s="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2:17" s="9" customFormat="1" x14ac:dyDescent="0.25">
      <c r="B104" s="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2:17" s="9" customFormat="1" x14ac:dyDescent="0.25">
      <c r="B105" s="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2:17" s="9" customFormat="1" x14ac:dyDescent="0.25">
      <c r="B106" s="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2:17" s="9" customFormat="1" x14ac:dyDescent="0.25">
      <c r="B107" s="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2:17" s="9" customFormat="1" x14ac:dyDescent="0.25">
      <c r="B108" s="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2:17" s="9" customFormat="1" x14ac:dyDescent="0.25">
      <c r="B109" s="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2:17" s="9" customFormat="1" x14ac:dyDescent="0.25">
      <c r="B110" s="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2:17" s="9" customFormat="1" x14ac:dyDescent="0.25">
      <c r="B111" s="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2:17" s="9" customFormat="1" x14ac:dyDescent="0.25">
      <c r="B112" s="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2:17" s="9" customFormat="1" x14ac:dyDescent="0.25">
      <c r="B113" s="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2:17" s="9" customFormat="1" x14ac:dyDescent="0.25">
      <c r="B114" s="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2:17" s="9" customFormat="1" x14ac:dyDescent="0.25">
      <c r="B115" s="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 s="9" customFormat="1" x14ac:dyDescent="0.25">
      <c r="B116" s="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2:17" s="9" customFormat="1" x14ac:dyDescent="0.25">
      <c r="B117" s="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2:17" s="9" customFormat="1" x14ac:dyDescent="0.25">
      <c r="B118" s="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2:17" s="9" customFormat="1" x14ac:dyDescent="0.25">
      <c r="B119" s="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2:17" s="9" customFormat="1" x14ac:dyDescent="0.25">
      <c r="B120" s="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2:17" s="9" customFormat="1" x14ac:dyDescent="0.25">
      <c r="B121" s="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2:17" s="9" customFormat="1" x14ac:dyDescent="0.25">
      <c r="B122" s="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2:17" s="9" customFormat="1" x14ac:dyDescent="0.25">
      <c r="B123" s="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2:17" s="9" customFormat="1" x14ac:dyDescent="0.25">
      <c r="B124" s="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2:17" s="9" customFormat="1" x14ac:dyDescent="0.25">
      <c r="B125" s="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2:17" s="9" customFormat="1" x14ac:dyDescent="0.25">
      <c r="B126" s="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2:17" s="9" customFormat="1" x14ac:dyDescent="0.25">
      <c r="B127" s="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2:17" s="9" customFormat="1" x14ac:dyDescent="0.25">
      <c r="B128" s="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2:17" s="9" customFormat="1" x14ac:dyDescent="0.25">
      <c r="B129" s="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</sheetData>
  <sheetProtection password="DC20" sheet="1" objects="1" scenarios="1" selectLockedCells="1"/>
  <mergeCells count="8">
    <mergeCell ref="J36:M36"/>
    <mergeCell ref="B2:M2"/>
    <mergeCell ref="C6:D6"/>
    <mergeCell ref="G29:M29"/>
    <mergeCell ref="G28:M28"/>
    <mergeCell ref="B4:C4"/>
    <mergeCell ref="B8:C8"/>
    <mergeCell ref="B19:C19"/>
  </mergeCells>
  <dataValidations count="2">
    <dataValidation type="list" allowBlank="1" showInputMessage="1" showErrorMessage="1" sqref="C7 C10">
      <formula1>$B$43:$B$44</formula1>
    </dataValidation>
    <dataValidation type="list" allowBlank="1" showInputMessage="1" showErrorMessage="1" sqref="C6">
      <formula1>$B$46:$B$47</formula1>
    </dataValidation>
  </dataValidations>
  <printOptions horizontalCentered="1" verticalCentered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40"/>
  <sheetViews>
    <sheetView showGridLines="0" workbookViewId="0">
      <selection activeCell="A2" sqref="A2"/>
    </sheetView>
  </sheetViews>
  <sheetFormatPr defaultRowHeight="14.5" x14ac:dyDescent="0.35"/>
  <cols>
    <col min="1" max="1" width="25.26953125" bestFit="1" customWidth="1"/>
  </cols>
  <sheetData>
    <row r="2" spans="1:2" x14ac:dyDescent="0.35">
      <c r="A2" s="59" t="s">
        <v>21</v>
      </c>
    </row>
    <row r="3" spans="1:2" x14ac:dyDescent="0.35">
      <c r="A3" t="s">
        <v>63</v>
      </c>
    </row>
    <row r="5" spans="1:2" x14ac:dyDescent="0.35">
      <c r="A5" s="104" t="s">
        <v>19</v>
      </c>
      <c r="B5" s="104"/>
    </row>
    <row r="6" spans="1:2" x14ac:dyDescent="0.35">
      <c r="A6" t="s">
        <v>65</v>
      </c>
      <c r="B6" s="48"/>
    </row>
    <row r="7" spans="1:2" x14ac:dyDescent="0.35">
      <c r="A7" t="s">
        <v>62</v>
      </c>
    </row>
    <row r="9" spans="1:2" x14ac:dyDescent="0.35">
      <c r="A9" s="104" t="s">
        <v>20</v>
      </c>
      <c r="B9" s="104"/>
    </row>
    <row r="10" spans="1:2" x14ac:dyDescent="0.35">
      <c r="A10" s="7" t="s">
        <v>28</v>
      </c>
      <c r="B10" s="48"/>
    </row>
    <row r="11" spans="1:2" x14ac:dyDescent="0.35">
      <c r="A11" t="s">
        <v>61</v>
      </c>
      <c r="B11" s="48"/>
    </row>
    <row r="12" spans="1:2" x14ac:dyDescent="0.35">
      <c r="A12" t="s">
        <v>95</v>
      </c>
      <c r="B12" s="48"/>
    </row>
    <row r="13" spans="1:2" x14ac:dyDescent="0.35">
      <c r="A13" t="s">
        <v>87</v>
      </c>
      <c r="B13" s="48"/>
    </row>
    <row r="14" spans="1:2" x14ac:dyDescent="0.35">
      <c r="A14" t="s">
        <v>86</v>
      </c>
      <c r="B14" s="48"/>
    </row>
    <row r="15" spans="1:2" x14ac:dyDescent="0.35">
      <c r="A15" t="s">
        <v>88</v>
      </c>
      <c r="B15" s="48"/>
    </row>
    <row r="16" spans="1:2" x14ac:dyDescent="0.35">
      <c r="A16" t="s">
        <v>89</v>
      </c>
      <c r="B16" s="48"/>
    </row>
    <row r="17" spans="1:2" x14ac:dyDescent="0.35">
      <c r="A17" t="s">
        <v>96</v>
      </c>
      <c r="B17" s="48"/>
    </row>
    <row r="18" spans="1:2" x14ac:dyDescent="0.35">
      <c r="A18" t="s">
        <v>90</v>
      </c>
      <c r="B18" s="48"/>
    </row>
    <row r="19" spans="1:2" x14ac:dyDescent="0.35">
      <c r="A19" t="s">
        <v>91</v>
      </c>
    </row>
    <row r="21" spans="1:2" x14ac:dyDescent="0.35">
      <c r="A21" s="16" t="s">
        <v>13</v>
      </c>
    </row>
    <row r="22" spans="1:2" x14ac:dyDescent="0.35">
      <c r="A22" t="s">
        <v>92</v>
      </c>
    </row>
    <row r="23" spans="1:2" x14ac:dyDescent="0.35">
      <c r="A23" t="s">
        <v>93</v>
      </c>
    </row>
    <row r="25" spans="1:2" x14ac:dyDescent="0.35">
      <c r="A25" t="s">
        <v>94</v>
      </c>
    </row>
    <row r="26" spans="1:2" x14ac:dyDescent="0.35">
      <c r="A26" t="s">
        <v>97</v>
      </c>
    </row>
    <row r="27" spans="1:2" x14ac:dyDescent="0.35">
      <c r="A27" t="s">
        <v>98</v>
      </c>
    </row>
    <row r="29" spans="1:2" x14ac:dyDescent="0.35">
      <c r="A29" t="s">
        <v>66</v>
      </c>
    </row>
    <row r="30" spans="1:2" x14ac:dyDescent="0.35">
      <c r="A30" t="s">
        <v>68</v>
      </c>
    </row>
    <row r="31" spans="1:2" x14ac:dyDescent="0.35">
      <c r="A31" t="s">
        <v>69</v>
      </c>
    </row>
    <row r="32" spans="1:2" x14ac:dyDescent="0.35">
      <c r="A32" t="s">
        <v>70</v>
      </c>
    </row>
    <row r="34" spans="1:1" x14ac:dyDescent="0.35">
      <c r="A34" t="s">
        <v>60</v>
      </c>
    </row>
    <row r="35" spans="1:1" x14ac:dyDescent="0.35">
      <c r="A35" t="s">
        <v>100</v>
      </c>
    </row>
    <row r="36" spans="1:1" x14ac:dyDescent="0.35">
      <c r="A36" t="s">
        <v>59</v>
      </c>
    </row>
    <row r="37" spans="1:1" x14ac:dyDescent="0.35">
      <c r="A37" t="s">
        <v>71</v>
      </c>
    </row>
    <row r="38" spans="1:1" x14ac:dyDescent="0.35">
      <c r="A38" t="s">
        <v>64</v>
      </c>
    </row>
    <row r="39" spans="1:1" x14ac:dyDescent="0.35">
      <c r="A39" t="s">
        <v>72</v>
      </c>
    </row>
    <row r="40" spans="1:1" x14ac:dyDescent="0.35">
      <c r="A40" t="s">
        <v>99</v>
      </c>
    </row>
  </sheetData>
  <sheetProtection password="DC20" sheet="1" objects="1" scenarios="1" selectLockedCells="1" selectUnlockedCells="1"/>
  <mergeCells count="2">
    <mergeCell ref="A5:B5"/>
    <mergeCell ref="A9:B9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10"/>
  <sheetViews>
    <sheetView showGridLines="0" workbookViewId="0">
      <selection activeCell="B3" sqref="B3"/>
    </sheetView>
  </sheetViews>
  <sheetFormatPr defaultColWidth="9.1796875" defaultRowHeight="12.5" x14ac:dyDescent="0.25"/>
  <cols>
    <col min="1" max="1" width="27.54296875" style="43" bestFit="1" customWidth="1"/>
    <col min="2" max="2" width="10.54296875" style="43" bestFit="1" customWidth="1"/>
    <col min="3" max="3" width="10.54296875" style="43" customWidth="1"/>
    <col min="4" max="4" width="10.54296875" style="43" bestFit="1" customWidth="1"/>
    <col min="5" max="5" width="10.54296875" style="43" customWidth="1"/>
    <col min="6" max="6" width="10.54296875" style="43" bestFit="1" customWidth="1"/>
    <col min="7" max="7" width="12.7265625" style="43" bestFit="1" customWidth="1"/>
    <col min="8" max="16384" width="9.1796875" style="43"/>
  </cols>
  <sheetData>
    <row r="1" spans="1:7" ht="13.5" thickBot="1" x14ac:dyDescent="0.35">
      <c r="A1" s="91"/>
      <c r="B1" s="92" t="s">
        <v>84</v>
      </c>
      <c r="C1" s="93"/>
      <c r="D1" s="94" t="s">
        <v>83</v>
      </c>
      <c r="E1" s="93"/>
      <c r="F1" s="92" t="s">
        <v>26</v>
      </c>
    </row>
    <row r="2" spans="1:7" ht="13.5" thickTop="1" x14ac:dyDescent="0.3">
      <c r="A2" s="41"/>
      <c r="B2" s="78"/>
      <c r="C2" s="82"/>
      <c r="D2" s="78"/>
      <c r="E2" s="42"/>
      <c r="F2" s="83"/>
    </row>
    <row r="3" spans="1:7" x14ac:dyDescent="0.25">
      <c r="A3" s="74" t="s">
        <v>81</v>
      </c>
      <c r="B3" s="79">
        <v>60000</v>
      </c>
      <c r="C3" s="77"/>
      <c r="D3" s="88">
        <v>41091</v>
      </c>
      <c r="E3" s="76"/>
      <c r="F3" s="83"/>
    </row>
    <row r="4" spans="1:7" x14ac:dyDescent="0.25">
      <c r="B4" s="80"/>
      <c r="C4" s="12"/>
      <c r="D4" s="89"/>
      <c r="E4" s="40"/>
      <c r="F4" s="83"/>
    </row>
    <row r="5" spans="1:7" x14ac:dyDescent="0.25">
      <c r="A5" s="74" t="s">
        <v>82</v>
      </c>
      <c r="B5" s="79">
        <v>68000</v>
      </c>
      <c r="C5" s="77"/>
      <c r="D5" s="88">
        <v>41213</v>
      </c>
      <c r="E5" s="76"/>
      <c r="F5" s="84"/>
    </row>
    <row r="6" spans="1:7" x14ac:dyDescent="0.25">
      <c r="B6" s="80"/>
      <c r="C6" s="12"/>
      <c r="D6" s="89"/>
      <c r="E6" s="40"/>
      <c r="F6" s="84"/>
    </row>
    <row r="7" spans="1:7" x14ac:dyDescent="0.25">
      <c r="A7" s="74" t="s">
        <v>18</v>
      </c>
      <c r="B7" s="81">
        <f>B5-B3</f>
        <v>8000</v>
      </c>
      <c r="C7" s="74" t="s">
        <v>77</v>
      </c>
      <c r="D7" s="90">
        <f>D5-D3</f>
        <v>122</v>
      </c>
      <c r="E7" s="75" t="s">
        <v>76</v>
      </c>
      <c r="F7" s="85">
        <f>B7/D7</f>
        <v>65.573770491803273</v>
      </c>
      <c r="G7" s="43" t="s">
        <v>79</v>
      </c>
    </row>
    <row r="8" spans="1:7" x14ac:dyDescent="0.25">
      <c r="B8" s="12"/>
      <c r="C8" s="12"/>
      <c r="D8" s="44"/>
      <c r="E8" s="44"/>
      <c r="F8" s="86"/>
    </row>
    <row r="9" spans="1:7" x14ac:dyDescent="0.25">
      <c r="A9" s="74" t="s">
        <v>78</v>
      </c>
      <c r="B9" s="74"/>
      <c r="C9" s="74"/>
      <c r="D9" s="74"/>
      <c r="E9" s="74"/>
      <c r="F9" s="87">
        <f>B7/D7*365</f>
        <v>23934.426229508194</v>
      </c>
      <c r="G9" s="43" t="s">
        <v>80</v>
      </c>
    </row>
    <row r="10" spans="1:7" ht="13" x14ac:dyDescent="0.3">
      <c r="A10" s="43" t="s">
        <v>85</v>
      </c>
      <c r="F10" s="95">
        <f>ROUND(F9/1000,0)*1000</f>
        <v>24000</v>
      </c>
      <c r="G10" s="96" t="s">
        <v>80</v>
      </c>
    </row>
  </sheetData>
  <sheetProtection password="DC20" sheet="1" objects="1" scenarios="1" selectLockedCell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32B3286FF8346B22D1DA34C0719AC" ma:contentTypeVersion="15" ma:contentTypeDescription="Create a new document." ma:contentTypeScope="" ma:versionID="5656f20e457efa35fe8b71c94ad17a1e">
  <xsd:schema xmlns:xsd="http://www.w3.org/2001/XMLSchema" xmlns:xs="http://www.w3.org/2001/XMLSchema" xmlns:p="http://schemas.microsoft.com/office/2006/metadata/properties" xmlns:ns1="http://schemas.microsoft.com/sharepoint/v3" xmlns:ns3="2616b61c-01e3-420e-954d-f9606dbef896" xmlns:ns4="aec6b55d-3de3-4884-82c9-9045bd390d40" targetNamespace="http://schemas.microsoft.com/office/2006/metadata/properties" ma:root="true" ma:fieldsID="b75fd959b44630856f70fbac96bd80fc" ns1:_="" ns3:_="" ns4:_="">
    <xsd:import namespace="http://schemas.microsoft.com/sharepoint/v3"/>
    <xsd:import namespace="2616b61c-01e3-420e-954d-f9606dbef896"/>
    <xsd:import namespace="aec6b55d-3de3-4884-82c9-9045bd390d4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6b61c-01e3-420e-954d-f9606dbef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6b55d-3de3-4884-82c9-9045bd390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6D494C-C654-4BE8-AB48-326644593A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16b61c-01e3-420e-954d-f9606dbef896"/>
    <ds:schemaRef ds:uri="aec6b55d-3de3-4884-82c9-9045bd39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674FFB-3ADE-4D92-BB0C-DB8261867E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EDF7AD-F272-460B-AB65-9C881E9210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616b61c-01e3-420e-954d-f9606dbef896"/>
    <ds:schemaRef ds:uri="http://purl.org/dc/elements/1.1/"/>
    <ds:schemaRef ds:uri="http://schemas.microsoft.com/office/2006/metadata/properties"/>
    <ds:schemaRef ds:uri="http://schemas.microsoft.com/sharepoint/v3"/>
    <ds:schemaRef ds:uri="aec6b55d-3de3-4884-82c9-9045bd390d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CNG Analysis</vt:lpstr>
      <vt:lpstr>Instructions</vt:lpstr>
      <vt:lpstr>Utilization Analysis</vt:lpstr>
      <vt:lpstr>'CNG Analysis'!Print_Area</vt:lpstr>
    </vt:vector>
  </TitlesOfParts>
  <Company>NGV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CNG Return on Investment</dc:title>
  <dc:creator>OK-OMES-DCAM-FMD</dc:creator>
  <cp:lastModifiedBy>OMES</cp:lastModifiedBy>
  <cp:lastPrinted>2012-11-27T22:49:04Z</cp:lastPrinted>
  <dcterms:created xsi:type="dcterms:W3CDTF">2012-10-11T15:30:53Z</dcterms:created>
  <dcterms:modified xsi:type="dcterms:W3CDTF">2020-08-20T14:58:24Z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0x0101005C132B3286FF8346B22D1DA34C0719AC</vt:lpwstr>
  </property>
</Properties>
</file>