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4 SHOPP final docs\For Website\"/>
    </mc:Choice>
  </mc:AlternateContent>
  <xr:revisionPtr revIDLastSave="0" documentId="13_ncr:1_{0503703B-37B2-4850-AC4A-CFF107CD23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sp Payments" sheetId="5" r:id="rId1"/>
    <sheet name="2024 Hospital Access Payments" sheetId="6" r:id="rId2"/>
    <sheet name="2024 CAH Payments" sheetId="7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" localSheetId="0">#REF!</definedName>
    <definedName name="d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 localSheetId="0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0">#REF!</definedName>
    <definedName name="PaymentDataSet">#REF!</definedName>
    <definedName name="Print_Area_1" localSheetId="0">#REF!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 localSheetId="0">#REF!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1" i="7" l="1"/>
  <c r="R41" i="7"/>
  <c r="O41" i="7"/>
  <c r="N41" i="7"/>
  <c r="K41" i="7"/>
  <c r="J41" i="7"/>
  <c r="G41" i="7"/>
  <c r="F41" i="7"/>
  <c r="W40" i="7"/>
  <c r="V40" i="7"/>
  <c r="X40" i="7" s="1"/>
  <c r="T40" i="7"/>
  <c r="P40" i="7"/>
  <c r="L40" i="7"/>
  <c r="H40" i="7"/>
  <c r="A40" i="7"/>
  <c r="W39" i="7"/>
  <c r="V39" i="7"/>
  <c r="T39" i="7"/>
  <c r="P39" i="7"/>
  <c r="L39" i="7"/>
  <c r="H39" i="7"/>
  <c r="A39" i="7"/>
  <c r="W38" i="7"/>
  <c r="V38" i="7"/>
  <c r="X38" i="7" s="1"/>
  <c r="T38" i="7"/>
  <c r="P38" i="7"/>
  <c r="L38" i="7"/>
  <c r="H38" i="7"/>
  <c r="A38" i="7"/>
  <c r="W37" i="7"/>
  <c r="V37" i="7"/>
  <c r="T37" i="7"/>
  <c r="P37" i="7"/>
  <c r="L37" i="7"/>
  <c r="H37" i="7"/>
  <c r="A37" i="7"/>
  <c r="W36" i="7"/>
  <c r="V36" i="7"/>
  <c r="X36" i="7" s="1"/>
  <c r="T36" i="7"/>
  <c r="P36" i="7"/>
  <c r="L36" i="7"/>
  <c r="H36" i="7"/>
  <c r="A36" i="7"/>
  <c r="W35" i="7"/>
  <c r="V35" i="7"/>
  <c r="T35" i="7"/>
  <c r="P35" i="7"/>
  <c r="L35" i="7"/>
  <c r="H35" i="7"/>
  <c r="A35" i="7"/>
  <c r="W34" i="7"/>
  <c r="V34" i="7"/>
  <c r="T34" i="7"/>
  <c r="P34" i="7"/>
  <c r="L34" i="7"/>
  <c r="H34" i="7"/>
  <c r="A34" i="7"/>
  <c r="W33" i="7"/>
  <c r="V33" i="7"/>
  <c r="X33" i="7" s="1"/>
  <c r="T33" i="7"/>
  <c r="P33" i="7"/>
  <c r="L33" i="7"/>
  <c r="H33" i="7"/>
  <c r="A33" i="7"/>
  <c r="W32" i="7"/>
  <c r="V32" i="7"/>
  <c r="X32" i="7" s="1"/>
  <c r="T32" i="7"/>
  <c r="P32" i="7"/>
  <c r="L32" i="7"/>
  <c r="H32" i="7"/>
  <c r="A32" i="7"/>
  <c r="W31" i="7"/>
  <c r="V31" i="7"/>
  <c r="X31" i="7" s="1"/>
  <c r="T31" i="7"/>
  <c r="P31" i="7"/>
  <c r="L31" i="7"/>
  <c r="H31" i="7"/>
  <c r="A31" i="7"/>
  <c r="W30" i="7"/>
  <c r="V30" i="7"/>
  <c r="X30" i="7" s="1"/>
  <c r="T30" i="7"/>
  <c r="P30" i="7"/>
  <c r="L30" i="7"/>
  <c r="H30" i="7"/>
  <c r="A30" i="7"/>
  <c r="W29" i="7"/>
  <c r="V29" i="7"/>
  <c r="T29" i="7"/>
  <c r="P29" i="7"/>
  <c r="L29" i="7"/>
  <c r="H29" i="7"/>
  <c r="A29" i="7"/>
  <c r="W28" i="7"/>
  <c r="V28" i="7"/>
  <c r="T28" i="7"/>
  <c r="P28" i="7"/>
  <c r="L28" i="7"/>
  <c r="H28" i="7"/>
  <c r="A28" i="7"/>
  <c r="W27" i="7"/>
  <c r="V27" i="7"/>
  <c r="X27" i="7" s="1"/>
  <c r="T27" i="7"/>
  <c r="P27" i="7"/>
  <c r="L27" i="7"/>
  <c r="H27" i="7"/>
  <c r="A27" i="7"/>
  <c r="W26" i="7"/>
  <c r="V26" i="7"/>
  <c r="T26" i="7"/>
  <c r="P26" i="7"/>
  <c r="L26" i="7"/>
  <c r="H26" i="7"/>
  <c r="A26" i="7"/>
  <c r="W25" i="7"/>
  <c r="V25" i="7"/>
  <c r="T25" i="7"/>
  <c r="P25" i="7"/>
  <c r="L25" i="7"/>
  <c r="H25" i="7"/>
  <c r="A25" i="7"/>
  <c r="W24" i="7"/>
  <c r="V24" i="7"/>
  <c r="T24" i="7"/>
  <c r="P24" i="7"/>
  <c r="L24" i="7"/>
  <c r="H24" i="7"/>
  <c r="A24" i="7"/>
  <c r="W23" i="7"/>
  <c r="V23" i="7"/>
  <c r="T23" i="7"/>
  <c r="P23" i="7"/>
  <c r="L23" i="7"/>
  <c r="H23" i="7"/>
  <c r="A23" i="7"/>
  <c r="W22" i="7"/>
  <c r="V22" i="7"/>
  <c r="T22" i="7"/>
  <c r="P22" i="7"/>
  <c r="L22" i="7"/>
  <c r="H22" i="7"/>
  <c r="A22" i="7"/>
  <c r="W21" i="7"/>
  <c r="V21" i="7"/>
  <c r="T21" i="7"/>
  <c r="P21" i="7"/>
  <c r="L21" i="7"/>
  <c r="H21" i="7"/>
  <c r="A21" i="7"/>
  <c r="W20" i="7"/>
  <c r="V20" i="7"/>
  <c r="X20" i="7" s="1"/>
  <c r="T20" i="7"/>
  <c r="P20" i="7"/>
  <c r="L20" i="7"/>
  <c r="H20" i="7"/>
  <c r="A20" i="7"/>
  <c r="W19" i="7"/>
  <c r="V19" i="7"/>
  <c r="X19" i="7" s="1"/>
  <c r="T19" i="7"/>
  <c r="P19" i="7"/>
  <c r="L19" i="7"/>
  <c r="H19" i="7"/>
  <c r="A19" i="7"/>
  <c r="W18" i="7"/>
  <c r="V18" i="7"/>
  <c r="X18" i="7" s="1"/>
  <c r="T18" i="7"/>
  <c r="P18" i="7"/>
  <c r="L18" i="7"/>
  <c r="H18" i="7"/>
  <c r="A18" i="7"/>
  <c r="W17" i="7"/>
  <c r="V17" i="7"/>
  <c r="X17" i="7" s="1"/>
  <c r="T17" i="7"/>
  <c r="P17" i="7"/>
  <c r="L17" i="7"/>
  <c r="H17" i="7"/>
  <c r="A17" i="7"/>
  <c r="W16" i="7"/>
  <c r="V16" i="7"/>
  <c r="T16" i="7"/>
  <c r="P16" i="7"/>
  <c r="L16" i="7"/>
  <c r="H16" i="7"/>
  <c r="A16" i="7"/>
  <c r="W15" i="7"/>
  <c r="V15" i="7"/>
  <c r="T15" i="7"/>
  <c r="P15" i="7"/>
  <c r="L15" i="7"/>
  <c r="H15" i="7"/>
  <c r="A15" i="7"/>
  <c r="W14" i="7"/>
  <c r="V14" i="7"/>
  <c r="T14" i="7"/>
  <c r="P14" i="7"/>
  <c r="L14" i="7"/>
  <c r="H14" i="7"/>
  <c r="A14" i="7"/>
  <c r="W13" i="7"/>
  <c r="V13" i="7"/>
  <c r="T13" i="7"/>
  <c r="P13" i="7"/>
  <c r="L13" i="7"/>
  <c r="H13" i="7"/>
  <c r="A13" i="7"/>
  <c r="W12" i="7"/>
  <c r="V12" i="7"/>
  <c r="T12" i="7"/>
  <c r="P12" i="7"/>
  <c r="L12" i="7"/>
  <c r="H12" i="7"/>
  <c r="A12" i="7"/>
  <c r="W11" i="7"/>
  <c r="V11" i="7"/>
  <c r="T11" i="7"/>
  <c r="P11" i="7"/>
  <c r="L11" i="7"/>
  <c r="H11" i="7"/>
  <c r="A11" i="7"/>
  <c r="W10" i="7"/>
  <c r="V10" i="7"/>
  <c r="T10" i="7"/>
  <c r="P10" i="7"/>
  <c r="L10" i="7"/>
  <c r="H10" i="7"/>
  <c r="A10" i="7"/>
  <c r="W9" i="7"/>
  <c r="V9" i="7"/>
  <c r="T9" i="7"/>
  <c r="P9" i="7"/>
  <c r="L9" i="7"/>
  <c r="H9" i="7"/>
  <c r="A9" i="7"/>
  <c r="W8" i="7"/>
  <c r="V8" i="7"/>
  <c r="T8" i="7"/>
  <c r="P8" i="7"/>
  <c r="L8" i="7"/>
  <c r="H8" i="7"/>
  <c r="A8" i="7"/>
  <c r="W7" i="7"/>
  <c r="V7" i="7"/>
  <c r="T7" i="7"/>
  <c r="P7" i="7"/>
  <c r="L7" i="7"/>
  <c r="H7" i="7"/>
  <c r="A7" i="7"/>
  <c r="W6" i="7"/>
  <c r="V6" i="7"/>
  <c r="T6" i="7"/>
  <c r="P6" i="7"/>
  <c r="L6" i="7"/>
  <c r="H6" i="7"/>
  <c r="A6" i="7"/>
  <c r="W5" i="7"/>
  <c r="V5" i="7"/>
  <c r="X5" i="7" s="1"/>
  <c r="T5" i="7"/>
  <c r="P5" i="7"/>
  <c r="L5" i="7"/>
  <c r="H5" i="7"/>
  <c r="A5" i="7"/>
  <c r="W4" i="7"/>
  <c r="V4" i="7"/>
  <c r="X4" i="7" s="1"/>
  <c r="T4" i="7"/>
  <c r="P4" i="7"/>
  <c r="L4" i="7"/>
  <c r="H4" i="7"/>
  <c r="A4" i="7"/>
  <c r="W3" i="7"/>
  <c r="V3" i="7"/>
  <c r="X3" i="7" s="1"/>
  <c r="T3" i="7"/>
  <c r="P3" i="7"/>
  <c r="L3" i="7"/>
  <c r="H3" i="7"/>
  <c r="A3" i="7"/>
  <c r="W2" i="7"/>
  <c r="V2" i="7"/>
  <c r="X2" i="7" s="1"/>
  <c r="T2" i="7"/>
  <c r="P2" i="7"/>
  <c r="L2" i="7"/>
  <c r="H2" i="7"/>
  <c r="A2" i="7"/>
  <c r="AA79" i="6"/>
  <c r="AA78" i="6"/>
  <c r="AA77" i="6"/>
  <c r="AA76" i="6"/>
  <c r="X66" i="6"/>
  <c r="W66" i="6"/>
  <c r="T66" i="6"/>
  <c r="T68" i="6" s="1"/>
  <c r="S66" i="6"/>
  <c r="P66" i="6"/>
  <c r="O66" i="6"/>
  <c r="L66" i="6"/>
  <c r="G66" i="6"/>
  <c r="F66" i="6"/>
  <c r="F68" i="6" s="1"/>
  <c r="AB65" i="6"/>
  <c r="AA65" i="6"/>
  <c r="Y65" i="6"/>
  <c r="U65" i="6"/>
  <c r="Q65" i="6"/>
  <c r="M65" i="6"/>
  <c r="H65" i="6"/>
  <c r="AB64" i="6"/>
  <c r="AA64" i="6"/>
  <c r="AC64" i="6" s="1"/>
  <c r="Y64" i="6"/>
  <c r="U64" i="6"/>
  <c r="Q64" i="6"/>
  <c r="M64" i="6"/>
  <c r="H64" i="6"/>
  <c r="AB63" i="6"/>
  <c r="AA63" i="6"/>
  <c r="Y63" i="6"/>
  <c r="U63" i="6"/>
  <c r="Q63" i="6"/>
  <c r="M63" i="6"/>
  <c r="H63" i="6"/>
  <c r="AB62" i="6"/>
  <c r="AA62" i="6"/>
  <c r="Y62" i="6"/>
  <c r="U62" i="6"/>
  <c r="Q62" i="6"/>
  <c r="M62" i="6"/>
  <c r="H62" i="6"/>
  <c r="AB61" i="6"/>
  <c r="AA61" i="6"/>
  <c r="Y61" i="6"/>
  <c r="U61" i="6"/>
  <c r="Q61" i="6"/>
  <c r="M61" i="6"/>
  <c r="H61" i="6"/>
  <c r="AB60" i="6"/>
  <c r="AA60" i="6"/>
  <c r="AC60" i="6" s="1"/>
  <c r="Y60" i="6"/>
  <c r="U60" i="6"/>
  <c r="Q60" i="6"/>
  <c r="M60" i="6"/>
  <c r="H60" i="6"/>
  <c r="AB59" i="6"/>
  <c r="AA59" i="6"/>
  <c r="Y59" i="6"/>
  <c r="U59" i="6"/>
  <c r="Q59" i="6"/>
  <c r="M59" i="6"/>
  <c r="H59" i="6"/>
  <c r="AB58" i="6"/>
  <c r="AA58" i="6"/>
  <c r="AC58" i="6" s="1"/>
  <c r="Y58" i="6"/>
  <c r="U58" i="6"/>
  <c r="Q58" i="6"/>
  <c r="M58" i="6"/>
  <c r="H58" i="6"/>
  <c r="AB57" i="6"/>
  <c r="AA57" i="6"/>
  <c r="Y57" i="6"/>
  <c r="U57" i="6"/>
  <c r="Q57" i="6"/>
  <c r="M57" i="6"/>
  <c r="H57" i="6"/>
  <c r="AB56" i="6"/>
  <c r="AA56" i="6"/>
  <c r="AC56" i="6" s="1"/>
  <c r="Y56" i="6"/>
  <c r="U56" i="6"/>
  <c r="Q56" i="6"/>
  <c r="M56" i="6"/>
  <c r="H56" i="6"/>
  <c r="AB55" i="6"/>
  <c r="AA55" i="6"/>
  <c r="Y55" i="6"/>
  <c r="U55" i="6"/>
  <c r="Q55" i="6"/>
  <c r="M55" i="6"/>
  <c r="H55" i="6"/>
  <c r="AB54" i="6"/>
  <c r="AA54" i="6"/>
  <c r="AC54" i="6" s="1"/>
  <c r="Y54" i="6"/>
  <c r="U54" i="6"/>
  <c r="Q54" i="6"/>
  <c r="M54" i="6"/>
  <c r="H54" i="6"/>
  <c r="AB53" i="6"/>
  <c r="AA53" i="6"/>
  <c r="Y53" i="6"/>
  <c r="U53" i="6"/>
  <c r="Q53" i="6"/>
  <c r="M53" i="6"/>
  <c r="H53" i="6"/>
  <c r="AB52" i="6"/>
  <c r="AA52" i="6"/>
  <c r="AC52" i="6" s="1"/>
  <c r="Y52" i="6"/>
  <c r="U52" i="6"/>
  <c r="Q52" i="6"/>
  <c r="M52" i="6"/>
  <c r="H52" i="6"/>
  <c r="AB51" i="6"/>
  <c r="AA51" i="6"/>
  <c r="Y51" i="6"/>
  <c r="U51" i="6"/>
  <c r="Q51" i="6"/>
  <c r="M51" i="6"/>
  <c r="H51" i="6"/>
  <c r="AB50" i="6"/>
  <c r="AA50" i="6"/>
  <c r="Y50" i="6"/>
  <c r="U50" i="6"/>
  <c r="Q50" i="6"/>
  <c r="M50" i="6"/>
  <c r="H50" i="6"/>
  <c r="AB49" i="6"/>
  <c r="AA49" i="6"/>
  <c r="Y49" i="6"/>
  <c r="U49" i="6"/>
  <c r="Q49" i="6"/>
  <c r="M49" i="6"/>
  <c r="H49" i="6"/>
  <c r="AB48" i="6"/>
  <c r="AA48" i="6"/>
  <c r="Y48" i="6"/>
  <c r="U48" i="6"/>
  <c r="Q48" i="6"/>
  <c r="M48" i="6"/>
  <c r="H48" i="6"/>
  <c r="AB47" i="6"/>
  <c r="AA47" i="6"/>
  <c r="Y47" i="6"/>
  <c r="U47" i="6"/>
  <c r="Q47" i="6"/>
  <c r="M47" i="6"/>
  <c r="H47" i="6"/>
  <c r="AB46" i="6"/>
  <c r="AA46" i="6"/>
  <c r="Y46" i="6"/>
  <c r="U46" i="6"/>
  <c r="Q46" i="6"/>
  <c r="M46" i="6"/>
  <c r="H46" i="6"/>
  <c r="AB45" i="6"/>
  <c r="AA45" i="6"/>
  <c r="Y45" i="6"/>
  <c r="U45" i="6"/>
  <c r="Q45" i="6"/>
  <c r="M45" i="6"/>
  <c r="H45" i="6"/>
  <c r="AB44" i="6"/>
  <c r="AA44" i="6"/>
  <c r="Y44" i="6"/>
  <c r="U44" i="6"/>
  <c r="Q44" i="6"/>
  <c r="M44" i="6"/>
  <c r="H44" i="6"/>
  <c r="AB43" i="6"/>
  <c r="AA43" i="6"/>
  <c r="Y43" i="6"/>
  <c r="U43" i="6"/>
  <c r="Q43" i="6"/>
  <c r="M43" i="6"/>
  <c r="H43" i="6"/>
  <c r="AB42" i="6"/>
  <c r="AA42" i="6"/>
  <c r="Y42" i="6"/>
  <c r="U42" i="6"/>
  <c r="Q42" i="6"/>
  <c r="M42" i="6"/>
  <c r="H42" i="6"/>
  <c r="AB41" i="6"/>
  <c r="Y41" i="6"/>
  <c r="U41" i="6"/>
  <c r="Q41" i="6"/>
  <c r="K41" i="6"/>
  <c r="J41" i="6"/>
  <c r="AA41" i="6" s="1"/>
  <c r="H41" i="6"/>
  <c r="AB40" i="6"/>
  <c r="AA40" i="6"/>
  <c r="Y40" i="6"/>
  <c r="U40" i="6"/>
  <c r="Q40" i="6"/>
  <c r="M40" i="6"/>
  <c r="H40" i="6"/>
  <c r="AB39" i="6"/>
  <c r="Y39" i="6"/>
  <c r="U39" i="6"/>
  <c r="Q39" i="6"/>
  <c r="K39" i="6"/>
  <c r="J39" i="6"/>
  <c r="AA39" i="6" s="1"/>
  <c r="H39" i="6"/>
  <c r="AB38" i="6"/>
  <c r="AA38" i="6"/>
  <c r="Y38" i="6"/>
  <c r="U38" i="6"/>
  <c r="Q38" i="6"/>
  <c r="M38" i="6"/>
  <c r="H38" i="6"/>
  <c r="AB37" i="6"/>
  <c r="AA37" i="6"/>
  <c r="Y37" i="6"/>
  <c r="U37" i="6"/>
  <c r="Q37" i="6"/>
  <c r="M37" i="6"/>
  <c r="H37" i="6"/>
  <c r="AB36" i="6"/>
  <c r="AA36" i="6"/>
  <c r="Y36" i="6"/>
  <c r="U36" i="6"/>
  <c r="Q36" i="6"/>
  <c r="M36" i="6"/>
  <c r="H36" i="6"/>
  <c r="AB35" i="6"/>
  <c r="AA35" i="6"/>
  <c r="Y35" i="6"/>
  <c r="U35" i="6"/>
  <c r="Q35" i="6"/>
  <c r="M35" i="6"/>
  <c r="H35" i="6"/>
  <c r="AB34" i="6"/>
  <c r="AA34" i="6"/>
  <c r="Y34" i="6"/>
  <c r="U34" i="6"/>
  <c r="Q34" i="6"/>
  <c r="M34" i="6"/>
  <c r="H34" i="6"/>
  <c r="AB33" i="6"/>
  <c r="AA33" i="6"/>
  <c r="Y33" i="6"/>
  <c r="U33" i="6"/>
  <c r="Q33" i="6"/>
  <c r="M33" i="6"/>
  <c r="H33" i="6"/>
  <c r="AB32" i="6"/>
  <c r="AA32" i="6"/>
  <c r="Y32" i="6"/>
  <c r="U32" i="6"/>
  <c r="Q32" i="6"/>
  <c r="M32" i="6"/>
  <c r="H32" i="6"/>
  <c r="AB31" i="6"/>
  <c r="AA31" i="6"/>
  <c r="Y31" i="6"/>
  <c r="U31" i="6"/>
  <c r="Q31" i="6"/>
  <c r="M31" i="6"/>
  <c r="H31" i="6"/>
  <c r="AB30" i="6"/>
  <c r="AA30" i="6"/>
  <c r="Y30" i="6"/>
  <c r="U30" i="6"/>
  <c r="Q30" i="6"/>
  <c r="M30" i="6"/>
  <c r="H30" i="6"/>
  <c r="AB29" i="6"/>
  <c r="AA29" i="6"/>
  <c r="Y29" i="6"/>
  <c r="U29" i="6"/>
  <c r="Q29" i="6"/>
  <c r="M29" i="6"/>
  <c r="H29" i="6"/>
  <c r="AB28" i="6"/>
  <c r="AA28" i="6"/>
  <c r="Y28" i="6"/>
  <c r="U28" i="6"/>
  <c r="Q28" i="6"/>
  <c r="M28" i="6"/>
  <c r="H28" i="6"/>
  <c r="AB27" i="6"/>
  <c r="AA27" i="6"/>
  <c r="AC27" i="6" s="1"/>
  <c r="Y27" i="6"/>
  <c r="U27" i="6"/>
  <c r="Q27" i="6"/>
  <c r="M27" i="6"/>
  <c r="H27" i="6"/>
  <c r="AB26" i="6"/>
  <c r="AA26" i="6"/>
  <c r="Y26" i="6"/>
  <c r="U26" i="6"/>
  <c r="Q26" i="6"/>
  <c r="M26" i="6"/>
  <c r="H26" i="6"/>
  <c r="AB25" i="6"/>
  <c r="AA25" i="6"/>
  <c r="AC25" i="6" s="1"/>
  <c r="Y25" i="6"/>
  <c r="U25" i="6"/>
  <c r="Q25" i="6"/>
  <c r="M25" i="6"/>
  <c r="H25" i="6"/>
  <c r="AB24" i="6"/>
  <c r="AA24" i="6"/>
  <c r="Y24" i="6"/>
  <c r="U24" i="6"/>
  <c r="Q24" i="6"/>
  <c r="M24" i="6"/>
  <c r="H24" i="6"/>
  <c r="AB23" i="6"/>
  <c r="AA23" i="6"/>
  <c r="AC23" i="6" s="1"/>
  <c r="Y23" i="6"/>
  <c r="U23" i="6"/>
  <c r="Q23" i="6"/>
  <c r="M23" i="6"/>
  <c r="H23" i="6"/>
  <c r="AB22" i="6"/>
  <c r="AA22" i="6"/>
  <c r="Y22" i="6"/>
  <c r="U22" i="6"/>
  <c r="Q22" i="6"/>
  <c r="M22" i="6"/>
  <c r="H22" i="6"/>
  <c r="AB21" i="6"/>
  <c r="AA21" i="6"/>
  <c r="Y21" i="6"/>
  <c r="U21" i="6"/>
  <c r="Q21" i="6"/>
  <c r="M21" i="6"/>
  <c r="H21" i="6"/>
  <c r="AB20" i="6"/>
  <c r="AA20" i="6"/>
  <c r="Y20" i="6"/>
  <c r="U20" i="6"/>
  <c r="Q20" i="6"/>
  <c r="M20" i="6"/>
  <c r="H20" i="6"/>
  <c r="AB19" i="6"/>
  <c r="AA19" i="6"/>
  <c r="Y19" i="6"/>
  <c r="U19" i="6"/>
  <c r="Q19" i="6"/>
  <c r="M19" i="6"/>
  <c r="H19" i="6"/>
  <c r="AB18" i="6"/>
  <c r="AA18" i="6"/>
  <c r="Y18" i="6"/>
  <c r="U18" i="6"/>
  <c r="Q18" i="6"/>
  <c r="M18" i="6"/>
  <c r="H18" i="6"/>
  <c r="AB17" i="6"/>
  <c r="AA17" i="6"/>
  <c r="Y17" i="6"/>
  <c r="U17" i="6"/>
  <c r="Q17" i="6"/>
  <c r="M17" i="6"/>
  <c r="H17" i="6"/>
  <c r="AB16" i="6"/>
  <c r="AA16" i="6"/>
  <c r="Y16" i="6"/>
  <c r="U16" i="6"/>
  <c r="Q16" i="6"/>
  <c r="M16" i="6"/>
  <c r="H16" i="6"/>
  <c r="AB15" i="6"/>
  <c r="AA15" i="6"/>
  <c r="AC15" i="6" s="1"/>
  <c r="Y15" i="6"/>
  <c r="U15" i="6"/>
  <c r="Q15" i="6"/>
  <c r="M15" i="6"/>
  <c r="H15" i="6"/>
  <c r="AB14" i="6"/>
  <c r="Y14" i="6"/>
  <c r="U14" i="6"/>
  <c r="Q14" i="6"/>
  <c r="K14" i="6"/>
  <c r="J14" i="6"/>
  <c r="M14" i="6" s="1"/>
  <c r="H14" i="6"/>
  <c r="AB13" i="6"/>
  <c r="AA13" i="6"/>
  <c r="AC13" i="6" s="1"/>
  <c r="Y13" i="6"/>
  <c r="U13" i="6"/>
  <c r="Q13" i="6"/>
  <c r="M13" i="6"/>
  <c r="H13" i="6"/>
  <c r="AB12" i="6"/>
  <c r="AA12" i="6"/>
  <c r="Y12" i="6"/>
  <c r="U12" i="6"/>
  <c r="Q12" i="6"/>
  <c r="M12" i="6"/>
  <c r="H12" i="6"/>
  <c r="AB11" i="6"/>
  <c r="AA11" i="6"/>
  <c r="AC11" i="6" s="1"/>
  <c r="Y11" i="6"/>
  <c r="U11" i="6"/>
  <c r="Q11" i="6"/>
  <c r="M11" i="6"/>
  <c r="H11" i="6"/>
  <c r="AB10" i="6"/>
  <c r="AA10" i="6"/>
  <c r="Y10" i="6"/>
  <c r="U10" i="6"/>
  <c r="Q10" i="6"/>
  <c r="M10" i="6"/>
  <c r="H10" i="6"/>
  <c r="AB9" i="6"/>
  <c r="AA9" i="6"/>
  <c r="AC9" i="6" s="1"/>
  <c r="Y9" i="6"/>
  <c r="U9" i="6"/>
  <c r="Q9" i="6"/>
  <c r="M9" i="6"/>
  <c r="H9" i="6"/>
  <c r="AB8" i="6"/>
  <c r="AA8" i="6"/>
  <c r="Y8" i="6"/>
  <c r="U8" i="6"/>
  <c r="Q8" i="6"/>
  <c r="M8" i="6"/>
  <c r="H8" i="6"/>
  <c r="AB7" i="6"/>
  <c r="AA7" i="6"/>
  <c r="Y7" i="6"/>
  <c r="U7" i="6"/>
  <c r="Q7" i="6"/>
  <c r="M7" i="6"/>
  <c r="H7" i="6"/>
  <c r="AB6" i="6"/>
  <c r="AA6" i="6"/>
  <c r="Y6" i="6"/>
  <c r="U6" i="6"/>
  <c r="Q6" i="6"/>
  <c r="M6" i="6"/>
  <c r="H6" i="6"/>
  <c r="AB5" i="6"/>
  <c r="AA5" i="6"/>
  <c r="Y5" i="6"/>
  <c r="U5" i="6"/>
  <c r="Q5" i="6"/>
  <c r="M5" i="6"/>
  <c r="H5" i="6"/>
  <c r="AB4" i="6"/>
  <c r="AA4" i="6"/>
  <c r="Y4" i="6"/>
  <c r="U4" i="6"/>
  <c r="Q4" i="6"/>
  <c r="M4" i="6"/>
  <c r="H4" i="6"/>
  <c r="AB3" i="6"/>
  <c r="AA3" i="6"/>
  <c r="Y3" i="6"/>
  <c r="U3" i="6"/>
  <c r="Q3" i="6"/>
  <c r="M3" i="6"/>
  <c r="H3" i="6"/>
  <c r="AB2" i="6"/>
  <c r="AA2" i="6"/>
  <c r="Y2" i="6"/>
  <c r="U2" i="6"/>
  <c r="Q2" i="6"/>
  <c r="M2" i="6"/>
  <c r="H2" i="6"/>
  <c r="X28" i="7" l="1"/>
  <c r="X34" i="7"/>
  <c r="X8" i="7"/>
  <c r="X24" i="7"/>
  <c r="X13" i="7"/>
  <c r="X7" i="7"/>
  <c r="X39" i="7"/>
  <c r="X12" i="7"/>
  <c r="X10" i="7"/>
  <c r="X35" i="7"/>
  <c r="X26" i="7"/>
  <c r="X22" i="7"/>
  <c r="X11" i="7"/>
  <c r="X9" i="7"/>
  <c r="X16" i="7"/>
  <c r="X25" i="7"/>
  <c r="X14" i="7"/>
  <c r="X29" i="7"/>
  <c r="X23" i="7"/>
  <c r="X21" i="7"/>
  <c r="H41" i="7"/>
  <c r="P41" i="7"/>
  <c r="X6" i="7"/>
  <c r="X15" i="7"/>
  <c r="X37" i="7"/>
  <c r="L41" i="7"/>
  <c r="G68" i="6"/>
  <c r="T41" i="7"/>
  <c r="L68" i="6"/>
  <c r="V41" i="7"/>
  <c r="O68" i="6"/>
  <c r="W41" i="7"/>
  <c r="P68" i="6"/>
  <c r="AC62" i="6"/>
  <c r="AC47" i="6"/>
  <c r="AC63" i="6"/>
  <c r="AC10" i="6"/>
  <c r="AC17" i="6"/>
  <c r="AC29" i="6"/>
  <c r="AC49" i="6"/>
  <c r="AC65" i="6"/>
  <c r="AC35" i="6"/>
  <c r="AC12" i="6"/>
  <c r="AC8" i="6"/>
  <c r="K66" i="6"/>
  <c r="AB66" i="6"/>
  <c r="AC6" i="6"/>
  <c r="AA14" i="6"/>
  <c r="AC14" i="6" s="1"/>
  <c r="AC16" i="6"/>
  <c r="AC18" i="6"/>
  <c r="AC20" i="6"/>
  <c r="AC24" i="6"/>
  <c r="AC26" i="6"/>
  <c r="AC28" i="6"/>
  <c r="AC34" i="6"/>
  <c r="AC36" i="6"/>
  <c r="AC48" i="6"/>
  <c r="AC39" i="6"/>
  <c r="AC5" i="6"/>
  <c r="AC55" i="6"/>
  <c r="AC57" i="6"/>
  <c r="AC59" i="6"/>
  <c r="AC61" i="6"/>
  <c r="H66" i="6"/>
  <c r="AC21" i="6"/>
  <c r="M39" i="6"/>
  <c r="AC41" i="6"/>
  <c r="AC7" i="6"/>
  <c r="Q66" i="6"/>
  <c r="AC50" i="6"/>
  <c r="AC19" i="6"/>
  <c r="U66" i="6"/>
  <c r="AC31" i="6"/>
  <c r="AC33" i="6"/>
  <c r="Y66" i="6"/>
  <c r="AC2" i="6"/>
  <c r="AC4" i="6"/>
  <c r="AC37" i="6"/>
  <c r="AC43" i="6"/>
  <c r="AC45" i="6"/>
  <c r="AC51" i="6"/>
  <c r="AC53" i="6"/>
  <c r="AC22" i="6"/>
  <c r="AC30" i="6"/>
  <c r="AC32" i="6"/>
  <c r="S68" i="6"/>
  <c r="AC3" i="6"/>
  <c r="AC38" i="6"/>
  <c r="AC40" i="6"/>
  <c r="AC42" i="6"/>
  <c r="AC44" i="6"/>
  <c r="AC46" i="6"/>
  <c r="M41" i="6"/>
  <c r="J66" i="6"/>
  <c r="J68" i="6" s="1"/>
  <c r="X41" i="7" l="1"/>
  <c r="H68" i="6"/>
  <c r="U68" i="6"/>
  <c r="Q68" i="6"/>
  <c r="AB68" i="6"/>
  <c r="AA66" i="6"/>
  <c r="AA68" i="6" s="1"/>
  <c r="M66" i="6"/>
  <c r="M68" i="6" s="1"/>
  <c r="AC66" i="6"/>
  <c r="AC68" i="6" s="1"/>
  <c r="AB159" i="5" l="1"/>
  <c r="AA159" i="5"/>
  <c r="Z159" i="5"/>
  <c r="Y159" i="5"/>
  <c r="W159" i="5"/>
  <c r="U159" i="5"/>
  <c r="T159" i="5"/>
  <c r="O159" i="5"/>
  <c r="N159" i="5"/>
  <c r="M159" i="5"/>
  <c r="L159" i="5"/>
  <c r="K159" i="5"/>
  <c r="J159" i="5"/>
  <c r="I159" i="5"/>
  <c r="C159" i="5"/>
  <c r="AB156" i="5"/>
  <c r="AA156" i="5"/>
  <c r="Y156" i="5"/>
  <c r="U156" i="5"/>
  <c r="T156" i="5"/>
  <c r="O156" i="5"/>
  <c r="N156" i="5"/>
  <c r="M156" i="5"/>
  <c r="L156" i="5"/>
  <c r="K156" i="5"/>
  <c r="J156" i="5"/>
  <c r="I156" i="5"/>
  <c r="C156" i="5"/>
  <c r="AB155" i="5"/>
  <c r="AA155" i="5"/>
  <c r="Y155" i="5"/>
  <c r="U155" i="5"/>
  <c r="T155" i="5"/>
  <c r="O155" i="5"/>
  <c r="N155" i="5"/>
  <c r="M155" i="5"/>
  <c r="L155" i="5"/>
  <c r="K155" i="5"/>
  <c r="J155" i="5"/>
  <c r="I155" i="5"/>
  <c r="C155" i="5"/>
  <c r="AB154" i="5"/>
  <c r="AA154" i="5"/>
  <c r="Y154" i="5"/>
  <c r="U154" i="5"/>
  <c r="T154" i="5"/>
  <c r="O154" i="5"/>
  <c r="N154" i="5"/>
  <c r="M154" i="5"/>
  <c r="L154" i="5"/>
  <c r="K154" i="5"/>
  <c r="J154" i="5"/>
  <c r="I154" i="5"/>
  <c r="C154" i="5"/>
  <c r="AB153" i="5"/>
  <c r="AA153" i="5"/>
  <c r="Y153" i="5"/>
  <c r="U153" i="5"/>
  <c r="T153" i="5"/>
  <c r="O153" i="5"/>
  <c r="N153" i="5"/>
  <c r="M153" i="5"/>
  <c r="L153" i="5"/>
  <c r="K153" i="5"/>
  <c r="J153" i="5"/>
  <c r="I153" i="5"/>
  <c r="C153" i="5"/>
  <c r="AB152" i="5"/>
  <c r="AA152" i="5"/>
  <c r="Y152" i="5"/>
  <c r="U152" i="5"/>
  <c r="T152" i="5"/>
  <c r="O152" i="5"/>
  <c r="N152" i="5"/>
  <c r="M152" i="5"/>
  <c r="L152" i="5"/>
  <c r="K152" i="5"/>
  <c r="J152" i="5"/>
  <c r="I152" i="5"/>
  <c r="C152" i="5"/>
  <c r="AB151" i="5"/>
  <c r="AA151" i="5"/>
  <c r="Y151" i="5"/>
  <c r="U151" i="5"/>
  <c r="T151" i="5"/>
  <c r="O151" i="5"/>
  <c r="N151" i="5"/>
  <c r="M151" i="5"/>
  <c r="L151" i="5"/>
  <c r="K151" i="5"/>
  <c r="J151" i="5"/>
  <c r="I151" i="5"/>
  <c r="C151" i="5"/>
  <c r="AB150" i="5"/>
  <c r="AA150" i="5"/>
  <c r="Y150" i="5"/>
  <c r="U150" i="5"/>
  <c r="T150" i="5"/>
  <c r="O150" i="5"/>
  <c r="N150" i="5"/>
  <c r="M150" i="5"/>
  <c r="L150" i="5"/>
  <c r="K150" i="5"/>
  <c r="J150" i="5"/>
  <c r="I150" i="5"/>
  <c r="C150" i="5"/>
  <c r="AB149" i="5"/>
  <c r="AA149" i="5"/>
  <c r="Y149" i="5"/>
  <c r="U149" i="5"/>
  <c r="T149" i="5"/>
  <c r="O149" i="5"/>
  <c r="N149" i="5"/>
  <c r="M149" i="5"/>
  <c r="L149" i="5"/>
  <c r="K149" i="5"/>
  <c r="J149" i="5"/>
  <c r="I149" i="5"/>
  <c r="C149" i="5"/>
  <c r="AB148" i="5"/>
  <c r="AA148" i="5"/>
  <c r="Y148" i="5"/>
  <c r="U148" i="5"/>
  <c r="T148" i="5"/>
  <c r="O148" i="5"/>
  <c r="N148" i="5"/>
  <c r="M148" i="5"/>
  <c r="L148" i="5"/>
  <c r="K148" i="5"/>
  <c r="J148" i="5"/>
  <c r="I148" i="5"/>
  <c r="C148" i="5"/>
  <c r="AB147" i="5"/>
  <c r="AA147" i="5"/>
  <c r="Y147" i="5"/>
  <c r="U147" i="5"/>
  <c r="T147" i="5"/>
  <c r="O147" i="5"/>
  <c r="N147" i="5"/>
  <c r="M147" i="5"/>
  <c r="L147" i="5"/>
  <c r="K147" i="5"/>
  <c r="J147" i="5"/>
  <c r="I147" i="5"/>
  <c r="C147" i="5"/>
  <c r="AB146" i="5"/>
  <c r="AA146" i="5"/>
  <c r="Y146" i="5"/>
  <c r="U146" i="5"/>
  <c r="T146" i="5"/>
  <c r="O146" i="5"/>
  <c r="N146" i="5"/>
  <c r="M146" i="5"/>
  <c r="L146" i="5"/>
  <c r="K146" i="5"/>
  <c r="J146" i="5"/>
  <c r="I146" i="5"/>
  <c r="C146" i="5"/>
  <c r="AB145" i="5"/>
  <c r="AA145" i="5"/>
  <c r="Y145" i="5"/>
  <c r="U145" i="5"/>
  <c r="T145" i="5"/>
  <c r="O145" i="5"/>
  <c r="N145" i="5"/>
  <c r="M145" i="5"/>
  <c r="L145" i="5"/>
  <c r="K145" i="5"/>
  <c r="J145" i="5"/>
  <c r="I145" i="5"/>
  <c r="C145" i="5"/>
  <c r="AB144" i="5"/>
  <c r="AA144" i="5"/>
  <c r="Y144" i="5"/>
  <c r="U144" i="5"/>
  <c r="T144" i="5"/>
  <c r="O144" i="5"/>
  <c r="N144" i="5"/>
  <c r="M144" i="5"/>
  <c r="L144" i="5"/>
  <c r="K144" i="5"/>
  <c r="J144" i="5"/>
  <c r="I144" i="5"/>
  <c r="C144" i="5"/>
  <c r="AB143" i="5"/>
  <c r="AA143" i="5"/>
  <c r="Y143" i="5"/>
  <c r="U143" i="5"/>
  <c r="T143" i="5"/>
  <c r="O143" i="5"/>
  <c r="N143" i="5"/>
  <c r="M143" i="5"/>
  <c r="L143" i="5"/>
  <c r="K143" i="5"/>
  <c r="J143" i="5"/>
  <c r="I143" i="5"/>
  <c r="C143" i="5"/>
  <c r="AB142" i="5"/>
  <c r="AA142" i="5"/>
  <c r="Y142" i="5"/>
  <c r="U142" i="5"/>
  <c r="T142" i="5"/>
  <c r="O142" i="5"/>
  <c r="N142" i="5"/>
  <c r="M142" i="5"/>
  <c r="L142" i="5"/>
  <c r="K142" i="5"/>
  <c r="J142" i="5"/>
  <c r="I142" i="5"/>
  <c r="C142" i="5"/>
  <c r="AB141" i="5"/>
  <c r="AA141" i="5"/>
  <c r="Y141" i="5"/>
  <c r="U141" i="5"/>
  <c r="T141" i="5"/>
  <c r="O141" i="5"/>
  <c r="N141" i="5"/>
  <c r="M141" i="5"/>
  <c r="L141" i="5"/>
  <c r="K141" i="5"/>
  <c r="J141" i="5"/>
  <c r="I141" i="5"/>
  <c r="C141" i="5"/>
  <c r="AB140" i="5"/>
  <c r="AA140" i="5"/>
  <c r="Y140" i="5"/>
  <c r="U140" i="5"/>
  <c r="T140" i="5"/>
  <c r="O140" i="5"/>
  <c r="N140" i="5"/>
  <c r="M140" i="5"/>
  <c r="L140" i="5"/>
  <c r="K140" i="5"/>
  <c r="J140" i="5"/>
  <c r="I140" i="5"/>
  <c r="C140" i="5"/>
  <c r="AB139" i="5"/>
  <c r="AA139" i="5"/>
  <c r="Y139" i="5"/>
  <c r="U139" i="5"/>
  <c r="T139" i="5"/>
  <c r="O139" i="5"/>
  <c r="N139" i="5"/>
  <c r="M139" i="5"/>
  <c r="L139" i="5"/>
  <c r="K139" i="5"/>
  <c r="J139" i="5"/>
  <c r="I139" i="5"/>
  <c r="C139" i="5"/>
  <c r="AB138" i="5"/>
  <c r="AA138" i="5"/>
  <c r="Y138" i="5"/>
  <c r="U138" i="5"/>
  <c r="T138" i="5"/>
  <c r="O138" i="5"/>
  <c r="N138" i="5"/>
  <c r="M138" i="5"/>
  <c r="L138" i="5"/>
  <c r="K138" i="5"/>
  <c r="J138" i="5"/>
  <c r="I138" i="5"/>
  <c r="C138" i="5"/>
  <c r="AB137" i="5"/>
  <c r="AA137" i="5"/>
  <c r="Y137" i="5"/>
  <c r="U137" i="5"/>
  <c r="T137" i="5"/>
  <c r="O137" i="5"/>
  <c r="N137" i="5"/>
  <c r="M137" i="5"/>
  <c r="L137" i="5"/>
  <c r="K137" i="5"/>
  <c r="J137" i="5"/>
  <c r="I137" i="5"/>
  <c r="C137" i="5"/>
  <c r="AB136" i="5"/>
  <c r="AA136" i="5"/>
  <c r="Y136" i="5"/>
  <c r="U136" i="5"/>
  <c r="T136" i="5"/>
  <c r="O136" i="5"/>
  <c r="N136" i="5"/>
  <c r="M136" i="5"/>
  <c r="L136" i="5"/>
  <c r="K136" i="5"/>
  <c r="J136" i="5"/>
  <c r="I136" i="5"/>
  <c r="C136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P117" i="5"/>
  <c r="AB107" i="5"/>
  <c r="AA107" i="5"/>
  <c r="Y107" i="5"/>
  <c r="W107" i="5"/>
  <c r="U107" i="5"/>
  <c r="T107" i="5"/>
  <c r="O107" i="5"/>
  <c r="N107" i="5"/>
  <c r="M107" i="5"/>
  <c r="L107" i="5"/>
  <c r="K107" i="5"/>
  <c r="J107" i="5"/>
  <c r="I107" i="5"/>
  <c r="C107" i="5"/>
  <c r="AB106" i="5"/>
  <c r="AA106" i="5"/>
  <c r="Y106" i="5"/>
  <c r="W106" i="5"/>
  <c r="U106" i="5"/>
  <c r="T106" i="5"/>
  <c r="O106" i="5"/>
  <c r="N106" i="5"/>
  <c r="M106" i="5"/>
  <c r="L106" i="5"/>
  <c r="K106" i="5"/>
  <c r="J106" i="5"/>
  <c r="I106" i="5"/>
  <c r="C106" i="5"/>
  <c r="AB105" i="5"/>
  <c r="AA105" i="5"/>
  <c r="Y105" i="5"/>
  <c r="W105" i="5"/>
  <c r="U105" i="5"/>
  <c r="T105" i="5"/>
  <c r="O105" i="5"/>
  <c r="N105" i="5"/>
  <c r="M105" i="5"/>
  <c r="L105" i="5"/>
  <c r="K105" i="5"/>
  <c r="J105" i="5"/>
  <c r="I105" i="5"/>
  <c r="C105" i="5"/>
  <c r="AB104" i="5"/>
  <c r="AA104" i="5"/>
  <c r="Y104" i="5"/>
  <c r="W104" i="5"/>
  <c r="U104" i="5"/>
  <c r="T104" i="5"/>
  <c r="O104" i="5"/>
  <c r="N104" i="5"/>
  <c r="M104" i="5"/>
  <c r="L104" i="5"/>
  <c r="K104" i="5"/>
  <c r="J104" i="5"/>
  <c r="I104" i="5"/>
  <c r="C104" i="5"/>
  <c r="AB103" i="5"/>
  <c r="AA103" i="5"/>
  <c r="Y103" i="5"/>
  <c r="W103" i="5"/>
  <c r="U103" i="5"/>
  <c r="T103" i="5"/>
  <c r="O103" i="5"/>
  <c r="N103" i="5"/>
  <c r="M103" i="5"/>
  <c r="L103" i="5"/>
  <c r="K103" i="5"/>
  <c r="J103" i="5"/>
  <c r="I103" i="5"/>
  <c r="C103" i="5"/>
  <c r="AB102" i="5"/>
  <c r="AA102" i="5"/>
  <c r="Y102" i="5"/>
  <c r="W102" i="5"/>
  <c r="U102" i="5"/>
  <c r="T102" i="5"/>
  <c r="O102" i="5"/>
  <c r="N102" i="5"/>
  <c r="M102" i="5"/>
  <c r="L102" i="5"/>
  <c r="K102" i="5"/>
  <c r="J102" i="5"/>
  <c r="I102" i="5"/>
  <c r="C102" i="5"/>
  <c r="AB101" i="5"/>
  <c r="AA101" i="5"/>
  <c r="Y101" i="5"/>
  <c r="W101" i="5"/>
  <c r="U101" i="5"/>
  <c r="T101" i="5"/>
  <c r="O101" i="5"/>
  <c r="N101" i="5"/>
  <c r="M101" i="5"/>
  <c r="L101" i="5"/>
  <c r="K101" i="5"/>
  <c r="J101" i="5"/>
  <c r="I101" i="5"/>
  <c r="C101" i="5"/>
  <c r="AB100" i="5"/>
  <c r="AA100" i="5"/>
  <c r="Y100" i="5"/>
  <c r="W100" i="5"/>
  <c r="U100" i="5"/>
  <c r="T100" i="5"/>
  <c r="O100" i="5"/>
  <c r="N100" i="5"/>
  <c r="M100" i="5"/>
  <c r="L100" i="5"/>
  <c r="K100" i="5"/>
  <c r="J100" i="5"/>
  <c r="I100" i="5"/>
  <c r="C100" i="5"/>
  <c r="AB99" i="5"/>
  <c r="AA99" i="5"/>
  <c r="Y99" i="5"/>
  <c r="W99" i="5"/>
  <c r="U99" i="5"/>
  <c r="T99" i="5"/>
  <c r="O99" i="5"/>
  <c r="N99" i="5"/>
  <c r="M99" i="5"/>
  <c r="L99" i="5"/>
  <c r="K99" i="5"/>
  <c r="J99" i="5"/>
  <c r="I99" i="5"/>
  <c r="C99" i="5"/>
  <c r="AB98" i="5"/>
  <c r="AA98" i="5"/>
  <c r="Y98" i="5"/>
  <c r="W98" i="5"/>
  <c r="U98" i="5"/>
  <c r="T98" i="5"/>
  <c r="O98" i="5"/>
  <c r="N98" i="5"/>
  <c r="M98" i="5"/>
  <c r="L98" i="5"/>
  <c r="K98" i="5"/>
  <c r="J98" i="5"/>
  <c r="I98" i="5"/>
  <c r="C98" i="5"/>
  <c r="AB97" i="5"/>
  <c r="AA97" i="5"/>
  <c r="Y97" i="5"/>
  <c r="W97" i="5"/>
  <c r="U97" i="5"/>
  <c r="T97" i="5"/>
  <c r="O97" i="5"/>
  <c r="N97" i="5"/>
  <c r="M97" i="5"/>
  <c r="L97" i="5"/>
  <c r="K97" i="5"/>
  <c r="J97" i="5"/>
  <c r="I97" i="5"/>
  <c r="C97" i="5"/>
  <c r="AB96" i="5"/>
  <c r="AA96" i="5"/>
  <c r="Y96" i="5"/>
  <c r="W96" i="5"/>
  <c r="U96" i="5"/>
  <c r="T96" i="5"/>
  <c r="O96" i="5"/>
  <c r="N96" i="5"/>
  <c r="M96" i="5"/>
  <c r="L96" i="5"/>
  <c r="K96" i="5"/>
  <c r="J96" i="5"/>
  <c r="I96" i="5"/>
  <c r="C96" i="5"/>
  <c r="AB95" i="5"/>
  <c r="AA95" i="5"/>
  <c r="Y95" i="5"/>
  <c r="W95" i="5"/>
  <c r="U95" i="5"/>
  <c r="T95" i="5"/>
  <c r="O95" i="5"/>
  <c r="N95" i="5"/>
  <c r="M95" i="5"/>
  <c r="L95" i="5"/>
  <c r="K95" i="5"/>
  <c r="J95" i="5"/>
  <c r="I95" i="5"/>
  <c r="C95" i="5"/>
  <c r="AB94" i="5"/>
  <c r="AA94" i="5"/>
  <c r="Y94" i="5"/>
  <c r="W94" i="5"/>
  <c r="U94" i="5"/>
  <c r="T94" i="5"/>
  <c r="O94" i="5"/>
  <c r="N94" i="5"/>
  <c r="M94" i="5"/>
  <c r="L94" i="5"/>
  <c r="K94" i="5"/>
  <c r="J94" i="5"/>
  <c r="I94" i="5"/>
  <c r="C94" i="5"/>
  <c r="AB93" i="5"/>
  <c r="AA93" i="5"/>
  <c r="Y93" i="5"/>
  <c r="W93" i="5"/>
  <c r="U93" i="5"/>
  <c r="T93" i="5"/>
  <c r="O93" i="5"/>
  <c r="N93" i="5"/>
  <c r="M93" i="5"/>
  <c r="L93" i="5"/>
  <c r="K93" i="5"/>
  <c r="J93" i="5"/>
  <c r="I93" i="5"/>
  <c r="C93" i="5"/>
  <c r="AB92" i="5"/>
  <c r="AA92" i="5"/>
  <c r="Y92" i="5"/>
  <c r="W92" i="5"/>
  <c r="U92" i="5"/>
  <c r="T92" i="5"/>
  <c r="O92" i="5"/>
  <c r="N92" i="5"/>
  <c r="M92" i="5"/>
  <c r="L92" i="5"/>
  <c r="K92" i="5"/>
  <c r="J92" i="5"/>
  <c r="I92" i="5"/>
  <c r="AB91" i="5"/>
  <c r="AA91" i="5"/>
  <c r="Y91" i="5"/>
  <c r="W91" i="5"/>
  <c r="U91" i="5"/>
  <c r="T91" i="5"/>
  <c r="O91" i="5"/>
  <c r="N91" i="5"/>
  <c r="M91" i="5"/>
  <c r="L91" i="5"/>
  <c r="K91" i="5"/>
  <c r="J91" i="5"/>
  <c r="I91" i="5"/>
  <c r="C91" i="5"/>
  <c r="AB90" i="5"/>
  <c r="AA90" i="5"/>
  <c r="Y90" i="5"/>
  <c r="W90" i="5"/>
  <c r="U90" i="5"/>
  <c r="T90" i="5"/>
  <c r="O90" i="5"/>
  <c r="N90" i="5"/>
  <c r="M90" i="5"/>
  <c r="L90" i="5"/>
  <c r="K90" i="5"/>
  <c r="J90" i="5"/>
  <c r="I90" i="5"/>
  <c r="C90" i="5"/>
  <c r="AB89" i="5"/>
  <c r="AA89" i="5"/>
  <c r="Y89" i="5"/>
  <c r="W89" i="5"/>
  <c r="U89" i="5"/>
  <c r="T89" i="5"/>
  <c r="O89" i="5"/>
  <c r="N89" i="5"/>
  <c r="M89" i="5"/>
  <c r="L89" i="5"/>
  <c r="K89" i="5"/>
  <c r="J89" i="5"/>
  <c r="I89" i="5"/>
  <c r="C89" i="5"/>
  <c r="AB88" i="5"/>
  <c r="AA88" i="5"/>
  <c r="Y88" i="5"/>
  <c r="W88" i="5"/>
  <c r="U88" i="5"/>
  <c r="T88" i="5"/>
  <c r="O88" i="5"/>
  <c r="N88" i="5"/>
  <c r="M88" i="5"/>
  <c r="L88" i="5"/>
  <c r="K88" i="5"/>
  <c r="J88" i="5"/>
  <c r="I88" i="5"/>
  <c r="C88" i="5"/>
  <c r="AB87" i="5"/>
  <c r="AA87" i="5"/>
  <c r="Y87" i="5"/>
  <c r="W87" i="5"/>
  <c r="U87" i="5"/>
  <c r="T87" i="5"/>
  <c r="O87" i="5"/>
  <c r="N87" i="5"/>
  <c r="M87" i="5"/>
  <c r="L87" i="5"/>
  <c r="K87" i="5"/>
  <c r="J87" i="5"/>
  <c r="I87" i="5"/>
  <c r="C87" i="5"/>
  <c r="AB86" i="5"/>
  <c r="AA86" i="5"/>
  <c r="Y86" i="5"/>
  <c r="W86" i="5"/>
  <c r="U86" i="5"/>
  <c r="T86" i="5"/>
  <c r="O86" i="5"/>
  <c r="N86" i="5"/>
  <c r="M86" i="5"/>
  <c r="L86" i="5"/>
  <c r="K86" i="5"/>
  <c r="J86" i="5"/>
  <c r="I86" i="5"/>
  <c r="C86" i="5"/>
  <c r="AB85" i="5"/>
  <c r="AA85" i="5"/>
  <c r="Y85" i="5"/>
  <c r="W85" i="5"/>
  <c r="U85" i="5"/>
  <c r="T85" i="5"/>
  <c r="O85" i="5"/>
  <c r="N85" i="5"/>
  <c r="M85" i="5"/>
  <c r="L85" i="5"/>
  <c r="K85" i="5"/>
  <c r="J85" i="5"/>
  <c r="I85" i="5"/>
  <c r="C85" i="5"/>
  <c r="AB84" i="5"/>
  <c r="AA84" i="5"/>
  <c r="Y84" i="5"/>
  <c r="W84" i="5"/>
  <c r="U84" i="5"/>
  <c r="T84" i="5"/>
  <c r="O84" i="5"/>
  <c r="N84" i="5"/>
  <c r="M84" i="5"/>
  <c r="L84" i="5"/>
  <c r="K84" i="5"/>
  <c r="J84" i="5"/>
  <c r="I84" i="5"/>
  <c r="C84" i="5"/>
  <c r="AB83" i="5"/>
  <c r="AA83" i="5"/>
  <c r="Y83" i="5"/>
  <c r="W83" i="5"/>
  <c r="U83" i="5"/>
  <c r="T83" i="5"/>
  <c r="O83" i="5"/>
  <c r="N83" i="5"/>
  <c r="M83" i="5"/>
  <c r="L83" i="5"/>
  <c r="K83" i="5"/>
  <c r="J83" i="5"/>
  <c r="I83" i="5"/>
  <c r="C83" i="5"/>
  <c r="AB82" i="5"/>
  <c r="AA82" i="5"/>
  <c r="Y82" i="5"/>
  <c r="W82" i="5"/>
  <c r="Z82" i="5" s="1"/>
  <c r="U82" i="5"/>
  <c r="T82" i="5"/>
  <c r="O82" i="5"/>
  <c r="N82" i="5"/>
  <c r="M82" i="5"/>
  <c r="L82" i="5"/>
  <c r="K82" i="5"/>
  <c r="J82" i="5"/>
  <c r="I82" i="5"/>
  <c r="C82" i="5"/>
  <c r="AB79" i="5"/>
  <c r="AA79" i="5"/>
  <c r="Y79" i="5"/>
  <c r="U79" i="5"/>
  <c r="T79" i="5"/>
  <c r="O79" i="5"/>
  <c r="N79" i="5"/>
  <c r="M79" i="5"/>
  <c r="L79" i="5"/>
  <c r="K79" i="5"/>
  <c r="J79" i="5"/>
  <c r="I79" i="5"/>
  <c r="C79" i="5"/>
  <c r="AB78" i="5"/>
  <c r="AA78" i="5"/>
  <c r="Y78" i="5"/>
  <c r="U78" i="5"/>
  <c r="T78" i="5"/>
  <c r="O78" i="5"/>
  <c r="N78" i="5"/>
  <c r="M78" i="5"/>
  <c r="L78" i="5"/>
  <c r="K78" i="5"/>
  <c r="J78" i="5"/>
  <c r="I78" i="5"/>
  <c r="C78" i="5"/>
  <c r="AB77" i="5"/>
  <c r="AA77" i="5"/>
  <c r="Y77" i="5"/>
  <c r="U77" i="5"/>
  <c r="T77" i="5"/>
  <c r="O77" i="5"/>
  <c r="N77" i="5"/>
  <c r="M77" i="5"/>
  <c r="L77" i="5"/>
  <c r="K77" i="5"/>
  <c r="J77" i="5"/>
  <c r="I77" i="5"/>
  <c r="C77" i="5"/>
  <c r="AB76" i="5"/>
  <c r="AA76" i="5"/>
  <c r="Y76" i="5"/>
  <c r="U76" i="5"/>
  <c r="T76" i="5"/>
  <c r="O76" i="5"/>
  <c r="N76" i="5"/>
  <c r="M76" i="5"/>
  <c r="L76" i="5"/>
  <c r="K76" i="5"/>
  <c r="J76" i="5"/>
  <c r="I76" i="5"/>
  <c r="C76" i="5"/>
  <c r="AB75" i="5"/>
  <c r="AA75" i="5"/>
  <c r="Y75" i="5"/>
  <c r="U75" i="5"/>
  <c r="T75" i="5"/>
  <c r="O75" i="5"/>
  <c r="N75" i="5"/>
  <c r="M75" i="5"/>
  <c r="L75" i="5"/>
  <c r="K75" i="5"/>
  <c r="J75" i="5"/>
  <c r="I75" i="5"/>
  <c r="C75" i="5"/>
  <c r="AB74" i="5"/>
  <c r="AA74" i="5"/>
  <c r="Y74" i="5"/>
  <c r="U74" i="5"/>
  <c r="T74" i="5"/>
  <c r="O74" i="5"/>
  <c r="N74" i="5"/>
  <c r="M74" i="5"/>
  <c r="L74" i="5"/>
  <c r="K74" i="5"/>
  <c r="J74" i="5"/>
  <c r="I74" i="5"/>
  <c r="C74" i="5"/>
  <c r="AB73" i="5"/>
  <c r="AA73" i="5"/>
  <c r="Y73" i="5"/>
  <c r="U73" i="5"/>
  <c r="T73" i="5"/>
  <c r="O73" i="5"/>
  <c r="N73" i="5"/>
  <c r="M73" i="5"/>
  <c r="L73" i="5"/>
  <c r="K73" i="5"/>
  <c r="J73" i="5"/>
  <c r="I73" i="5"/>
  <c r="C73" i="5"/>
  <c r="AB72" i="5"/>
  <c r="AA72" i="5"/>
  <c r="Y72" i="5"/>
  <c r="U72" i="5"/>
  <c r="T72" i="5"/>
  <c r="O72" i="5"/>
  <c r="N72" i="5"/>
  <c r="M72" i="5"/>
  <c r="L72" i="5"/>
  <c r="K72" i="5"/>
  <c r="J72" i="5"/>
  <c r="I72" i="5"/>
  <c r="C72" i="5"/>
  <c r="AB71" i="5"/>
  <c r="AA71" i="5"/>
  <c r="Y71" i="5"/>
  <c r="U71" i="5"/>
  <c r="T71" i="5"/>
  <c r="O71" i="5"/>
  <c r="N71" i="5"/>
  <c r="M71" i="5"/>
  <c r="L71" i="5"/>
  <c r="K71" i="5"/>
  <c r="J71" i="5"/>
  <c r="I71" i="5"/>
  <c r="C71" i="5"/>
  <c r="AB70" i="5"/>
  <c r="AA70" i="5"/>
  <c r="Y70" i="5"/>
  <c r="U70" i="5"/>
  <c r="T70" i="5"/>
  <c r="O70" i="5"/>
  <c r="N70" i="5"/>
  <c r="M70" i="5"/>
  <c r="L70" i="5"/>
  <c r="K70" i="5"/>
  <c r="J70" i="5"/>
  <c r="I70" i="5"/>
  <c r="C70" i="5"/>
  <c r="AB69" i="5"/>
  <c r="AA69" i="5"/>
  <c r="Y69" i="5"/>
  <c r="U69" i="5"/>
  <c r="T69" i="5"/>
  <c r="O69" i="5"/>
  <c r="N69" i="5"/>
  <c r="M69" i="5"/>
  <c r="L69" i="5"/>
  <c r="K69" i="5"/>
  <c r="J69" i="5"/>
  <c r="I69" i="5"/>
  <c r="C69" i="5"/>
  <c r="AB68" i="5"/>
  <c r="AA68" i="5"/>
  <c r="Y68" i="5"/>
  <c r="U68" i="5"/>
  <c r="T68" i="5"/>
  <c r="O68" i="5"/>
  <c r="N68" i="5"/>
  <c r="M68" i="5"/>
  <c r="L68" i="5"/>
  <c r="K68" i="5"/>
  <c r="J68" i="5"/>
  <c r="I68" i="5"/>
  <c r="C68" i="5"/>
  <c r="AB67" i="5"/>
  <c r="AA67" i="5"/>
  <c r="Y67" i="5"/>
  <c r="U67" i="5"/>
  <c r="T67" i="5"/>
  <c r="O67" i="5"/>
  <c r="N67" i="5"/>
  <c r="M67" i="5"/>
  <c r="L67" i="5"/>
  <c r="K67" i="5"/>
  <c r="J67" i="5"/>
  <c r="I67" i="5"/>
  <c r="C67" i="5"/>
  <c r="AB66" i="5"/>
  <c r="AA66" i="5"/>
  <c r="Y66" i="5"/>
  <c r="U66" i="5"/>
  <c r="T66" i="5"/>
  <c r="O66" i="5"/>
  <c r="N66" i="5"/>
  <c r="M66" i="5"/>
  <c r="L66" i="5"/>
  <c r="K66" i="5"/>
  <c r="J66" i="5"/>
  <c r="I66" i="5"/>
  <c r="C66" i="5"/>
  <c r="AB65" i="5"/>
  <c r="AA65" i="5"/>
  <c r="Y65" i="5"/>
  <c r="U65" i="5"/>
  <c r="T65" i="5"/>
  <c r="O65" i="5"/>
  <c r="N65" i="5"/>
  <c r="M65" i="5"/>
  <c r="L65" i="5"/>
  <c r="K65" i="5"/>
  <c r="J65" i="5"/>
  <c r="I65" i="5"/>
  <c r="C65" i="5"/>
  <c r="AB64" i="5"/>
  <c r="AA64" i="5"/>
  <c r="Y64" i="5"/>
  <c r="U64" i="5"/>
  <c r="T64" i="5"/>
  <c r="O64" i="5"/>
  <c r="N64" i="5"/>
  <c r="M64" i="5"/>
  <c r="L64" i="5"/>
  <c r="K64" i="5"/>
  <c r="J64" i="5"/>
  <c r="I64" i="5"/>
  <c r="C64" i="5"/>
  <c r="AB63" i="5"/>
  <c r="AA63" i="5"/>
  <c r="Y63" i="5"/>
  <c r="U63" i="5"/>
  <c r="T63" i="5"/>
  <c r="O63" i="5"/>
  <c r="N63" i="5"/>
  <c r="M63" i="5"/>
  <c r="L63" i="5"/>
  <c r="K63" i="5"/>
  <c r="J63" i="5"/>
  <c r="I63" i="5"/>
  <c r="C63" i="5"/>
  <c r="AB62" i="5"/>
  <c r="AA62" i="5"/>
  <c r="Y62" i="5"/>
  <c r="W62" i="5"/>
  <c r="Z62" i="5" s="1"/>
  <c r="U62" i="5"/>
  <c r="T62" i="5"/>
  <c r="O62" i="5"/>
  <c r="N62" i="5"/>
  <c r="M62" i="5"/>
  <c r="L62" i="5"/>
  <c r="K62" i="5"/>
  <c r="J62" i="5"/>
  <c r="I62" i="5"/>
  <c r="C62" i="5"/>
  <c r="C59" i="5"/>
  <c r="C58" i="5"/>
  <c r="C57" i="5"/>
  <c r="C56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F30" i="5" s="1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F7" i="5" s="1"/>
  <c r="C6" i="5"/>
  <c r="C5" i="5"/>
  <c r="F47" i="5" l="1"/>
  <c r="F79" i="5"/>
  <c r="Z105" i="5"/>
  <c r="AC105" i="5" s="1"/>
  <c r="F143" i="5"/>
  <c r="F74" i="5"/>
  <c r="F141" i="5"/>
  <c r="AC159" i="5"/>
  <c r="P145" i="5"/>
  <c r="F28" i="5"/>
  <c r="P107" i="5"/>
  <c r="F93" i="5"/>
  <c r="F87" i="5"/>
  <c r="F106" i="5"/>
  <c r="F27" i="5"/>
  <c r="P150" i="5"/>
  <c r="P75" i="5"/>
  <c r="Z90" i="5"/>
  <c r="AC90" i="5" s="1"/>
  <c r="Z94" i="5"/>
  <c r="AC94" i="5" s="1"/>
  <c r="Z96" i="5"/>
  <c r="AC96" i="5" s="1"/>
  <c r="F126" i="5"/>
  <c r="F16" i="5"/>
  <c r="Z107" i="5"/>
  <c r="AC107" i="5" s="1"/>
  <c r="P70" i="5"/>
  <c r="P94" i="5"/>
  <c r="Z99" i="5"/>
  <c r="AC99" i="5" s="1"/>
  <c r="P159" i="5"/>
  <c r="F15" i="5"/>
  <c r="F88" i="5"/>
  <c r="F76" i="5"/>
  <c r="Z102" i="5"/>
  <c r="AC102" i="5" s="1"/>
  <c r="P141" i="5"/>
  <c r="P152" i="5"/>
  <c r="F75" i="5"/>
  <c r="F151" i="5"/>
  <c r="P136" i="5"/>
  <c r="P63" i="5"/>
  <c r="Z85" i="5"/>
  <c r="AC85" i="5" s="1"/>
  <c r="F144" i="5"/>
  <c r="F50" i="5"/>
  <c r="F70" i="5"/>
  <c r="Z103" i="5"/>
  <c r="AC103" i="5" s="1"/>
  <c r="F91" i="5"/>
  <c r="P104" i="5"/>
  <c r="P151" i="5"/>
  <c r="P153" i="5"/>
  <c r="F159" i="5"/>
  <c r="F83" i="5"/>
  <c r="P146" i="5"/>
  <c r="P89" i="5"/>
  <c r="F101" i="5"/>
  <c r="P144" i="5"/>
  <c r="P1" i="5"/>
  <c r="F67" i="5"/>
  <c r="P68" i="5"/>
  <c r="P74" i="5"/>
  <c r="Z91" i="5"/>
  <c r="AC91" i="5" s="1"/>
  <c r="F142" i="5"/>
  <c r="F156" i="5"/>
  <c r="Z93" i="5"/>
  <c r="AC93" i="5" s="1"/>
  <c r="Z106" i="5"/>
  <c r="AC106" i="5" s="1"/>
  <c r="P143" i="5"/>
  <c r="P64" i="5"/>
  <c r="Z83" i="5"/>
  <c r="AC83" i="5" s="1"/>
  <c r="Z88" i="5"/>
  <c r="AC88" i="5" s="1"/>
  <c r="P137" i="5"/>
  <c r="P148" i="5"/>
  <c r="F150" i="5"/>
  <c r="P154" i="5"/>
  <c r="P67" i="5"/>
  <c r="P84" i="5"/>
  <c r="P156" i="5"/>
  <c r="Z98" i="5"/>
  <c r="AC98" i="5" s="1"/>
  <c r="F69" i="5"/>
  <c r="P86" i="5"/>
  <c r="Z95" i="5"/>
  <c r="AC95" i="5" s="1"/>
  <c r="P139" i="5"/>
  <c r="F8" i="5"/>
  <c r="F9" i="5"/>
  <c r="F62" i="5"/>
  <c r="P79" i="5"/>
  <c r="AC62" i="5"/>
  <c r="P72" i="5"/>
  <c r="P76" i="5"/>
  <c r="F85" i="5"/>
  <c r="F103" i="5"/>
  <c r="P83" i="5"/>
  <c r="Z87" i="5"/>
  <c r="AC87" i="5" s="1"/>
  <c r="Z92" i="5"/>
  <c r="AC92" i="5" s="1"/>
  <c r="Z100" i="5"/>
  <c r="AC100" i="5" s="1"/>
  <c r="P106" i="5"/>
  <c r="P142" i="5"/>
  <c r="F78" i="5"/>
  <c r="AC82" i="5"/>
  <c r="F92" i="5"/>
  <c r="F6" i="5"/>
  <c r="F17" i="5"/>
  <c r="F43" i="5"/>
  <c r="F56" i="5"/>
  <c r="P90" i="5"/>
  <c r="F119" i="5"/>
  <c r="P155" i="5"/>
  <c r="Z84" i="5"/>
  <c r="AC84" i="5" s="1"/>
  <c r="Z89" i="5"/>
  <c r="AC89" i="5" s="1"/>
  <c r="P95" i="5"/>
  <c r="F100" i="5"/>
  <c r="P65" i="5"/>
  <c r="F82" i="5"/>
  <c r="P85" i="5"/>
  <c r="F97" i="5"/>
  <c r="P101" i="5"/>
  <c r="F128" i="5"/>
  <c r="F130" i="5"/>
  <c r="F140" i="5"/>
  <c r="F52" i="5"/>
  <c r="F84" i="5"/>
  <c r="F94" i="5"/>
  <c r="P98" i="5"/>
  <c r="Z104" i="5"/>
  <c r="AC104" i="5" s="1"/>
  <c r="F127" i="5"/>
  <c r="F129" i="5"/>
  <c r="P138" i="5"/>
  <c r="P92" i="5"/>
  <c r="F23" i="5"/>
  <c r="F12" i="5"/>
  <c r="F44" i="5"/>
  <c r="F31" i="5"/>
  <c r="F46" i="5"/>
  <c r="F5" i="5"/>
  <c r="T9" i="5"/>
  <c r="F14" i="5"/>
  <c r="AC1" i="5"/>
  <c r="T49" i="5"/>
  <c r="F11" i="5"/>
  <c r="F34" i="5"/>
  <c r="T22" i="5"/>
  <c r="T26" i="5"/>
  <c r="T37" i="5"/>
  <c r="F53" i="5"/>
  <c r="U18" i="5"/>
  <c r="P71" i="5"/>
  <c r="F86" i="5"/>
  <c r="P62" i="5"/>
  <c r="P66" i="5"/>
  <c r="P73" i="5"/>
  <c r="T48" i="5"/>
  <c r="F68" i="5"/>
  <c r="P69" i="5"/>
  <c r="F72" i="5"/>
  <c r="F65" i="5"/>
  <c r="F63" i="5"/>
  <c r="F66" i="5"/>
  <c r="T57" i="5"/>
  <c r="P88" i="5"/>
  <c r="T52" i="5"/>
  <c r="P87" i="5"/>
  <c r="F95" i="5"/>
  <c r="F73" i="5"/>
  <c r="P78" i="5"/>
  <c r="P91" i="5"/>
  <c r="F96" i="5"/>
  <c r="P103" i="5"/>
  <c r="Z101" i="5"/>
  <c r="AC101" i="5" s="1"/>
  <c r="P102" i="5"/>
  <c r="AC117" i="5"/>
  <c r="P96" i="5"/>
  <c r="F105" i="5"/>
  <c r="F133" i="5"/>
  <c r="P140" i="5"/>
  <c r="P97" i="5"/>
  <c r="Z86" i="5"/>
  <c r="AC86" i="5" s="1"/>
  <c r="F139" i="5"/>
  <c r="P147" i="5"/>
  <c r="P105" i="5"/>
  <c r="F64" i="5"/>
  <c r="P82" i="5"/>
  <c r="F89" i="5"/>
  <c r="F71" i="5"/>
  <c r="F77" i="5"/>
  <c r="F90" i="5"/>
  <c r="P93" i="5"/>
  <c r="P99" i="5"/>
  <c r="P100" i="5"/>
  <c r="F120" i="5"/>
  <c r="P149" i="5"/>
  <c r="F155" i="5"/>
  <c r="F148" i="5"/>
  <c r="Z97" i="5"/>
  <c r="AC97" i="5" s="1"/>
  <c r="T120" i="5"/>
  <c r="U133" i="5"/>
  <c r="F99" i="5"/>
  <c r="F102" i="5"/>
  <c r="F146" i="5"/>
  <c r="F137" i="5"/>
  <c r="F153" i="5"/>
  <c r="F149" i="5"/>
  <c r="F147" i="5"/>
  <c r="F138" i="5"/>
  <c r="F154" i="5"/>
  <c r="F145" i="5"/>
  <c r="F98" i="5"/>
  <c r="F104" i="5"/>
  <c r="F107" i="5"/>
  <c r="F136" i="5"/>
  <c r="F152" i="5"/>
  <c r="U12" i="5" l="1"/>
  <c r="T31" i="5"/>
  <c r="AB31" i="5" s="1"/>
  <c r="U125" i="5"/>
  <c r="AA125" i="5" s="1"/>
  <c r="U120" i="5"/>
  <c r="AA120" i="5" s="1"/>
  <c r="U32" i="5"/>
  <c r="Y32" i="5" s="1"/>
  <c r="U126" i="5"/>
  <c r="AA126" i="5" s="1"/>
  <c r="U15" i="5"/>
  <c r="Y15" i="5" s="1"/>
  <c r="U36" i="5"/>
  <c r="AA36" i="5" s="1"/>
  <c r="T12" i="5"/>
  <c r="W12" i="5" s="1"/>
  <c r="U28" i="5"/>
  <c r="Y28" i="5" s="1"/>
  <c r="U127" i="5"/>
  <c r="Y127" i="5" s="1"/>
  <c r="U58" i="5"/>
  <c r="Y58" i="5" s="1"/>
  <c r="T6" i="5"/>
  <c r="AB6" i="5" s="1"/>
  <c r="U34" i="5"/>
  <c r="AA34" i="5" s="1"/>
  <c r="U41" i="5"/>
  <c r="Y41" i="5" s="1"/>
  <c r="U50" i="5"/>
  <c r="AA50" i="5" s="1"/>
  <c r="U20" i="5"/>
  <c r="Y20" i="5" s="1"/>
  <c r="U8" i="5"/>
  <c r="AA8" i="5" s="1"/>
  <c r="U5" i="5"/>
  <c r="AA5" i="5" s="1"/>
  <c r="U51" i="5"/>
  <c r="Y51" i="5" s="1"/>
  <c r="U25" i="5"/>
  <c r="AA25" i="5" s="1"/>
  <c r="U47" i="5"/>
  <c r="T43" i="5"/>
  <c r="AB43" i="5" s="1"/>
  <c r="T20" i="5"/>
  <c r="T56" i="5"/>
  <c r="AB56" i="5" s="1"/>
  <c r="T8" i="5"/>
  <c r="AB8" i="5" s="1"/>
  <c r="U130" i="5"/>
  <c r="Y130" i="5" s="1"/>
  <c r="T23" i="5"/>
  <c r="W23" i="5" s="1"/>
  <c r="T35" i="5"/>
  <c r="AB35" i="5" s="1"/>
  <c r="T18" i="5"/>
  <c r="AB18" i="5" s="1"/>
  <c r="T13" i="5"/>
  <c r="AB13" i="5" s="1"/>
  <c r="T5" i="5"/>
  <c r="AB5" i="5" s="1"/>
  <c r="T50" i="5"/>
  <c r="AB50" i="5" s="1"/>
  <c r="T25" i="5"/>
  <c r="AB25" i="5" s="1"/>
  <c r="T28" i="5"/>
  <c r="AB28" i="5" s="1"/>
  <c r="U132" i="5"/>
  <c r="Y132" i="5" s="1"/>
  <c r="J132" i="5"/>
  <c r="T33" i="5"/>
  <c r="W33" i="5" s="1"/>
  <c r="T14" i="5"/>
  <c r="T53" i="5"/>
  <c r="W53" i="5" s="1"/>
  <c r="U124" i="5"/>
  <c r="Y124" i="5" s="1"/>
  <c r="AA133" i="5"/>
  <c r="Y133" i="5"/>
  <c r="AB120" i="5"/>
  <c r="W120" i="5"/>
  <c r="J120" i="5"/>
  <c r="W49" i="5"/>
  <c r="AB49" i="5"/>
  <c r="F32" i="5"/>
  <c r="AB37" i="5"/>
  <c r="W37" i="5"/>
  <c r="T119" i="5"/>
  <c r="T133" i="5"/>
  <c r="T123" i="5"/>
  <c r="U57" i="5"/>
  <c r="U49" i="5"/>
  <c r="U44" i="5"/>
  <c r="U56" i="5"/>
  <c r="U48" i="5"/>
  <c r="U46" i="5"/>
  <c r="U30" i="5"/>
  <c r="U59" i="5"/>
  <c r="U27" i="5"/>
  <c r="U23" i="5"/>
  <c r="U17" i="5"/>
  <c r="U52" i="5"/>
  <c r="U39" i="5"/>
  <c r="U38" i="5"/>
  <c r="U7" i="5"/>
  <c r="U45" i="5"/>
  <c r="U29" i="5"/>
  <c r="U9" i="5"/>
  <c r="U31" i="5"/>
  <c r="U35" i="5"/>
  <c r="U33" i="5"/>
  <c r="U43" i="5"/>
  <c r="U19" i="5"/>
  <c r="U13" i="5"/>
  <c r="U37" i="5"/>
  <c r="U24" i="5"/>
  <c r="U11" i="5"/>
  <c r="U26" i="5"/>
  <c r="U22" i="5"/>
  <c r="U42" i="5"/>
  <c r="W9" i="5"/>
  <c r="AB9" i="5"/>
  <c r="Y125" i="5"/>
  <c r="U123" i="5"/>
  <c r="U121" i="5"/>
  <c r="U128" i="5"/>
  <c r="U119" i="5"/>
  <c r="U122" i="5"/>
  <c r="U129" i="5"/>
  <c r="AB48" i="5"/>
  <c r="W48" i="5"/>
  <c r="F49" i="5"/>
  <c r="F37" i="5"/>
  <c r="F22" i="5"/>
  <c r="T30" i="5"/>
  <c r="F57" i="5"/>
  <c r="F51" i="5"/>
  <c r="F40" i="5"/>
  <c r="T51" i="5"/>
  <c r="T42" i="5"/>
  <c r="T44" i="5"/>
  <c r="T58" i="5"/>
  <c r="T45" i="5"/>
  <c r="T24" i="5"/>
  <c r="T46" i="5"/>
  <c r="T41" i="5"/>
  <c r="T47" i="5"/>
  <c r="T32" i="5"/>
  <c r="T29" i="5"/>
  <c r="T16" i="5"/>
  <c r="T34" i="5"/>
  <c r="T36" i="5"/>
  <c r="T38" i="5"/>
  <c r="T59" i="5"/>
  <c r="T19" i="5"/>
  <c r="T10" i="5"/>
  <c r="T40" i="5"/>
  <c r="T17" i="5"/>
  <c r="T7" i="5"/>
  <c r="T39" i="5"/>
  <c r="U14" i="5"/>
  <c r="AB52" i="5"/>
  <c r="W52" i="5"/>
  <c r="J131" i="5"/>
  <c r="F123" i="5"/>
  <c r="F48" i="5"/>
  <c r="T11" i="5"/>
  <c r="T27" i="5"/>
  <c r="T126" i="5"/>
  <c r="F125" i="5"/>
  <c r="F131" i="5"/>
  <c r="F122" i="5"/>
  <c r="U53" i="5"/>
  <c r="F24" i="5"/>
  <c r="U6" i="5"/>
  <c r="U21" i="5"/>
  <c r="T21" i="5"/>
  <c r="F38" i="5"/>
  <c r="F59" i="5"/>
  <c r="Y18" i="5"/>
  <c r="AA18" i="5"/>
  <c r="F121" i="5"/>
  <c r="T132" i="5"/>
  <c r="T130" i="5"/>
  <c r="T121" i="5"/>
  <c r="T128" i="5"/>
  <c r="T131" i="5"/>
  <c r="T122" i="5"/>
  <c r="T127" i="5"/>
  <c r="T125" i="5"/>
  <c r="W57" i="5"/>
  <c r="AB57" i="5"/>
  <c r="F39" i="5"/>
  <c r="Y12" i="5"/>
  <c r="AA12" i="5"/>
  <c r="F18" i="5"/>
  <c r="W20" i="5"/>
  <c r="AB20" i="5"/>
  <c r="AB26" i="5"/>
  <c r="W26" i="5"/>
  <c r="F45" i="5"/>
  <c r="I32" i="5"/>
  <c r="F58" i="5"/>
  <c r="AB22" i="5"/>
  <c r="W22" i="5"/>
  <c r="F36" i="5"/>
  <c r="J31" i="5"/>
  <c r="F25" i="5"/>
  <c r="F13" i="5"/>
  <c r="F19" i="5"/>
  <c r="T124" i="5"/>
  <c r="T129" i="5"/>
  <c r="Y47" i="5"/>
  <c r="AA47" i="5"/>
  <c r="F10" i="5"/>
  <c r="I122" i="5"/>
  <c r="F20" i="5"/>
  <c r="F42" i="5"/>
  <c r="I29" i="5"/>
  <c r="F29" i="5"/>
  <c r="F26" i="5"/>
  <c r="AB14" i="5"/>
  <c r="W14" i="5"/>
  <c r="W18" i="5"/>
  <c r="Z18" i="5" s="1"/>
  <c r="F132" i="5"/>
  <c r="F124" i="5"/>
  <c r="U131" i="5"/>
  <c r="F21" i="5"/>
  <c r="I21" i="5"/>
  <c r="U16" i="5"/>
  <c r="F41" i="5"/>
  <c r="U40" i="5"/>
  <c r="T15" i="5"/>
  <c r="F33" i="5"/>
  <c r="F35" i="5"/>
  <c r="I35" i="5"/>
  <c r="U10" i="5"/>
  <c r="AA15" i="5" l="1"/>
  <c r="Y50" i="5"/>
  <c r="AA124" i="5"/>
  <c r="AA51" i="5"/>
  <c r="AA32" i="5"/>
  <c r="W28" i="5"/>
  <c r="Z28" i="5" s="1"/>
  <c r="Y120" i="5"/>
  <c r="W35" i="5"/>
  <c r="J26" i="5"/>
  <c r="Y5" i="5"/>
  <c r="AA130" i="5"/>
  <c r="AB12" i="5"/>
  <c r="AB23" i="5"/>
  <c r="J123" i="5"/>
  <c r="J121" i="5"/>
  <c r="W6" i="5"/>
  <c r="Y126" i="5"/>
  <c r="Y8" i="5"/>
  <c r="AA127" i="5"/>
  <c r="J124" i="5"/>
  <c r="J119" i="5"/>
  <c r="AA20" i="5"/>
  <c r="AA28" i="5"/>
  <c r="W56" i="5"/>
  <c r="W13" i="5"/>
  <c r="Y36" i="5"/>
  <c r="I58" i="5"/>
  <c r="O58" i="5" s="1"/>
  <c r="AA41" i="5"/>
  <c r="Z12" i="5"/>
  <c r="AC12" i="5" s="1"/>
  <c r="AA132" i="5"/>
  <c r="I33" i="5"/>
  <c r="O33" i="5" s="1"/>
  <c r="J125" i="5"/>
  <c r="I26" i="5"/>
  <c r="K26" i="5" s="1"/>
  <c r="I13" i="5"/>
  <c r="K13" i="5" s="1"/>
  <c r="J133" i="5"/>
  <c r="I41" i="5"/>
  <c r="K41" i="5" s="1"/>
  <c r="I10" i="5"/>
  <c r="O10" i="5" s="1"/>
  <c r="I59" i="5"/>
  <c r="K59" i="5" s="1"/>
  <c r="W25" i="5"/>
  <c r="W31" i="5"/>
  <c r="I25" i="5"/>
  <c r="I42" i="5"/>
  <c r="I19" i="5"/>
  <c r="O19" i="5" s="1"/>
  <c r="I36" i="5"/>
  <c r="K36" i="5" s="1"/>
  <c r="I20" i="5"/>
  <c r="K20" i="5" s="1"/>
  <c r="AA58" i="5"/>
  <c r="J13" i="5"/>
  <c r="N13" i="5" s="1"/>
  <c r="Y34" i="5"/>
  <c r="J25" i="5"/>
  <c r="M25" i="5" s="1"/>
  <c r="W50" i="5"/>
  <c r="Z50" i="5" s="1"/>
  <c r="AC50" i="5" s="1"/>
  <c r="Y25" i="5"/>
  <c r="AB53" i="5"/>
  <c r="W8" i="5"/>
  <c r="J42" i="5"/>
  <c r="M42" i="5" s="1"/>
  <c r="J19" i="5"/>
  <c r="L19" i="5" s="1"/>
  <c r="J126" i="5"/>
  <c r="J59" i="5"/>
  <c r="L59" i="5" s="1"/>
  <c r="AB33" i="5"/>
  <c r="W43" i="5"/>
  <c r="J22" i="5"/>
  <c r="L22" i="5" s="1"/>
  <c r="J47" i="5"/>
  <c r="N47" i="5" s="1"/>
  <c r="J33" i="5"/>
  <c r="L33" i="5" s="1"/>
  <c r="I124" i="5"/>
  <c r="I132" i="5"/>
  <c r="U109" i="5"/>
  <c r="I125" i="5"/>
  <c r="J127" i="5"/>
  <c r="J11" i="5"/>
  <c r="N11" i="5" s="1"/>
  <c r="J10" i="5"/>
  <c r="N10" i="5" s="1"/>
  <c r="I39" i="5"/>
  <c r="K39" i="5" s="1"/>
  <c r="I38" i="5"/>
  <c r="O38" i="5" s="1"/>
  <c r="J48" i="5"/>
  <c r="L48" i="5" s="1"/>
  <c r="J7" i="5"/>
  <c r="L7" i="5" s="1"/>
  <c r="J129" i="5"/>
  <c r="J21" i="5"/>
  <c r="N21" i="5" s="1"/>
  <c r="J41" i="5"/>
  <c r="N41" i="5" s="1"/>
  <c r="J122" i="5"/>
  <c r="W5" i="5"/>
  <c r="J128" i="5"/>
  <c r="J130" i="5"/>
  <c r="N31" i="5"/>
  <c r="M31" i="5"/>
  <c r="L31" i="5"/>
  <c r="K42" i="5"/>
  <c r="O42" i="5"/>
  <c r="AB27" i="5"/>
  <c r="W27" i="5"/>
  <c r="Y10" i="5"/>
  <c r="AA10" i="5"/>
  <c r="O13" i="5"/>
  <c r="I43" i="5"/>
  <c r="I47" i="5"/>
  <c r="I8" i="5"/>
  <c r="I31" i="5"/>
  <c r="I6" i="5"/>
  <c r="I23" i="5"/>
  <c r="I27" i="5"/>
  <c r="I14" i="5"/>
  <c r="I50" i="5"/>
  <c r="I28" i="5"/>
  <c r="I52" i="5"/>
  <c r="I11" i="5"/>
  <c r="I44" i="5"/>
  <c r="I34" i="5"/>
  <c r="I5" i="5"/>
  <c r="I53" i="5"/>
  <c r="I12" i="5"/>
  <c r="I46" i="5"/>
  <c r="I16" i="5"/>
  <c r="I30" i="5"/>
  <c r="I17" i="5"/>
  <c r="I9" i="5"/>
  <c r="I56" i="5"/>
  <c r="I15" i="5"/>
  <c r="I7" i="5"/>
  <c r="I18" i="5"/>
  <c r="AB36" i="5"/>
  <c r="W36" i="5"/>
  <c r="AA22" i="5"/>
  <c r="Y22" i="5"/>
  <c r="Z22" i="5" s="1"/>
  <c r="Y39" i="5"/>
  <c r="AA39" i="5"/>
  <c r="W123" i="5"/>
  <c r="AB123" i="5"/>
  <c r="W58" i="5"/>
  <c r="Z58" i="5" s="1"/>
  <c r="AB58" i="5"/>
  <c r="W40" i="5"/>
  <c r="AB40" i="5"/>
  <c r="L26" i="5"/>
  <c r="M26" i="5"/>
  <c r="N26" i="5"/>
  <c r="AA119" i="5"/>
  <c r="Y119" i="5"/>
  <c r="U162" i="5"/>
  <c r="J45" i="5"/>
  <c r="I24" i="5"/>
  <c r="W34" i="5"/>
  <c r="AB34" i="5"/>
  <c r="J58" i="5"/>
  <c r="I37" i="5"/>
  <c r="AA26" i="5"/>
  <c r="Y26" i="5"/>
  <c r="Z26" i="5" s="1"/>
  <c r="AA52" i="5"/>
  <c r="Y52" i="5"/>
  <c r="Z52" i="5" s="1"/>
  <c r="AA53" i="5"/>
  <c r="Y53" i="5"/>
  <c r="Z53" i="5" s="1"/>
  <c r="AA13" i="5"/>
  <c r="Y13" i="5"/>
  <c r="W130" i="5"/>
  <c r="Z130" i="5" s="1"/>
  <c r="AB130" i="5"/>
  <c r="W10" i="5"/>
  <c r="AB10" i="5"/>
  <c r="AB42" i="5"/>
  <c r="W42" i="5"/>
  <c r="I128" i="5"/>
  <c r="I126" i="5"/>
  <c r="I133" i="5"/>
  <c r="I130" i="5"/>
  <c r="I120" i="5"/>
  <c r="I119" i="5"/>
  <c r="I127" i="5"/>
  <c r="I129" i="5"/>
  <c r="O25" i="5"/>
  <c r="K25" i="5"/>
  <c r="I45" i="5"/>
  <c r="I131" i="5"/>
  <c r="J49" i="5"/>
  <c r="AB16" i="5"/>
  <c r="W16" i="5"/>
  <c r="AA11" i="5"/>
  <c r="Y11" i="5"/>
  <c r="AA17" i="5"/>
  <c r="Y17" i="5"/>
  <c r="AB44" i="5"/>
  <c r="W44" i="5"/>
  <c r="Y57" i="5"/>
  <c r="Z57" i="5" s="1"/>
  <c r="AA57" i="5"/>
  <c r="AB15" i="5"/>
  <c r="W15" i="5"/>
  <c r="Z15" i="5" s="1"/>
  <c r="M13" i="5"/>
  <c r="AB29" i="5"/>
  <c r="W29" i="5"/>
  <c r="I40" i="5"/>
  <c r="I49" i="5"/>
  <c r="Y24" i="5"/>
  <c r="AA24" i="5"/>
  <c r="Y23" i="5"/>
  <c r="Z23" i="5" s="1"/>
  <c r="AA23" i="5"/>
  <c r="AB133" i="5"/>
  <c r="W133" i="5"/>
  <c r="Z133" i="5" s="1"/>
  <c r="AB127" i="5"/>
  <c r="W127" i="5"/>
  <c r="Z127" i="5" s="1"/>
  <c r="AA44" i="5"/>
  <c r="Y44" i="5"/>
  <c r="W11" i="5"/>
  <c r="AB11" i="5"/>
  <c r="AA49" i="5"/>
  <c r="Y49" i="5"/>
  <c r="Z49" i="5" s="1"/>
  <c r="AA40" i="5"/>
  <c r="Y40" i="5"/>
  <c r="J50" i="5"/>
  <c r="J44" i="5"/>
  <c r="J15" i="5"/>
  <c r="J23" i="5"/>
  <c r="J16" i="5"/>
  <c r="J9" i="5"/>
  <c r="J27" i="5"/>
  <c r="J28" i="5"/>
  <c r="J38" i="5"/>
  <c r="J14" i="5"/>
  <c r="J46" i="5"/>
  <c r="J56" i="5"/>
  <c r="J12" i="5"/>
  <c r="J17" i="5"/>
  <c r="J6" i="5"/>
  <c r="J57" i="5"/>
  <c r="J36" i="5"/>
  <c r="J30" i="5"/>
  <c r="J52" i="5"/>
  <c r="J51" i="5"/>
  <c r="J32" i="5"/>
  <c r="J5" i="5"/>
  <c r="J40" i="5"/>
  <c r="J43" i="5"/>
  <c r="J20" i="5"/>
  <c r="J34" i="5"/>
  <c r="J37" i="5"/>
  <c r="J53" i="5"/>
  <c r="J8" i="5"/>
  <c r="J39" i="5"/>
  <c r="W125" i="5"/>
  <c r="Z125" i="5" s="1"/>
  <c r="AB125" i="5"/>
  <c r="I48" i="5"/>
  <c r="W32" i="5"/>
  <c r="Z32" i="5" s="1"/>
  <c r="AB32" i="5"/>
  <c r="I57" i="5"/>
  <c r="Y37" i="5"/>
  <c r="Z37" i="5" s="1"/>
  <c r="AA37" i="5"/>
  <c r="AA27" i="5"/>
  <c r="Y27" i="5"/>
  <c r="AB119" i="5"/>
  <c r="W119" i="5"/>
  <c r="T162" i="5"/>
  <c r="AA131" i="5"/>
  <c r="Y131" i="5"/>
  <c r="AB122" i="5"/>
  <c r="W122" i="5"/>
  <c r="AA14" i="5"/>
  <c r="Y14" i="5"/>
  <c r="Z14" i="5" s="1"/>
  <c r="W41" i="5"/>
  <c r="Z41" i="5" s="1"/>
  <c r="AB41" i="5"/>
  <c r="Y19" i="5"/>
  <c r="AA19" i="5"/>
  <c r="Y30" i="5"/>
  <c r="AA30" i="5"/>
  <c r="O32" i="5"/>
  <c r="K32" i="5"/>
  <c r="K29" i="5"/>
  <c r="O29" i="5"/>
  <c r="AB131" i="5"/>
  <c r="W131" i="5"/>
  <c r="J29" i="5"/>
  <c r="W46" i="5"/>
  <c r="AB46" i="5"/>
  <c r="AB30" i="5"/>
  <c r="W30" i="5"/>
  <c r="Y43" i="5"/>
  <c r="AA43" i="5"/>
  <c r="AA46" i="5"/>
  <c r="Y46" i="5"/>
  <c r="AB128" i="5"/>
  <c r="W128" i="5"/>
  <c r="N48" i="5"/>
  <c r="W39" i="5"/>
  <c r="AB39" i="5"/>
  <c r="AB24" i="5"/>
  <c r="W24" i="5"/>
  <c r="AA33" i="5"/>
  <c r="Y33" i="5"/>
  <c r="Z33" i="5" s="1"/>
  <c r="AA48" i="5"/>
  <c r="Y48" i="5"/>
  <c r="Z48" i="5" s="1"/>
  <c r="AB129" i="5"/>
  <c r="W129" i="5"/>
  <c r="W121" i="5"/>
  <c r="AB121" i="5"/>
  <c r="AB126" i="5"/>
  <c r="W126" i="5"/>
  <c r="I123" i="5"/>
  <c r="AB7" i="5"/>
  <c r="W7" i="5"/>
  <c r="AB45" i="5"/>
  <c r="W45" i="5"/>
  <c r="I22" i="5"/>
  <c r="Y35" i="5"/>
  <c r="AA35" i="5"/>
  <c r="AA56" i="5"/>
  <c r="Y56" i="5"/>
  <c r="J18" i="5"/>
  <c r="W47" i="5"/>
  <c r="Z47" i="5" s="1"/>
  <c r="AB47" i="5"/>
  <c r="AA16" i="5"/>
  <c r="Y16" i="5"/>
  <c r="Z120" i="5"/>
  <c r="AC120" i="5" s="1"/>
  <c r="AB124" i="5"/>
  <c r="W124" i="5"/>
  <c r="Z124" i="5" s="1"/>
  <c r="Y31" i="5"/>
  <c r="AA31" i="5"/>
  <c r="Y9" i="5"/>
  <c r="Z9" i="5" s="1"/>
  <c r="AA9" i="5"/>
  <c r="AA29" i="5"/>
  <c r="Y29" i="5"/>
  <c r="K35" i="5"/>
  <c r="O35" i="5"/>
  <c r="O21" i="5"/>
  <c r="K21" i="5"/>
  <c r="N22" i="5"/>
  <c r="M22" i="5"/>
  <c r="N25" i="5"/>
  <c r="I121" i="5"/>
  <c r="W21" i="5"/>
  <c r="AB21" i="5"/>
  <c r="W19" i="5"/>
  <c r="AB19" i="5"/>
  <c r="AB51" i="5"/>
  <c r="W51" i="5"/>
  <c r="Z51" i="5" s="1"/>
  <c r="T109" i="5"/>
  <c r="AA128" i="5"/>
  <c r="Y128" i="5"/>
  <c r="AA42" i="5"/>
  <c r="Y42" i="5"/>
  <c r="AA45" i="5"/>
  <c r="Y45" i="5"/>
  <c r="AA59" i="5"/>
  <c r="Y59" i="5"/>
  <c r="AB17" i="5"/>
  <c r="W17" i="5"/>
  <c r="AA129" i="5"/>
  <c r="Y129" i="5"/>
  <c r="AA122" i="5"/>
  <c r="Y122" i="5"/>
  <c r="Z20" i="5"/>
  <c r="AA21" i="5"/>
  <c r="Y21" i="5"/>
  <c r="AB59" i="5"/>
  <c r="W59" i="5"/>
  <c r="J24" i="5"/>
  <c r="AA121" i="5"/>
  <c r="Y121" i="5"/>
  <c r="AA7" i="5"/>
  <c r="Y7" i="5"/>
  <c r="W132" i="5"/>
  <c r="Z132" i="5" s="1"/>
  <c r="AB132" i="5"/>
  <c r="AC18" i="5"/>
  <c r="J35" i="5"/>
  <c r="Y6" i="5"/>
  <c r="AA6" i="5"/>
  <c r="W38" i="5"/>
  <c r="AB38" i="5"/>
  <c r="I51" i="5"/>
  <c r="Y123" i="5"/>
  <c r="AA123" i="5"/>
  <c r="Y38" i="5"/>
  <c r="AA38" i="5"/>
  <c r="O36" i="5" l="1"/>
  <c r="O59" i="5"/>
  <c r="Z6" i="5"/>
  <c r="Z8" i="5"/>
  <c r="AC8" i="5" s="1"/>
  <c r="L21" i="5"/>
  <c r="P21" i="5" s="1"/>
  <c r="AC26" i="5"/>
  <c r="Z5" i="5"/>
  <c r="AC5" i="5" s="1"/>
  <c r="Z39" i="5"/>
  <c r="Z43" i="5"/>
  <c r="AC57" i="5"/>
  <c r="Z25" i="5"/>
  <c r="AC25" i="5" s="1"/>
  <c r="Z35" i="5"/>
  <c r="AC35" i="5" s="1"/>
  <c r="K33" i="5"/>
  <c r="P33" i="5" s="1"/>
  <c r="M48" i="5"/>
  <c r="L11" i="5"/>
  <c r="K19" i="5"/>
  <c r="M11" i="5"/>
  <c r="O39" i="5"/>
  <c r="Z56" i="5"/>
  <c r="AC56" i="5" s="1"/>
  <c r="L42" i="5"/>
  <c r="N42" i="5"/>
  <c r="AC22" i="5"/>
  <c r="K10" i="5"/>
  <c r="N33" i="5"/>
  <c r="M33" i="5"/>
  <c r="M21" i="5"/>
  <c r="Z36" i="5"/>
  <c r="AC36" i="5" s="1"/>
  <c r="AC28" i="5"/>
  <c r="Z10" i="5"/>
  <c r="AC10" i="5" s="1"/>
  <c r="Z34" i="5"/>
  <c r="AC34" i="5" s="1"/>
  <c r="M7" i="5"/>
  <c r="K58" i="5"/>
  <c r="Z11" i="5"/>
  <c r="AC11" i="5" s="1"/>
  <c r="N7" i="5"/>
  <c r="AC20" i="5"/>
  <c r="L41" i="5"/>
  <c r="Z13" i="5"/>
  <c r="AC13" i="5" s="1"/>
  <c r="O26" i="5"/>
  <c r="P26" i="5" s="1"/>
  <c r="L25" i="5"/>
  <c r="P25" i="5" s="1"/>
  <c r="O41" i="5"/>
  <c r="L13" i="5"/>
  <c r="P13" i="5" s="1"/>
  <c r="Z126" i="5"/>
  <c r="AC126" i="5" s="1"/>
  <c r="AC127" i="5"/>
  <c r="Z59" i="5"/>
  <c r="AC59" i="5" s="1"/>
  <c r="Z38" i="5"/>
  <c r="AC38" i="5" s="1"/>
  <c r="Z31" i="5"/>
  <c r="AC31" i="5" s="1"/>
  <c r="M10" i="5"/>
  <c r="AC53" i="5"/>
  <c r="L10" i="5"/>
  <c r="AC133" i="5"/>
  <c r="AC9" i="5"/>
  <c r="AC33" i="5"/>
  <c r="Z29" i="5"/>
  <c r="AC29" i="5" s="1"/>
  <c r="O20" i="5"/>
  <c r="M19" i="5"/>
  <c r="N19" i="5"/>
  <c r="AC6" i="5"/>
  <c r="AC23" i="5"/>
  <c r="Z17" i="5"/>
  <c r="AC17" i="5" s="1"/>
  <c r="AC43" i="5"/>
  <c r="AC49" i="5"/>
  <c r="Z46" i="5"/>
  <c r="AC46" i="5" s="1"/>
  <c r="N59" i="5"/>
  <c r="M59" i="5"/>
  <c r="K38" i="5"/>
  <c r="AC124" i="5"/>
  <c r="AC15" i="5"/>
  <c r="AB109" i="5"/>
  <c r="AC14" i="5"/>
  <c r="AC47" i="5"/>
  <c r="AC58" i="5"/>
  <c r="Y109" i="5"/>
  <c r="Z16" i="5"/>
  <c r="AC16" i="5" s="1"/>
  <c r="AC37" i="5"/>
  <c r="AA109" i="5"/>
  <c r="AC52" i="5"/>
  <c r="M41" i="5"/>
  <c r="Z7" i="5"/>
  <c r="AC7" i="5" s="1"/>
  <c r="AC32" i="5"/>
  <c r="Z131" i="5"/>
  <c r="AC131" i="5" s="1"/>
  <c r="L47" i="5"/>
  <c r="Z19" i="5"/>
  <c r="AC19" i="5" s="1"/>
  <c r="M47" i="5"/>
  <c r="AC130" i="5"/>
  <c r="L16" i="5"/>
  <c r="M16" i="5"/>
  <c r="N16" i="5"/>
  <c r="O51" i="5"/>
  <c r="K51" i="5"/>
  <c r="K22" i="5"/>
  <c r="O22" i="5"/>
  <c r="Z119" i="5"/>
  <c r="W162" i="5"/>
  <c r="N34" i="5"/>
  <c r="L34" i="5"/>
  <c r="M34" i="5"/>
  <c r="N14" i="5"/>
  <c r="M14" i="5"/>
  <c r="L14" i="5"/>
  <c r="I162" i="5"/>
  <c r="K37" i="5"/>
  <c r="O37" i="5"/>
  <c r="K53" i="5"/>
  <c r="O53" i="5"/>
  <c r="O23" i="5"/>
  <c r="K23" i="5"/>
  <c r="AC125" i="5"/>
  <c r="M6" i="5"/>
  <c r="L6" i="5"/>
  <c r="N6" i="5"/>
  <c r="AB162" i="5"/>
  <c r="N20" i="5"/>
  <c r="L20" i="5"/>
  <c r="M20" i="5"/>
  <c r="M38" i="5"/>
  <c r="N38" i="5"/>
  <c r="L38" i="5"/>
  <c r="W109" i="5"/>
  <c r="N58" i="5"/>
  <c r="M58" i="5"/>
  <c r="L58" i="5"/>
  <c r="I109" i="5"/>
  <c r="K5" i="5"/>
  <c r="O5" i="5"/>
  <c r="M35" i="5"/>
  <c r="L35" i="5"/>
  <c r="N35" i="5"/>
  <c r="Z128" i="5"/>
  <c r="AC128" i="5" s="1"/>
  <c r="Z30" i="5"/>
  <c r="AC30" i="5" s="1"/>
  <c r="Z122" i="5"/>
  <c r="AC122" i="5" s="1"/>
  <c r="L43" i="5"/>
  <c r="M43" i="5"/>
  <c r="N43" i="5"/>
  <c r="N28" i="5"/>
  <c r="M28" i="5"/>
  <c r="L28" i="5"/>
  <c r="Z44" i="5"/>
  <c r="AC44" i="5" s="1"/>
  <c r="K34" i="5"/>
  <c r="O34" i="5"/>
  <c r="N32" i="5"/>
  <c r="M32" i="5"/>
  <c r="L32" i="5"/>
  <c r="N45" i="5"/>
  <c r="M45" i="5"/>
  <c r="L45" i="5"/>
  <c r="AC48" i="5"/>
  <c r="N40" i="5"/>
  <c r="L40" i="5"/>
  <c r="M40" i="5"/>
  <c r="M27" i="5"/>
  <c r="N27" i="5"/>
  <c r="L27" i="5"/>
  <c r="Z40" i="5"/>
  <c r="AC40" i="5" s="1"/>
  <c r="K44" i="5"/>
  <c r="O44" i="5"/>
  <c r="K52" i="5"/>
  <c r="O52" i="5"/>
  <c r="K6" i="5"/>
  <c r="O6" i="5"/>
  <c r="Z45" i="5"/>
  <c r="AC45" i="5" s="1"/>
  <c r="L5" i="5"/>
  <c r="N5" i="5"/>
  <c r="M5" i="5"/>
  <c r="N9" i="5"/>
  <c r="M9" i="5"/>
  <c r="L9" i="5"/>
  <c r="K24" i="5"/>
  <c r="O24" i="5"/>
  <c r="K11" i="5"/>
  <c r="O11" i="5"/>
  <c r="M51" i="5"/>
  <c r="L51" i="5"/>
  <c r="N51" i="5"/>
  <c r="O18" i="5"/>
  <c r="K18" i="5"/>
  <c r="AC51" i="5"/>
  <c r="N52" i="5"/>
  <c r="M52" i="5"/>
  <c r="L52" i="5"/>
  <c r="N15" i="5"/>
  <c r="M15" i="5"/>
  <c r="L15" i="5"/>
  <c r="O40" i="5"/>
  <c r="K40" i="5"/>
  <c r="O7" i="5"/>
  <c r="K7" i="5"/>
  <c r="O50" i="5"/>
  <c r="K50" i="5"/>
  <c r="L29" i="5"/>
  <c r="N29" i="5"/>
  <c r="M29" i="5"/>
  <c r="P29" i="5" s="1"/>
  <c r="O57" i="5"/>
  <c r="K57" i="5"/>
  <c r="M23" i="5"/>
  <c r="N23" i="5"/>
  <c r="L23" i="5"/>
  <c r="K49" i="5"/>
  <c r="O49" i="5"/>
  <c r="O28" i="5"/>
  <c r="K28" i="5"/>
  <c r="Z24" i="5"/>
  <c r="AC24" i="5" s="1"/>
  <c r="N30" i="5"/>
  <c r="M30" i="5"/>
  <c r="L30" i="5"/>
  <c r="L44" i="5"/>
  <c r="N44" i="5"/>
  <c r="M44" i="5"/>
  <c r="N49" i="5"/>
  <c r="M49" i="5"/>
  <c r="L49" i="5"/>
  <c r="K15" i="5"/>
  <c r="O15" i="5"/>
  <c r="O14" i="5"/>
  <c r="K14" i="5"/>
  <c r="L24" i="5"/>
  <c r="N24" i="5"/>
  <c r="M24" i="5"/>
  <c r="AC132" i="5"/>
  <c r="O48" i="5"/>
  <c r="K48" i="5"/>
  <c r="N36" i="5"/>
  <c r="M36" i="5"/>
  <c r="L36" i="5"/>
  <c r="N50" i="5"/>
  <c r="M50" i="5"/>
  <c r="L50" i="5"/>
  <c r="Z42" i="5"/>
  <c r="AC42" i="5" s="1"/>
  <c r="K56" i="5"/>
  <c r="O56" i="5"/>
  <c r="O27" i="5"/>
  <c r="K27" i="5"/>
  <c r="Z27" i="5"/>
  <c r="AC27" i="5" s="1"/>
  <c r="Z121" i="5"/>
  <c r="AC121" i="5" s="1"/>
  <c r="M39" i="5"/>
  <c r="N39" i="5"/>
  <c r="L39" i="5"/>
  <c r="N17" i="5"/>
  <c r="L17" i="5"/>
  <c r="M17" i="5"/>
  <c r="Y162" i="5"/>
  <c r="K30" i="5"/>
  <c r="O30" i="5"/>
  <c r="O31" i="5"/>
  <c r="K31" i="5"/>
  <c r="O9" i="5"/>
  <c r="K9" i="5"/>
  <c r="N18" i="5"/>
  <c r="M18" i="5"/>
  <c r="L18" i="5"/>
  <c r="Z21" i="5"/>
  <c r="AC21" i="5" s="1"/>
  <c r="Z129" i="5"/>
  <c r="AC129" i="5" s="1"/>
  <c r="AC41" i="5"/>
  <c r="N8" i="5"/>
  <c r="M8" i="5"/>
  <c r="L8" i="5"/>
  <c r="N12" i="5"/>
  <c r="M12" i="5"/>
  <c r="L12" i="5"/>
  <c r="AA162" i="5"/>
  <c r="AA170" i="5" s="1"/>
  <c r="K16" i="5"/>
  <c r="O16" i="5"/>
  <c r="K8" i="5"/>
  <c r="O8" i="5"/>
  <c r="N57" i="5"/>
  <c r="M57" i="5"/>
  <c r="L57" i="5"/>
  <c r="K45" i="5"/>
  <c r="O45" i="5"/>
  <c r="L53" i="5"/>
  <c r="N53" i="5"/>
  <c r="M53" i="5"/>
  <c r="N56" i="5"/>
  <c r="M56" i="5"/>
  <c r="L56" i="5"/>
  <c r="Z123" i="5"/>
  <c r="AC123" i="5" s="1"/>
  <c r="O46" i="5"/>
  <c r="K46" i="5"/>
  <c r="O47" i="5"/>
  <c r="K47" i="5"/>
  <c r="AC39" i="5"/>
  <c r="O17" i="5"/>
  <c r="K17" i="5"/>
  <c r="N37" i="5"/>
  <c r="M37" i="5"/>
  <c r="L37" i="5"/>
  <c r="N46" i="5"/>
  <c r="L46" i="5"/>
  <c r="M46" i="5"/>
  <c r="O12" i="5"/>
  <c r="K12" i="5"/>
  <c r="O43" i="5"/>
  <c r="K43" i="5"/>
  <c r="P42" i="5" l="1"/>
  <c r="P59" i="5"/>
  <c r="P41" i="5"/>
  <c r="P38" i="5"/>
  <c r="P20" i="5"/>
  <c r="P10" i="5"/>
  <c r="P35" i="5"/>
  <c r="P19" i="5"/>
  <c r="P16" i="5"/>
  <c r="Y170" i="5"/>
  <c r="P49" i="5"/>
  <c r="W170" i="5"/>
  <c r="P7" i="5"/>
  <c r="P27" i="5"/>
  <c r="P39" i="5"/>
  <c r="P36" i="5"/>
  <c r="P32" i="5"/>
  <c r="P37" i="5"/>
  <c r="P58" i="5"/>
  <c r="P22" i="5"/>
  <c r="P11" i="5"/>
  <c r="P15" i="5"/>
  <c r="P24" i="5"/>
  <c r="P6" i="5"/>
  <c r="P43" i="5"/>
  <c r="P30" i="5"/>
  <c r="P51" i="5"/>
  <c r="P8" i="5"/>
  <c r="P56" i="5"/>
  <c r="P44" i="5"/>
  <c r="P23" i="5"/>
  <c r="P45" i="5"/>
  <c r="P12" i="5"/>
  <c r="P50" i="5"/>
  <c r="AC109" i="5"/>
  <c r="P17" i="5"/>
  <c r="M109" i="5"/>
  <c r="O109" i="5"/>
  <c r="P28" i="5"/>
  <c r="P40" i="5"/>
  <c r="N109" i="5"/>
  <c r="K109" i="5"/>
  <c r="P5" i="5"/>
  <c r="P18" i="5"/>
  <c r="L109" i="5"/>
  <c r="P53" i="5"/>
  <c r="P47" i="5"/>
  <c r="P9" i="5"/>
  <c r="AC119" i="5"/>
  <c r="Z162" i="5"/>
  <c r="P48" i="5"/>
  <c r="P14" i="5"/>
  <c r="P52" i="5"/>
  <c r="P46" i="5"/>
  <c r="P34" i="5"/>
  <c r="Z109" i="5"/>
  <c r="P31" i="5"/>
  <c r="P57" i="5"/>
  <c r="Z170" i="5" l="1"/>
  <c r="AC162" i="5"/>
  <c r="P109" i="5"/>
  <c r="W78" i="5" l="1"/>
  <c r="Z78" i="5" s="1"/>
  <c r="AC78" i="5" s="1"/>
  <c r="W64" i="5" l="1"/>
  <c r="Z64" i="5" s="1"/>
  <c r="AC64" i="5" s="1"/>
  <c r="W156" i="5"/>
  <c r="Z156" i="5" s="1"/>
  <c r="AC156" i="5" s="1"/>
  <c r="W63" i="5"/>
  <c r="Z63" i="5" s="1"/>
  <c r="AC63" i="5" s="1"/>
  <c r="W148" i="5"/>
  <c r="Z148" i="5" s="1"/>
  <c r="AC148" i="5" s="1"/>
  <c r="W79" i="5" l="1"/>
  <c r="Z79" i="5" s="1"/>
  <c r="AC79" i="5" s="1"/>
  <c r="W155" i="5"/>
  <c r="Z155" i="5" s="1"/>
  <c r="AC155" i="5" s="1"/>
  <c r="W154" i="5"/>
  <c r="Z154" i="5" s="1"/>
  <c r="AC154" i="5" s="1"/>
  <c r="W153" i="5"/>
  <c r="Z153" i="5" s="1"/>
  <c r="AC153" i="5" s="1"/>
  <c r="W76" i="5"/>
  <c r="Z76" i="5" s="1"/>
  <c r="AC76" i="5" s="1"/>
  <c r="W152" i="5"/>
  <c r="Z152" i="5" s="1"/>
  <c r="AC152" i="5" s="1"/>
  <c r="W151" i="5"/>
  <c r="Z151" i="5" s="1"/>
  <c r="AC151" i="5" s="1"/>
  <c r="W75" i="5"/>
  <c r="Z75" i="5" s="1"/>
  <c r="AC75" i="5" s="1"/>
  <c r="W74" i="5"/>
  <c r="Z74" i="5" s="1"/>
  <c r="AC74" i="5" s="1"/>
  <c r="W73" i="5"/>
  <c r="Z73" i="5" s="1"/>
  <c r="AC73" i="5" s="1"/>
  <c r="W72" i="5"/>
  <c r="Z72" i="5" s="1"/>
  <c r="AC72" i="5" s="1"/>
  <c r="W71" i="5"/>
  <c r="Z71" i="5" s="1"/>
  <c r="AC71" i="5" s="1"/>
  <c r="W70" i="5"/>
  <c r="Z70" i="5" s="1"/>
  <c r="AC70" i="5" s="1"/>
  <c r="W150" i="5"/>
  <c r="Z150" i="5" s="1"/>
  <c r="AC150" i="5" s="1"/>
  <c r="W149" i="5"/>
  <c r="Z149" i="5" s="1"/>
  <c r="AC149" i="5" s="1"/>
  <c r="W69" i="5"/>
  <c r="Z69" i="5" s="1"/>
  <c r="AC69" i="5" s="1"/>
  <c r="W68" i="5"/>
  <c r="Z68" i="5" s="1"/>
  <c r="AC68" i="5" s="1"/>
  <c r="W67" i="5"/>
  <c r="Z67" i="5" s="1"/>
  <c r="AC67" i="5" s="1"/>
  <c r="W66" i="5"/>
  <c r="Z66" i="5" s="1"/>
  <c r="AC66" i="5" s="1"/>
  <c r="W65" i="5"/>
  <c r="Z65" i="5" s="1"/>
  <c r="AC65" i="5" s="1"/>
  <c r="W147" i="5"/>
  <c r="Z147" i="5" s="1"/>
  <c r="AC147" i="5" s="1"/>
  <c r="W146" i="5"/>
  <c r="Z146" i="5" s="1"/>
  <c r="AC146" i="5" s="1"/>
  <c r="W145" i="5"/>
  <c r="Z145" i="5" s="1"/>
  <c r="AC145" i="5" s="1"/>
  <c r="W144" i="5"/>
  <c r="Z144" i="5" s="1"/>
  <c r="AC144" i="5" s="1"/>
  <c r="W143" i="5"/>
  <c r="Z143" i="5" s="1"/>
  <c r="AC143" i="5" s="1"/>
  <c r="W142" i="5"/>
  <c r="Z142" i="5" s="1"/>
  <c r="AC142" i="5" s="1"/>
  <c r="W141" i="5"/>
  <c r="Z141" i="5" s="1"/>
  <c r="AC141" i="5" s="1"/>
  <c r="W140" i="5"/>
  <c r="Z140" i="5" s="1"/>
  <c r="AC140" i="5" s="1"/>
  <c r="W139" i="5"/>
  <c r="Z139" i="5" s="1"/>
  <c r="AC139" i="5" s="1"/>
  <c r="W138" i="5"/>
  <c r="Z138" i="5" s="1"/>
  <c r="AC138" i="5" s="1"/>
  <c r="W137" i="5"/>
  <c r="Z137" i="5" s="1"/>
  <c r="AC137" i="5" s="1"/>
  <c r="W136" i="5"/>
  <c r="Z136" i="5" s="1"/>
  <c r="AC136" i="5" s="1"/>
  <c r="W77" i="5" l="1"/>
  <c r="Z77" i="5" s="1"/>
  <c r="AC77" i="5" s="1"/>
  <c r="N165" i="5" l="1"/>
  <c r="M165" i="5"/>
  <c r="L165" i="5"/>
  <c r="M120" i="5" l="1"/>
  <c r="M132" i="5"/>
  <c r="M131" i="5"/>
  <c r="M124" i="5"/>
  <c r="M128" i="5"/>
  <c r="M133" i="5"/>
  <c r="M122" i="5"/>
  <c r="M126" i="5"/>
  <c r="M127" i="5"/>
  <c r="M119" i="5"/>
  <c r="M121" i="5"/>
  <c r="M129" i="5"/>
  <c r="M123" i="5"/>
  <c r="M125" i="5"/>
  <c r="M130" i="5"/>
  <c r="N120" i="5"/>
  <c r="N132" i="5"/>
  <c r="N124" i="5"/>
  <c r="N131" i="5"/>
  <c r="N121" i="5"/>
  <c r="N129" i="5"/>
  <c r="N133" i="5"/>
  <c r="N126" i="5"/>
  <c r="N119" i="5"/>
  <c r="N125" i="5"/>
  <c r="N122" i="5"/>
  <c r="N123" i="5"/>
  <c r="N128" i="5"/>
  <c r="N127" i="5"/>
  <c r="N130" i="5"/>
  <c r="L131" i="5"/>
  <c r="L120" i="5"/>
  <c r="L132" i="5"/>
  <c r="L133" i="5"/>
  <c r="L124" i="5"/>
  <c r="L125" i="5"/>
  <c r="L126" i="5"/>
  <c r="L127" i="5"/>
  <c r="L122" i="5"/>
  <c r="L123" i="5"/>
  <c r="L119" i="5"/>
  <c r="L121" i="5"/>
  <c r="L128" i="5"/>
  <c r="L129" i="5"/>
  <c r="L130" i="5"/>
  <c r="M162" i="5" l="1"/>
  <c r="M170" i="5" s="1"/>
  <c r="L162" i="5"/>
  <c r="L170" i="5" s="1"/>
  <c r="N162" i="5"/>
  <c r="N170" i="5" s="1"/>
  <c r="O165" i="5" l="1"/>
  <c r="K165" i="5" l="1"/>
  <c r="O122" i="5"/>
  <c r="O124" i="5"/>
  <c r="O128" i="5"/>
  <c r="O121" i="5"/>
  <c r="O126" i="5"/>
  <c r="O129" i="5"/>
  <c r="O120" i="5"/>
  <c r="O125" i="5"/>
  <c r="O130" i="5"/>
  <c r="O133" i="5"/>
  <c r="O131" i="5"/>
  <c r="O132" i="5"/>
  <c r="O127" i="5"/>
  <c r="O123" i="5"/>
  <c r="O119" i="5"/>
  <c r="K122" i="5" l="1"/>
  <c r="P122" i="5" s="1"/>
  <c r="K120" i="5"/>
  <c r="P120" i="5" s="1"/>
  <c r="K132" i="5"/>
  <c r="P132" i="5" s="1"/>
  <c r="K121" i="5"/>
  <c r="P121" i="5" s="1"/>
  <c r="K123" i="5"/>
  <c r="P123" i="5" s="1"/>
  <c r="K130" i="5"/>
  <c r="P130" i="5" s="1"/>
  <c r="K133" i="5"/>
  <c r="P133" i="5" s="1"/>
  <c r="K126" i="5"/>
  <c r="P126" i="5" s="1"/>
  <c r="K131" i="5"/>
  <c r="P131" i="5" s="1"/>
  <c r="K127" i="5"/>
  <c r="P127" i="5" s="1"/>
  <c r="K129" i="5"/>
  <c r="P129" i="5" s="1"/>
  <c r="K124" i="5"/>
  <c r="P124" i="5" s="1"/>
  <c r="K119" i="5"/>
  <c r="K125" i="5"/>
  <c r="P125" i="5" s="1"/>
  <c r="K128" i="5"/>
  <c r="P128" i="5" s="1"/>
  <c r="O162" i="5"/>
  <c r="P119" i="5" l="1"/>
  <c r="P162" i="5" s="1"/>
  <c r="K16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</authors>
  <commentList>
    <comment ref="D2" authorId="0" shapeId="0" xr:uid="{45AE8FAB-2BC8-4AFD-AEF2-300089E342E1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 xr:uid="{2A1AB495-F6D2-4BCB-A1D3-F18C5B8FA658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Jimmy Witcosky</author>
    <author>Kambra Reddick</author>
  </authors>
  <commentList>
    <comment ref="B76" authorId="0" shapeId="0" xr:uid="{1B97A984-3096-498B-BC89-1077C14698F2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100699500S</t>
        </r>
      </text>
    </comment>
    <comment ref="C76" authorId="1" shapeId="0" xr:uid="{F6B178E1-DA39-4C29-B9B7-3162966AFBE7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</t>
        </r>
      </text>
    </comment>
    <comment ref="B77" authorId="0" shapeId="0" xr:uid="{4A2A7ABB-3531-4441-A138-82BF309050A9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100697950F</t>
        </r>
      </text>
    </comment>
    <comment ref="C77" authorId="1" shapeId="0" xr:uid="{D1BEAA5C-BEBF-49E4-878C-B25E04231AB7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100697950B
</t>
        </r>
      </text>
    </comment>
    <comment ref="B78" authorId="1" shapeId="0" xr:uid="{19AC6689-9505-4F60-9A8E-E0C7815188E6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100699540I</t>
        </r>
      </text>
    </comment>
    <comment ref="C78" authorId="1" shapeId="0" xr:uid="{1852D4AC-F857-45EE-9F39-BDD15EDD8BBC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79" authorId="0" shapeId="0" xr:uid="{2FB06AF9-2E5C-4B9B-8B65-C67849DA23C3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100806400W</t>
        </r>
      </text>
    </comment>
    <comment ref="C79" authorId="1" shapeId="0" xr:uid="{EDB1A14D-87E0-4F44-808C-5E6DE019FE1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</authors>
  <commentList>
    <comment ref="C2" authorId="0" shapeId="0" xr:uid="{3C6DC7BD-30C3-4D43-9D10-553C1515837E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" authorId="0" shapeId="0" xr:uid="{F3BA0663-4494-40FD-8415-960C54F2D2EC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4" authorId="0" shapeId="0" xr:uid="{25922439-F365-4409-9DF2-849A4F3C2D34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5" authorId="0" shapeId="0" xr:uid="{CB71420C-B714-485E-A421-7BFAB61D436E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6" authorId="0" shapeId="0" xr:uid="{C43ED80F-4A36-432A-800D-1BFFAC01931F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7" authorId="0" shapeId="0" xr:uid="{66CEA2C3-98BC-416D-ABEA-2E0022F0CAB3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8" authorId="1" shapeId="0" xr:uid="{5B97FD60-29B1-460B-B607-4EB2773A94B2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C9" authorId="0" shapeId="0" xr:uid="{5E4FB5FB-B6DC-4895-9A35-B26A0953EF8A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0" authorId="0" shapeId="0" xr:uid="{344F6C83-1B9F-42D3-9258-89A355186F79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1" authorId="1" shapeId="0" xr:uid="{DFD0B728-1818-491C-86B9-DAD36540571C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C12" authorId="0" shapeId="0" xr:uid="{9FA87E4A-DE82-4A31-B327-D6E83BFADBB2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3" authorId="0" shapeId="0" xr:uid="{7D403337-302C-4E04-B301-6DF77B05BB1D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4" authorId="1" shapeId="0" xr:uid="{CBFF1495-6A7F-4019-8DC9-DE669DC283BB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C15" authorId="0" shapeId="0" xr:uid="{C609F239-A21B-4097-9C98-46A91A3CFC26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6" authorId="0" shapeId="0" xr:uid="{B05E8D87-2375-45D0-A908-36A6BDD480AD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7" authorId="0" shapeId="0" xr:uid="{66683D6B-828F-4056-9E53-44ED2DF93ED1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8" authorId="0" shapeId="0" xr:uid="{F6C85934-5D63-46D0-B426-8F3F1A95A2DB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9" authorId="0" shapeId="0" xr:uid="{C315AB31-6D97-422B-B536-3D6EF3795A2B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0" authorId="0" shapeId="0" xr:uid="{BB531799-B4EC-48C8-852B-7941D7781F0D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
</t>
        </r>
      </text>
    </comment>
    <comment ref="C21" authorId="0" shapeId="0" xr:uid="{8F8647AA-07D6-470D-9F06-79135EFDB10E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2" authorId="0" shapeId="0" xr:uid="{E6FA92FB-1158-44F3-A2FE-1804A88509F6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3" authorId="0" shapeId="0" xr:uid="{404E2EED-5392-49A8-A813-1490BE04F69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4" authorId="0" shapeId="0" xr:uid="{05706AF5-9B0A-438E-8B18-1D167D604BE8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5" authorId="0" shapeId="0" xr:uid="{3EA01117-2000-4FBC-9C4F-FB97051BBD5A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6" authorId="0" shapeId="0" xr:uid="{E2299449-9A30-412E-86F1-4A12B1F19F2C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7" authorId="0" shapeId="0" xr:uid="{7ACFD8C6-36BA-4CD3-8AD4-E7C28893765F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8" authorId="1" shapeId="0" xr:uid="{7631DE2C-086E-4990-AA1E-37685583EA51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</t>
        </r>
      </text>
    </comment>
    <comment ref="C29" authorId="0" shapeId="0" xr:uid="{7748D633-0917-4E47-A621-93E087AAC1BF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0" authorId="1" shapeId="0" xr:uid="{3FB4F5DF-A7E8-483E-B551-E644F1DC7D57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C31" authorId="0" shapeId="0" xr:uid="{70D2D1FF-7F13-476B-9B3A-F00FA30DF90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2" authorId="0" shapeId="0" xr:uid="{EC881D95-6DA1-4A3B-AA3A-35CD0D1294AB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3" authorId="1" shapeId="0" xr:uid="{FB6750AF-81AD-4E9D-B6C7-340496AD587B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</t>
        </r>
      </text>
    </comment>
    <comment ref="C34" authorId="0" shapeId="0" xr:uid="{7ACDD67A-9236-4E15-B9EC-626A06758494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5" authorId="0" shapeId="0" xr:uid="{DA8A2A7B-22EA-428F-9850-46F73CAFB4F8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6" authorId="0" shapeId="0" xr:uid="{91AD34D9-F50F-48AB-A391-56F355DFEFBE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7" authorId="0" shapeId="0" xr:uid="{1EBF5B25-2C55-4CE3-A431-C4B019242C03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8" authorId="0" shapeId="0" xr:uid="{1A2F809D-2DE6-4C34-BC99-2EDC9282E282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9" authorId="1" shapeId="0" xr:uid="{AD43AD1E-4E6E-4C88-B62A-2334EA36CCB7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C40" authorId="0" shapeId="0" xr:uid="{A7E6DDDC-52A2-4234-A662-104A726F8A01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</commentList>
</comments>
</file>

<file path=xl/sharedStrings.xml><?xml version="1.0" encoding="utf-8"?>
<sst xmlns="http://schemas.openxmlformats.org/spreadsheetml/2006/main" count="639" uniqueCount="352">
  <si>
    <t>Medicaid Prov ID</t>
  </si>
  <si>
    <t>Hosp Name</t>
  </si>
  <si>
    <t>Hospital Class</t>
  </si>
  <si>
    <t>100700030A</t>
  </si>
  <si>
    <t>200435950A</t>
  </si>
  <si>
    <t>200439230A</t>
  </si>
  <si>
    <t>100699420A</t>
  </si>
  <si>
    <t>200102450A</t>
  </si>
  <si>
    <t>BAILEY MEDICAL CENTER LLC</t>
  </si>
  <si>
    <t>200044190A</t>
  </si>
  <si>
    <t>100696610B</t>
  </si>
  <si>
    <t>100699410A</t>
  </si>
  <si>
    <t>GREAT PLAINS REGIONAL MEDICAL CENTER</t>
  </si>
  <si>
    <t>200045700C</t>
  </si>
  <si>
    <t>200044210A</t>
  </si>
  <si>
    <t>100806400C</t>
  </si>
  <si>
    <t>100699440A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</si>
  <si>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</si>
  <si>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</si>
  <si>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</si>
  <si>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</si>
  <si>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</si>
  <si>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</si>
  <si>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</si>
  <si>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</si>
  <si>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100700200A</t>
  </si>
  <si>
    <t>100699490A</t>
  </si>
  <si>
    <t>JANE PHILLIPS EP HSP</t>
  </si>
  <si>
    <t>100700920A</t>
  </si>
  <si>
    <t>100699390A</t>
  </si>
  <si>
    <t>200509290A</t>
  </si>
  <si>
    <t>MERCY HOSPITAL ADA, INC.</t>
  </si>
  <si>
    <t>100262320C</t>
  </si>
  <si>
    <t>200242900A</t>
  </si>
  <si>
    <t>100699570A</t>
  </si>
  <si>
    <t>SAINT FRANCIS HOSPITAL</t>
  </si>
  <si>
    <t>200031310A</t>
  </si>
  <si>
    <t>SAINT FRANCIS HOSPITAL SOUTH</t>
  </si>
  <si>
    <t>100697950B</t>
  </si>
  <si>
    <t>100699540A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</si>
  <si>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</si>
  <si>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</si>
  <si>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</si>
  <si>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</si>
  <si>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</si>
  <si>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</si>
  <si>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</si>
  <si>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100740840B</t>
  </si>
  <si>
    <t>200006260A</t>
  </si>
  <si>
    <t>TULSA SPINE HOSPITAL</t>
  </si>
  <si>
    <t>200028650A</t>
  </si>
  <si>
    <t>VALIR REHABILITATION HOSPITAL OF OKC</t>
  </si>
  <si>
    <t>WILLOW CREST HOSPITAL</t>
  </si>
  <si>
    <t>200019120A</t>
  </si>
  <si>
    <t>100700720A</t>
  </si>
  <si>
    <t>CHOCTAW MEMORIAL HOSPITAL</t>
  </si>
  <si>
    <t>100749570S</t>
  </si>
  <si>
    <t>100700880A</t>
  </si>
  <si>
    <t>ELKVIEW GEN HSP</t>
  </si>
  <si>
    <t>100700820A</t>
  </si>
  <si>
    <t>GRADY MEMORIAL HOSPITAL</t>
  </si>
  <si>
    <t>100700780B</t>
  </si>
  <si>
    <t>100699350A</t>
  </si>
  <si>
    <t>JACKSON CO MEM HSP</t>
  </si>
  <si>
    <t>100710530D</t>
  </si>
  <si>
    <t>MCALESTER REGIONAL</t>
  </si>
  <si>
    <t>100699630A</t>
  </si>
  <si>
    <t>MEMORIAL HOSPITAL OF TEXAS COUNTY</t>
  </si>
  <si>
    <t>100700690A</t>
  </si>
  <si>
    <t>NORMAN REGIONAL HOSPITAL</t>
  </si>
  <si>
    <t>100700680A</t>
  </si>
  <si>
    <t>NORTHEASTERN HEALTH SYSTEM</t>
  </si>
  <si>
    <t>PERRY MEM HSP AUTH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</si>
  <si>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</si>
  <si>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</si>
  <si>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</si>
  <si>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</si>
  <si>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</si>
  <si>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</si>
  <si>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SHARE MEMORIAL HOSPITAL</t>
  </si>
  <si>
    <t>100699950A</t>
  </si>
  <si>
    <t>STILLWATER MEDICAL CENTER</t>
  </si>
  <si>
    <t>200100890B</t>
  </si>
  <si>
    <t>WAGONER COMMUNITY HOSPITAL</t>
  </si>
  <si>
    <t>100700790A</t>
  </si>
  <si>
    <t>100262850D</t>
  </si>
  <si>
    <t>100700760A</t>
  </si>
  <si>
    <t>BEAVER COUNTY MEMORIAL HOSPITAL</t>
  </si>
  <si>
    <t>100699690A</t>
  </si>
  <si>
    <t>100700740A</t>
  </si>
  <si>
    <t>CIMARRON MEMORIAL HOSPITAL</t>
  </si>
  <si>
    <t>200234090B</t>
  </si>
  <si>
    <t>CLEVELAND AREA HOSPITAL</t>
  </si>
  <si>
    <t>100774650D</t>
  </si>
  <si>
    <t>100819200B</t>
  </si>
  <si>
    <t>CORDELL MEMORIAL HOSPITAL</t>
  </si>
  <si>
    <t>100700800A</t>
  </si>
  <si>
    <t>100699660A</t>
  </si>
  <si>
    <t>200539880B</t>
  </si>
  <si>
    <t>100700460A</t>
  </si>
  <si>
    <t>100699960A</t>
  </si>
  <si>
    <t>MERCY HEALTH LOVE COUNTY</t>
  </si>
  <si>
    <t>200226190A</t>
  </si>
  <si>
    <t>MERCY HOSPITAL HEALDTON INC</t>
  </si>
  <si>
    <t>200521810B</t>
  </si>
  <si>
    <t>200425410C</t>
  </si>
  <si>
    <t>200318440B</t>
  </si>
  <si>
    <t>200490030A</t>
  </si>
  <si>
    <t>100700250A</t>
  </si>
  <si>
    <t>100690120A</t>
  </si>
  <si>
    <t>200231400B</t>
  </si>
  <si>
    <t>100699820A</t>
  </si>
  <si>
    <t>ROGER MILLS MEMORIAL HOSPITAL</t>
  </si>
  <si>
    <t>100699550A</t>
  </si>
  <si>
    <t>100699870E</t>
  </si>
  <si>
    <t>WEATHERFORD HOSPITAL AUTHORITY</t>
  </si>
  <si>
    <t>Spec</t>
  </si>
  <si>
    <t xml:space="preserve"> 1.4% Withhold </t>
  </si>
  <si>
    <t>100700730A</t>
  </si>
  <si>
    <t>100700450A</t>
  </si>
  <si>
    <t>EASTERN OKLAHOMA MEDICAL CENTER</t>
  </si>
  <si>
    <t>200668710A</t>
  </si>
  <si>
    <t>200702430B</t>
  </si>
  <si>
    <t>200700900A</t>
  </si>
  <si>
    <t>100700120Q</t>
  </si>
  <si>
    <t>200085660H</t>
  </si>
  <si>
    <t>200735850A</t>
  </si>
  <si>
    <t>100738360L</t>
  </si>
  <si>
    <t>100701680L</t>
  </si>
  <si>
    <t>200673510G</t>
  </si>
  <si>
    <t>100700380P</t>
  </si>
  <si>
    <t>200285100B</t>
  </si>
  <si>
    <t>100689250A</t>
  </si>
  <si>
    <t>HOLDENVILLE GENERAL HOSPITAL</t>
  </si>
  <si>
    <t>100700440A</t>
  </si>
  <si>
    <t>200740630B</t>
  </si>
  <si>
    <t>CEDAR RIDGE PSYCHIATRIC HOSPITAL</t>
  </si>
  <si>
    <t>OKLAHOMA STATE UNIVERSITY MEDICAL TRUST</t>
  </si>
  <si>
    <t>PARKSIDE PSYCHIATRIC HOSPITAL &amp; CLINIC</t>
  </si>
  <si>
    <t>ROLLING HILLS HOSPITAL, LLC</t>
  </si>
  <si>
    <t>MEADOWLAKE CHILD/ADOLESCENT ACUTE LEVEL 2 (INTEGRIS BASS BEHAVIORAL)</t>
  </si>
  <si>
    <t>100697950M</t>
  </si>
  <si>
    <t>SOUTHWESTERN MEDICAL CENTER LLC</t>
  </si>
  <si>
    <t>100699540K</t>
  </si>
  <si>
    <t>SSM HEALTH BEHAVIORAL HEALTH-OKC-RTC ACCENTS (ST ANTHONY HOSPITAL)</t>
  </si>
  <si>
    <t>SPENCER ACUTE LEVEL 2 (WILLOW VIEW HOSP RTC)</t>
  </si>
  <si>
    <t>BLACKWELL REGIONAL HOSPITAL</t>
  </si>
  <si>
    <t>COMANCHE CO MEM HSP</t>
  </si>
  <si>
    <t>200417790W</t>
  </si>
  <si>
    <t>100700120A</t>
  </si>
  <si>
    <t>DUNCAN REGIONAL HOSPITAL</t>
  </si>
  <si>
    <t>200718040B</t>
  </si>
  <si>
    <t>100699360I</t>
  </si>
  <si>
    <t>200834400A</t>
  </si>
  <si>
    <t>INTEGRIS COMMUNITY HOSPITAL COUNCIL CROSSING</t>
  </si>
  <si>
    <t>200707260A</t>
  </si>
  <si>
    <t>PAM REHABILITATION HOSPITAL OF TULSA</t>
  </si>
  <si>
    <t>200682470A</t>
  </si>
  <si>
    <t>MERCY HOSPITAL KINGFISHER, INC</t>
  </si>
  <si>
    <t>MERCY HOSPITAL WATONGA INC</t>
  </si>
  <si>
    <t>ST JOHN SAPULPA INC</t>
  </si>
  <si>
    <t>ARBUCKLE MEM HSP</t>
  </si>
  <si>
    <t>FAIRVIEW HSP</t>
  </si>
  <si>
    <t>HARPER CO COM HSP</t>
  </si>
  <si>
    <t>OKEENE MUN HSP</t>
  </si>
  <si>
    <t>PAWHUSKA HSP INC</t>
  </si>
  <si>
    <t>SEILING MUNICIPAL HOSPITAL</t>
  </si>
  <si>
    <t>200918290A</t>
  </si>
  <si>
    <t>200925590A</t>
  </si>
  <si>
    <t>200910710B</t>
  </si>
  <si>
    <t>200994090B</t>
  </si>
  <si>
    <t>200423910P</t>
  </si>
  <si>
    <t>201053560B</t>
  </si>
  <si>
    <t>201055780B</t>
  </si>
  <si>
    <t>100699830A</t>
  </si>
  <si>
    <t>ADAIR COUNTY HC INC</t>
  </si>
  <si>
    <t>AHS CLAREMORE REGIONAL HOSPITAL, LLC</t>
  </si>
  <si>
    <t>AHS HENRYETTA HOSPITAL, LLC</t>
  </si>
  <si>
    <t>AHS HILLCREST MEDICAL CENTER, LLC</t>
  </si>
  <si>
    <t>AHS SOUTHCREST HOSPITAL, LLC</t>
  </si>
  <si>
    <t>ALLIANCEHEALTH DURANT</t>
  </si>
  <si>
    <t>CUSHING REGIONAL HOSPITAL</t>
  </si>
  <si>
    <t>HILLCREST HOSPITAL PRYOR</t>
  </si>
  <si>
    <t>INTEGRIS BAPTIST MEDICAL C</t>
  </si>
  <si>
    <t>INTEGRIS MIAMI HOSPITAL</t>
  </si>
  <si>
    <t>INTEGRIS SOUTH OKLAHOMA CITY HOSPITAL CORPORATION</t>
  </si>
  <si>
    <t>LAUREATE PSYCHIATRIC CLINIC &amp; HOSPITAL INC</t>
  </si>
  <si>
    <t>MERCY HOSPITAL ARDMORE INC</t>
  </si>
  <si>
    <t>MERCY HOSPITAL OKLAHOMA CITY</t>
  </si>
  <si>
    <t>OAKWOOD SPRINGS, LLC</t>
  </si>
  <si>
    <t>SAINT FRANCIS HOSPITAL MUSKOGEE INC</t>
  </si>
  <si>
    <t>SAINT FRANCIS HOSPITAL VINITA</t>
  </si>
  <si>
    <t>SOUTHERN PLAINS MEDICAL CENTER OF GARVIN COUNTY LL</t>
  </si>
  <si>
    <t>SOUTHWESTERN MEDICAL CENT</t>
  </si>
  <si>
    <t>SSM HEALTH ST. ANTHONY HOSPITAL - MIDWEST</t>
  </si>
  <si>
    <t>ST ANTHONY HSP</t>
  </si>
  <si>
    <t>ST MARY'S REGIONAL MEDICAL CENTER</t>
  </si>
  <si>
    <t>ST. ANTHONY SHAWNEE HOSPITAL, INC</t>
  </si>
  <si>
    <t>ST. JOHN REHABILITATION HOSPITAL</t>
  </si>
  <si>
    <t>ALLIANCE HEALTH MADILL</t>
  </si>
  <si>
    <t>DUNCAN REGIONAL HOSPITAL INC</t>
  </si>
  <si>
    <t>FAIRFAX COMMUNITY HOSPITAL</t>
  </si>
  <si>
    <t>HASKELL REGIONAL HOSPITAL INC.</t>
  </si>
  <si>
    <t>JANE PHILLIPS NOWATA</t>
  </si>
  <si>
    <t>MANGUM REGIONAL MEDICAL CENTER</t>
  </si>
  <si>
    <t>MARY HURLEY HOSPITAL</t>
  </si>
  <si>
    <t>MCCURTAIN MEM HSP</t>
  </si>
  <si>
    <t>MERCY HOSPITAL LOGAN COUNTY</t>
  </si>
  <si>
    <t>MERCY HOSPITAL TISHOMINGO</t>
  </si>
  <si>
    <t>NEWMAN MEMORIAL HOSPITAL, INC</t>
  </si>
  <si>
    <t>PRAGUE HEALTHCARE AUTHORITY</t>
  </si>
  <si>
    <t>RURAL WELLNESS STROUD INC</t>
  </si>
  <si>
    <t>RURAL WELLNESS ANADARKO INC</t>
  </si>
  <si>
    <t xml:space="preserve">Inpatient CY2024 SHOPP Allocation     (Jan-Mar 2024) </t>
  </si>
  <si>
    <t xml:space="preserve">Total CY2024 SHOPP Allocation (Jan-Mar 2024) </t>
  </si>
  <si>
    <t>Inpatient CY2024 SHOPP Allocation (Jan-Mar 2024)</t>
  </si>
  <si>
    <t xml:space="preserve"> Outpatient CY2024 SHOPP Allocation (Jan-Mar 2024) </t>
  </si>
  <si>
    <t>Inpatient CY2024 SHOPP Allocation (Apr-June 2024)</t>
  </si>
  <si>
    <t xml:space="preserve"> Outpatient CY2024 SHOPP Allocation          (Apr-June 2024)</t>
  </si>
  <si>
    <t>Total CY2024 SHOPP Allocation (Apr-June 2024)</t>
  </si>
  <si>
    <t>TXIX Inpatient CY2024 SHOPP Allocation             (July-Sept 2024)</t>
  </si>
  <si>
    <t>TXIX Outpatient CY2024 SHOPP Allocation      (July-Sept 2024)</t>
  </si>
  <si>
    <t>TXIX Total CY2024 SHOPP Allocation (July-Sept 2024)</t>
  </si>
  <si>
    <t>TXIX Inpatient CY2024 SHOPP Allocation             (Oct-Dec 2024)</t>
  </si>
  <si>
    <t xml:space="preserve"> TXIX Outpatient CY2024 SHOPP Allocation       (Oct-Dec 2024)</t>
  </si>
  <si>
    <t>TXIX Total CY2024 SHOPP Allocation (Oct-Dec 2024)</t>
  </si>
  <si>
    <t>TXIX Inpatient CY2024 SHOPP Allocation 1.4% Withhold</t>
  </si>
  <si>
    <t>TXIX Outpatient CY2024 SHOPP Allocation  1.4% Withhold</t>
  </si>
  <si>
    <t>TXIX Inpatient CY2024 SHOPP Allocation</t>
  </si>
  <si>
    <t>TXIX Outpatient CY2024 SHOPP Allocation</t>
  </si>
  <si>
    <t>TXIX CY2024 SHOPP Allocation</t>
  </si>
  <si>
    <t xml:space="preserve"> Outpatient CY2024 SHOPP Allocation (Apr-June 2024)</t>
  </si>
  <si>
    <t>Total CY2022 SHOPP Allocation (Apr-June 2024)</t>
  </si>
  <si>
    <t>Inpatient CY2024 SHOPP Allocation     (July-Sept 2024)</t>
  </si>
  <si>
    <t>Outpatient CY2024 SHOPP Allocation      (July-Sept 2024)</t>
  </si>
  <si>
    <t>Total CY2024 SHOPP Allocation (July-Sept 2024)</t>
  </si>
  <si>
    <t>Inpatient CY2024 SHOPP Allocation                (Oct-Dec 2024)</t>
  </si>
  <si>
    <t>Outpatient CY2024 SHOPP Allocation    (Oct-Dec 2024)</t>
  </si>
  <si>
    <t>Total CY2024 SHOPP Allocation   (Oct-Dec 2024)</t>
  </si>
  <si>
    <t xml:space="preserve">Total CY2024 SHOPP Allocation  </t>
  </si>
  <si>
    <t>Inpatient Private Pool</t>
  </si>
  <si>
    <t>Outpatient Private Pool</t>
  </si>
  <si>
    <t>Use DRG UPL Not Cost</t>
  </si>
  <si>
    <t>Taxed</t>
  </si>
  <si>
    <t>Total Payments</t>
  </si>
  <si>
    <t>SFY23 Medicaid IP Payments Total</t>
  </si>
  <si>
    <t>SFY23 Medicaid IP Payments FFS</t>
  </si>
  <si>
    <t>Inpatient Pro Rata Share TOTAL</t>
  </si>
  <si>
    <t>Inpatient Pro Rata Share FFS</t>
  </si>
  <si>
    <t>Q1 Actual TXIX Inpatient Hospital Access Payment</t>
  </si>
  <si>
    <t>Q2 TXIX Inpatient Hospital Access Payment</t>
  </si>
  <si>
    <t>Q3 TXIX Inpatient Hospital Access Payment</t>
  </si>
  <si>
    <t>Q4 TXIX Inpatient Hospital Access Payment</t>
  </si>
  <si>
    <t>Q4 1.4% TXIX Inpatient Hospital Access Payment</t>
  </si>
  <si>
    <t>TOTAL Inpatient Hospital Access Payments</t>
  </si>
  <si>
    <t>SFY23 Medicaid OP Payments Total</t>
  </si>
  <si>
    <t>SFY23 Medicaid OP Payments FFS</t>
  </si>
  <si>
    <t>Outpatient Pro Rata Share</t>
  </si>
  <si>
    <t>Outpatient Pro Rata Share FFS</t>
  </si>
  <si>
    <t>Q4 TXIX Outpatient Hospital Access Payment</t>
  </si>
  <si>
    <t>Q4 1.4% TXIX Outpatient Hospital Access Payment</t>
  </si>
  <si>
    <t>TOTAL Outpatient Hospital Access Payments</t>
  </si>
  <si>
    <t>Private Taxed</t>
  </si>
  <si>
    <t>Private Taxed (Included above)</t>
  </si>
  <si>
    <t xml:space="preserve">Private CAH Not Taxed </t>
  </si>
  <si>
    <t>Private Excluded</t>
  </si>
  <si>
    <t>100677110F</t>
  </si>
  <si>
    <t>BETHANY CHILDREN'S HEALTH CENTER</t>
  </si>
  <si>
    <t>200697510F</t>
  </si>
  <si>
    <t>CENTER FOR ORTHOPAEDIC RECONSTRUCTION &amp; EXCELLENCE</t>
  </si>
  <si>
    <t>100746230B</t>
  </si>
  <si>
    <t>COMMUNITY HOSPITAL</t>
  </si>
  <si>
    <t>100746230C</t>
  </si>
  <si>
    <t>COMMUNITY HOSPITAL, LLC</t>
  </si>
  <si>
    <t>200108340A</t>
  </si>
  <si>
    <t>HOSPITAL FOR SPECIAL SURGERY</t>
  </si>
  <si>
    <t>200786710A</t>
  </si>
  <si>
    <t>INSPIRE SPECIALTY HOSPITAL</t>
  </si>
  <si>
    <t>100745350B</t>
  </si>
  <si>
    <t>LAKESIDE WOMEN'S CENTER OF OKLAHOMA CITY, LLC</t>
  </si>
  <si>
    <t>200347120A</t>
  </si>
  <si>
    <t>LTAC HOSPITAL OF EDMOND, LLC</t>
  </si>
  <si>
    <t>200069370A</t>
  </si>
  <si>
    <t>MCBRIDE CLINIC ORTHOPEDIC HOSPITAL</t>
  </si>
  <si>
    <t>200069370N</t>
  </si>
  <si>
    <t>MCBRIDE CLINIC ORTHOPEDIC HOSPITAL LLC</t>
  </si>
  <si>
    <t>200982500A</t>
  </si>
  <si>
    <t>MERCY REHABILITATION HOSPITAL OKLAHOMA CITY SOUTH</t>
  </si>
  <si>
    <t>No</t>
  </si>
  <si>
    <t>200479750A</t>
  </si>
  <si>
    <t>MERCY REHABILITATION HOSPITAL, LLC</t>
  </si>
  <si>
    <t>200035670C</t>
  </si>
  <si>
    <t>NORTHWEST SURGICAL HOSPITAL</t>
  </si>
  <si>
    <t>200066700A</t>
  </si>
  <si>
    <t>OKLAHOMA CENTER FOR ORTHOPAEDIC &amp; MULTI SPECIALTY</t>
  </si>
  <si>
    <t>200009170A</t>
  </si>
  <si>
    <t>OKLAHOMA HEART HOSPITAL LLC</t>
  </si>
  <si>
    <t>200280620A</t>
  </si>
  <si>
    <t>OKLAHOMA HEART HOSPITAL SOUTH, LLC</t>
  </si>
  <si>
    <t>100747140B</t>
  </si>
  <si>
    <t>OKLAHOMA SPINE HOSPITAL</t>
  </si>
  <si>
    <t>100748450B</t>
  </si>
  <si>
    <t>ORTHOPEDIC HOSPITAL OF OKLAHOMA</t>
  </si>
  <si>
    <t>200693850A</t>
  </si>
  <si>
    <t>PAM HEALTH SPECIALTY HOSPITAL OF OKLAHOMA</t>
  </si>
  <si>
    <t>200518600A</t>
  </si>
  <si>
    <t>PAM SPECIALTY HOSPITAL OF TULSA</t>
  </si>
  <si>
    <t>100689350A</t>
  </si>
  <si>
    <t>SELECT SPECIALTY HOSPITAL</t>
  </si>
  <si>
    <t>200224040B</t>
  </si>
  <si>
    <t>SELECT SPECIALTY HOSPITAL - TULSA/MIDTOWN, LLC</t>
  </si>
  <si>
    <t>200119790A</t>
  </si>
  <si>
    <t>SOLARA HOSPITAL MUSKOGEE LLC</t>
  </si>
  <si>
    <t>200080160A</t>
  </si>
  <si>
    <t>SOLARA HOSPITAL SHAWNEE LLC</t>
  </si>
  <si>
    <t>200292720A</t>
  </si>
  <si>
    <t>SUMMIT MEDICAL CENTER, LLC</t>
  </si>
  <si>
    <t>100700530A</t>
  </si>
  <si>
    <t>SURGICAL HOSPITAL OF OKLAHOMA LLC</t>
  </si>
  <si>
    <t>Inpatient NSGO Pool</t>
  </si>
  <si>
    <t>Outpatient NSGO Pool</t>
  </si>
  <si>
    <t>NSGO Taxed</t>
  </si>
  <si>
    <t>NSGO CAH Not Taxed</t>
  </si>
  <si>
    <t>ATOKA MEMORIAL HOSPITAL</t>
  </si>
  <si>
    <t xml:space="preserve">CARNEGIE TRI-COUNTY MUNICIPAL HOSPITAL </t>
  </si>
  <si>
    <t>DRUMRIGHT REGIONAL HOSPITAL (CAH ACQUISITION CO #4 LLC)</t>
  </si>
  <si>
    <t>HARMON MEMORIAL HOSPITAL</t>
  </si>
  <si>
    <t>NSGO Excluded</t>
  </si>
  <si>
    <t>100818200B</t>
  </si>
  <si>
    <t>LINDSAY MUNICIPAL HOSPITAL</t>
  </si>
  <si>
    <t>201231630B</t>
  </si>
  <si>
    <t>010</t>
  </si>
  <si>
    <t>201238730A</t>
  </si>
  <si>
    <t>INTEGRIS HEALTH PONCA CITY HOSPITAL INC</t>
  </si>
  <si>
    <t>634</t>
  </si>
  <si>
    <t>012</t>
  </si>
  <si>
    <t>INTEGRIS HEALTH WOODWARD HOSPITAL</t>
  </si>
  <si>
    <t>Totals</t>
  </si>
  <si>
    <t>Total New Inpatient Payments</t>
  </si>
  <si>
    <t>Total New Outpatient Payments</t>
  </si>
  <si>
    <t>ATOKA COUNTY HEALTHCARE AUTHORITY</t>
  </si>
  <si>
    <t>CARNEGIE TRI-COUNTY MUNICI</t>
  </si>
  <si>
    <t>DRUMRIGHT COMMUNITY HOSPITAL LLC</t>
  </si>
  <si>
    <t>HARMON MEM HSP</t>
  </si>
  <si>
    <t>Q1 ACTUAL TXIX Outpatient Hospital Access Payment</t>
  </si>
  <si>
    <t>Q1 ADJUSTED TXIX Outpatient Hospital Access Payment</t>
  </si>
  <si>
    <t>Q2 ACTUAL  TXIX Outpatient Hospital Access Payment</t>
  </si>
  <si>
    <t>Q2 ADJUSTED  TXIX Outpatient Hospital Access Payment</t>
  </si>
  <si>
    <t>Q3 TXIX Outpatient Hospital Access Payment+Adjustments</t>
  </si>
  <si>
    <t>Recycled Private Pool</t>
  </si>
  <si>
    <t>Recycled NSGO Pool</t>
  </si>
  <si>
    <t xml:space="preserve">ACTUAL Outpatient CY2024 SHOPP Allocation          (Jan-Mar 2024)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</si>
</sst>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.0000%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</font>
    <font>
      <b/>
      <i/>
      <sz val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5">
    <xf numFmtId="0" fontId="0" fillId="0" borderId="0"/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" fillId="0" borderId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11" fillId="0" borderId="0" applyFont="0" applyFill="0" applyBorder="0" applyAlignment="0" applyProtection="0"/>
    <xf numFmtId="0" fontId="12" fillId="0" borderId="0"/>
    <xf numFmtId="0" fontId="9" fillId="0" borderId="0"/>
    <xf numFmtId="0" fontId="24" fillId="20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9" fillId="0" borderId="0"/>
    <xf numFmtId="0" fontId="11" fillId="0" borderId="0"/>
    <xf numFmtId="44" fontId="2" fillId="0" borderId="0" applyFont="0" applyFill="0" applyBorder="0" applyAlignment="0" applyProtection="0"/>
    <xf numFmtId="0" fontId="12" fillId="0" borderId="0"/>
    <xf numFmtId="0" fontId="27" fillId="0" borderId="0"/>
    <xf numFmtId="0" fontId="9" fillId="0" borderId="0"/>
    <xf numFmtId="0" fontId="9" fillId="0" borderId="0"/>
  </cellStyleXfs>
  <cellXfs count="118">
    <xf numFmtId="0" fontId="0" fillId="0" borderId="0" xfId="0"/>
    <xf numFmtId="0" fontId="16" fillId="2" borderId="2" xfId="2" applyFont="1" applyFill="1" applyBorder="1" applyAlignment="1">
      <alignment horizontal="center" wrapText="1"/>
    </xf>
    <xf numFmtId="0" fontId="17" fillId="2" borderId="2" xfId="50" applyFont="1" applyFill="1" applyBorder="1" applyAlignment="1">
      <alignment horizontal="center" wrapText="1"/>
    </xf>
    <xf numFmtId="0" fontId="18" fillId="0" borderId="0" xfId="0" applyFont="1"/>
    <xf numFmtId="0" fontId="17" fillId="16" borderId="2" xfId="50" applyFont="1" applyFill="1" applyBorder="1" applyAlignment="1">
      <alignment horizontal="center" wrapText="1"/>
    </xf>
    <xf numFmtId="43" fontId="19" fillId="17" borderId="0" xfId="33" applyFont="1" applyFill="1" applyAlignment="1">
      <alignment horizontal="center" wrapText="1"/>
    </xf>
    <xf numFmtId="0" fontId="19" fillId="17" borderId="0" xfId="0" applyFont="1" applyFill="1" applyAlignment="1">
      <alignment horizontal="center" wrapText="1"/>
    </xf>
    <xf numFmtId="43" fontId="18" fillId="0" borderId="0" xfId="33" applyFont="1"/>
    <xf numFmtId="0" fontId="15" fillId="0" borderId="0" xfId="50" applyFont="1"/>
    <xf numFmtId="1" fontId="0" fillId="0" borderId="0" xfId="0" applyNumberFormat="1"/>
    <xf numFmtId="0" fontId="0" fillId="18" borderId="0" xfId="0" applyFill="1"/>
    <xf numFmtId="0" fontId="13" fillId="18" borderId="0" xfId="0" applyFont="1" applyFill="1"/>
    <xf numFmtId="0" fontId="17" fillId="18" borderId="0" xfId="50" applyFont="1" applyFill="1" applyAlignment="1">
      <alignment horizontal="center" wrapText="1"/>
    </xf>
    <xf numFmtId="0" fontId="15" fillId="18" borderId="0" xfId="50" applyFont="1" applyFill="1"/>
    <xf numFmtId="43" fontId="19" fillId="0" borderId="3" xfId="0" applyNumberFormat="1" applyFont="1" applyBorder="1"/>
    <xf numFmtId="43" fontId="17" fillId="0" borderId="3" xfId="50" applyNumberFormat="1" applyFont="1" applyBorder="1"/>
    <xf numFmtId="49" fontId="16" fillId="2" borderId="2" xfId="2" applyNumberFormat="1" applyFont="1" applyFill="1" applyBorder="1" applyAlignment="1">
      <alignment horizontal="center" wrapText="1"/>
    </xf>
    <xf numFmtId="43" fontId="19" fillId="17" borderId="4" xfId="33" applyFont="1" applyFill="1" applyBorder="1" applyAlignment="1">
      <alignment horizontal="center" wrapText="1"/>
    </xf>
    <xf numFmtId="43" fontId="0" fillId="0" borderId="0" xfId="0" applyNumberFormat="1"/>
    <xf numFmtId="0" fontId="14" fillId="0" borderId="0" xfId="50" applyFont="1"/>
    <xf numFmtId="43" fontId="18" fillId="17" borderId="0" xfId="33" applyFont="1" applyFill="1" applyBorder="1" applyAlignment="1">
      <alignment horizontal="center" wrapText="1"/>
    </xf>
    <xf numFmtId="44" fontId="0" fillId="0" borderId="0" xfId="92" applyFont="1"/>
    <xf numFmtId="43" fontId="18" fillId="0" borderId="0" xfId="33" applyFont="1" applyFill="1"/>
    <xf numFmtId="44" fontId="0" fillId="0" borderId="0" xfId="0" applyNumberFormat="1"/>
    <xf numFmtId="43" fontId="24" fillId="20" borderId="0" xfId="95" applyNumberFormat="1"/>
    <xf numFmtId="0" fontId="14" fillId="0" borderId="0" xfId="2" applyFont="1"/>
    <xf numFmtId="0" fontId="15" fillId="0" borderId="0" xfId="89" applyFont="1"/>
    <xf numFmtId="0" fontId="15" fillId="0" borderId="1" xfId="50" applyFont="1" applyBorder="1"/>
    <xf numFmtId="44" fontId="0" fillId="0" borderId="0" xfId="92" applyFont="1" applyFill="1"/>
    <xf numFmtId="0" fontId="15" fillId="19" borderId="1" xfId="90" applyFont="1" applyFill="1" applyBorder="1"/>
    <xf numFmtId="44" fontId="17" fillId="16" borderId="2" xfId="92" applyFont="1" applyFill="1" applyBorder="1" applyAlignment="1">
      <alignment horizontal="center" wrapText="1"/>
    </xf>
    <xf numFmtId="44" fontId="19" fillId="0" borderId="3" xfId="92" applyFont="1" applyBorder="1"/>
    <xf numFmtId="43" fontId="0" fillId="0" borderId="0" xfId="96" applyFont="1"/>
    <xf numFmtId="43" fontId="0" fillId="18" borderId="0" xfId="96" applyFont="1" applyFill="1"/>
    <xf numFmtId="43" fontId="17" fillId="0" borderId="3" xfId="96" applyFont="1" applyBorder="1"/>
    <xf numFmtId="0" fontId="14" fillId="0" borderId="0" xfId="76" applyFont="1"/>
    <xf numFmtId="0" fontId="18" fillId="0" borderId="0" xfId="72" applyFont="1"/>
    <xf numFmtId="0" fontId="14" fillId="0" borderId="0" xfId="0" applyFont="1"/>
    <xf numFmtId="0" fontId="14" fillId="0" borderId="1" xfId="76" applyFont="1" applyBorder="1"/>
    <xf numFmtId="0" fontId="18" fillId="0" borderId="0" xfId="93" applyFont="1"/>
    <xf numFmtId="0" fontId="15" fillId="0" borderId="1" xfId="91" applyFont="1" applyBorder="1"/>
    <xf numFmtId="0" fontId="10" fillId="0" borderId="1" xfId="89" applyFont="1" applyBorder="1" applyAlignment="1">
      <alignment wrapText="1"/>
    </xf>
    <xf numFmtId="0" fontId="15" fillId="0" borderId="0" xfId="94" applyFont="1"/>
    <xf numFmtId="0" fontId="16" fillId="0" borderId="0" xfId="2" applyFont="1"/>
    <xf numFmtId="0" fontId="17" fillId="0" borderId="0" xfId="50" applyFont="1"/>
    <xf numFmtId="10" fontId="16" fillId="0" borderId="0" xfId="2" applyNumberFormat="1" applyFont="1" applyAlignment="1">
      <alignment horizontal="center" wrapText="1"/>
    </xf>
    <xf numFmtId="43" fontId="16" fillId="21" borderId="0" xfId="2" applyNumberFormat="1" applyFont="1" applyFill="1"/>
    <xf numFmtId="43" fontId="16" fillId="0" borderId="0" xfId="2" applyNumberFormat="1" applyFont="1"/>
    <xf numFmtId="165" fontId="16" fillId="2" borderId="2" xfId="23" applyNumberFormat="1" applyFont="1" applyFill="1" applyBorder="1" applyAlignment="1">
      <alignment horizontal="center" wrapText="1"/>
    </xf>
    <xf numFmtId="0" fontId="17" fillId="22" borderId="2" xfId="50" applyFont="1" applyFill="1" applyBorder="1" applyAlignment="1">
      <alignment horizontal="center" wrapText="1"/>
    </xf>
    <xf numFmtId="0" fontId="17" fillId="23" borderId="2" xfId="50" applyFont="1" applyFill="1" applyBorder="1" applyAlignment="1">
      <alignment horizontal="center" wrapText="1"/>
    </xf>
    <xf numFmtId="0" fontId="16" fillId="0" borderId="0" xfId="2" applyFont="1" applyAlignment="1">
      <alignment horizontal="center" wrapText="1"/>
    </xf>
    <xf numFmtId="0" fontId="18" fillId="0" borderId="0" xfId="99" applyFont="1"/>
    <xf numFmtId="0" fontId="14" fillId="0" borderId="0" xfId="23" applyNumberFormat="1" applyFont="1" applyFill="1" applyBorder="1"/>
    <xf numFmtId="43" fontId="14" fillId="0" borderId="0" xfId="23" applyFont="1" applyFill="1" applyBorder="1"/>
    <xf numFmtId="43" fontId="14" fillId="0" borderId="0" xfId="23" applyFont="1" applyBorder="1"/>
    <xf numFmtId="166" fontId="14" fillId="0" borderId="0" xfId="82" applyNumberFormat="1" applyFont="1" applyBorder="1"/>
    <xf numFmtId="43" fontId="16" fillId="0" borderId="0" xfId="23" applyFont="1" applyBorder="1"/>
    <xf numFmtId="0" fontId="14" fillId="24" borderId="0" xfId="76" applyFont="1" applyFill="1"/>
    <xf numFmtId="0" fontId="25" fillId="24" borderId="0" xfId="50" applyFont="1" applyFill="1" applyAlignment="1">
      <alignment horizontal="center"/>
    </xf>
    <xf numFmtId="0" fontId="18" fillId="24" borderId="0" xfId="99" applyFont="1" applyFill="1"/>
    <xf numFmtId="0" fontId="15" fillId="24" borderId="0" xfId="50" applyFont="1" applyFill="1"/>
    <xf numFmtId="0" fontId="14" fillId="24" borderId="0" xfId="23" applyNumberFormat="1" applyFont="1" applyFill="1" applyBorder="1"/>
    <xf numFmtId="43" fontId="14" fillId="24" borderId="0" xfId="23" applyFont="1" applyFill="1" applyBorder="1"/>
    <xf numFmtId="166" fontId="14" fillId="24" borderId="0" xfId="82" applyNumberFormat="1" applyFont="1" applyFill="1" applyBorder="1"/>
    <xf numFmtId="43" fontId="16" fillId="24" borderId="0" xfId="23" applyFont="1" applyFill="1" applyBorder="1"/>
    <xf numFmtId="0" fontId="14" fillId="24" borderId="0" xfId="2" applyFont="1" applyFill="1"/>
    <xf numFmtId="0" fontId="26" fillId="0" borderId="0" xfId="2" applyFont="1"/>
    <xf numFmtId="166" fontId="14" fillId="0" borderId="0" xfId="82" applyNumberFormat="1" applyFont="1" applyFill="1" applyBorder="1"/>
    <xf numFmtId="43" fontId="16" fillId="0" borderId="0" xfId="23" applyFont="1" applyFill="1" applyBorder="1"/>
    <xf numFmtId="0" fontId="14" fillId="0" borderId="0" xfId="23" applyNumberFormat="1" applyFont="1" applyBorder="1"/>
    <xf numFmtId="166" fontId="14" fillId="0" borderId="0" xfId="83" applyNumberFormat="1" applyFont="1" applyBorder="1"/>
    <xf numFmtId="165" fontId="14" fillId="0" borderId="0" xfId="23" applyNumberFormat="1" applyFont="1" applyFill="1" applyBorder="1"/>
    <xf numFmtId="43" fontId="14" fillId="0" borderId="0" xfId="2" applyNumberFormat="1" applyFont="1"/>
    <xf numFmtId="43" fontId="14" fillId="0" borderId="0" xfId="16" applyFont="1" applyFill="1" applyBorder="1"/>
    <xf numFmtId="0" fontId="15" fillId="0" borderId="0" xfId="23" applyNumberFormat="1" applyFont="1" applyFill="1" applyBorder="1" applyAlignment="1">
      <alignment horizontal="center"/>
    </xf>
    <xf numFmtId="165" fontId="14" fillId="0" borderId="0" xfId="23" applyNumberFormat="1" applyFont="1" applyBorder="1"/>
    <xf numFmtId="0" fontId="28" fillId="0" borderId="0" xfId="2" applyFont="1"/>
    <xf numFmtId="0" fontId="28" fillId="0" borderId="0" xfId="23" applyNumberFormat="1" applyFont="1" applyFill="1" applyBorder="1"/>
    <xf numFmtId="43" fontId="14" fillId="0" borderId="0" xfId="16" applyFont="1"/>
    <xf numFmtId="0" fontId="28" fillId="0" borderId="0" xfId="2" applyFont="1" applyAlignment="1">
      <alignment horizontal="center"/>
    </xf>
    <xf numFmtId="0" fontId="14" fillId="0" borderId="0" xfId="102" applyFont="1"/>
    <xf numFmtId="0" fontId="10" fillId="0" borderId="1" xfId="98" applyFont="1" applyBorder="1" applyAlignment="1">
      <alignment wrapText="1"/>
    </xf>
    <xf numFmtId="0" fontId="15" fillId="0" borderId="0" xfId="104" applyFont="1"/>
    <xf numFmtId="0" fontId="28" fillId="0" borderId="0" xfId="2" applyFont="1" applyAlignment="1">
      <alignment horizontal="center"/>
    </xf>
    <xf numFmtId="0" fontId="16" fillId="21" borderId="4" xfId="2" applyFont="1" applyFill="1" applyBorder="1" applyAlignment="1">
      <alignment horizontal="center"/>
    </xf>
    <xf numFmtId="0" fontId="16" fillId="21" borderId="0" xfId="2" applyFont="1" applyFill="1"/>
    <xf numFmtId="43" fontId="14" fillId="26" borderId="0" xfId="23" applyFont="1" applyFill="1" applyBorder="1"/>
    <xf numFmtId="43" fontId="14" fillId="25" borderId="0" xfId="23" applyFont="1" applyFill="1" applyBorder="1"/>
    <xf numFmtId="0" fontId="15" fillId="29" borderId="0" xfId="50" applyFont="1" applyFill="1"/>
    <xf numFmtId="43" fontId="14" fillId="30" borderId="0" xfId="23" applyFont="1" applyFill="1" applyBorder="1" applyAlignment="1">
      <alignment horizontal="right"/>
    </xf>
    <xf numFmtId="0" fontId="16" fillId="21" borderId="0" xfId="2" applyFont="1" applyFill="1" applyAlignment="1">
      <alignment horizontal="center"/>
    </xf>
    <xf numFmtId="43" fontId="14" fillId="30" borderId="0" xfId="23" applyFont="1" applyFill="1" applyBorder="1" applyAlignment="1">
      <alignment horizontal="center"/>
    </xf>
    <xf numFmtId="0" fontId="14" fillId="0" borderId="0" xfId="2" applyFont="1" applyFill="1"/>
    <xf numFmtId="0" fontId="14" fillId="0" borderId="0" xfId="76" applyFont="1" applyFill="1"/>
    <xf numFmtId="0" fontId="15" fillId="0" borderId="0" xfId="50" applyFont="1" applyFill="1"/>
    <xf numFmtId="0" fontId="15" fillId="0" borderId="0" xfId="94" applyFont="1" applyFill="1"/>
    <xf numFmtId="0" fontId="14" fillId="0" borderId="1" xfId="76" applyFont="1" applyFill="1" applyBorder="1"/>
    <xf numFmtId="0" fontId="14" fillId="0" borderId="0" xfId="93" applyFont="1" applyFill="1"/>
    <xf numFmtId="0" fontId="18" fillId="0" borderId="0" xfId="93" applyFont="1" applyFill="1"/>
    <xf numFmtId="0" fontId="10" fillId="0" borderId="0" xfId="98" applyFont="1" applyFill="1" applyAlignment="1">
      <alignment wrapText="1"/>
    </xf>
    <xf numFmtId="0" fontId="18" fillId="0" borderId="0" xfId="101" applyFont="1" applyFill="1"/>
    <xf numFmtId="0" fontId="15" fillId="0" borderId="1" xfId="90" applyFont="1" applyFill="1" applyBorder="1"/>
    <xf numFmtId="0" fontId="18" fillId="0" borderId="0" xfId="72" applyFont="1" applyFill="1"/>
    <xf numFmtId="0" fontId="14" fillId="0" borderId="0" xfId="102" applyFont="1" applyFill="1"/>
    <xf numFmtId="0" fontId="15" fillId="0" borderId="1" xfId="103" applyFont="1" applyFill="1" applyBorder="1" applyAlignment="1">
      <alignment horizontal="left"/>
    </xf>
    <xf numFmtId="0" fontId="15" fillId="0" borderId="1" xfId="103" applyFont="1" applyFill="1" applyBorder="1"/>
    <xf numFmtId="0" fontId="15" fillId="0" borderId="1" xfId="104" applyFont="1" applyFill="1" applyBorder="1"/>
    <xf numFmtId="0" fontId="10" fillId="0" borderId="1" xfId="98" applyFont="1" applyFill="1" applyBorder="1" applyAlignment="1">
      <alignment wrapText="1"/>
    </xf>
    <xf numFmtId="0" fontId="15" fillId="0" borderId="0" xfId="103" applyFont="1" applyFill="1"/>
    <xf numFmtId="0" fontId="15" fillId="0" borderId="0" xfId="104" applyFont="1" applyFill="1"/>
    <xf numFmtId="0" fontId="15" fillId="0" borderId="1" xfId="91" applyFont="1" applyFill="1" applyBorder="1"/>
    <xf numFmtId="0" fontId="17" fillId="0" borderId="2" xfId="50" applyFont="1" applyBorder="1" applyAlignment="1">
      <alignment horizontal="center" wrapText="1"/>
    </xf>
    <xf numFmtId="0" fontId="14" fillId="0" borderId="1" xfId="93" applyFont="1" applyBorder="1"/>
    <xf numFmtId="0" fontId="15" fillId="0" borderId="0" xfId="97" applyFont="1"/>
    <xf numFmtId="0" fontId="18" fillId="0" borderId="0" xfId="45" applyFont="1"/>
    <xf numFmtId="43" fontId="18" fillId="27" borderId="0" xfId="33" applyFont="1" applyFill="1"/>
    <xf numFmtId="43" fontId="18" fillId="28" borderId="0" xfId="33" applyFont="1" applyFill="1"/>
  </cellXfs>
  <cellStyles count="105">
    <cellStyle name="£Z_x0004_Ç_x0006_^_x0004_" xfId="1" xr:uid="{00000000-0005-0000-0000-000000000000}"/>
    <cellStyle name="£Z_x0004_Ç_x0006_^_x0004_ 2" xfId="2" xr:uid="{00000000-0005-0000-0000-000001000000}"/>
    <cellStyle name="£Z_x0004_Ç_x0006_^_x0004_ 2 2" xfId="3" xr:uid="{00000000-0005-0000-0000-000002000000}"/>
    <cellStyle name="20% - Accent1 2" xfId="4" xr:uid="{00000000-0005-0000-0000-000003000000}"/>
    <cellStyle name="20% - Accent2 2" xfId="5" xr:uid="{00000000-0005-0000-0000-000004000000}"/>
    <cellStyle name="20% - Accent3 2" xfId="6" xr:uid="{00000000-0005-0000-0000-000005000000}"/>
    <cellStyle name="20% - Accent4 2" xfId="7" xr:uid="{00000000-0005-0000-0000-000006000000}"/>
    <cellStyle name="20% - Accent5 2" xfId="8" xr:uid="{00000000-0005-0000-0000-000007000000}"/>
    <cellStyle name="20% - Accent6 2" xfId="9" xr:uid="{00000000-0005-0000-0000-000008000000}"/>
    <cellStyle name="40% - Accent1 2" xfId="10" xr:uid="{00000000-0005-0000-0000-000009000000}"/>
    <cellStyle name="40% - Accent2 2" xfId="11" xr:uid="{00000000-0005-0000-0000-00000A000000}"/>
    <cellStyle name="40% - Accent3 2" xfId="12" xr:uid="{00000000-0005-0000-0000-00000B000000}"/>
    <cellStyle name="40% - Accent4 2" xfId="13" xr:uid="{00000000-0005-0000-0000-00000C000000}"/>
    <cellStyle name="40% - Accent5 2" xfId="14" xr:uid="{00000000-0005-0000-0000-00000D000000}"/>
    <cellStyle name="40% - Accent6 2" xfId="15" xr:uid="{00000000-0005-0000-0000-00000E000000}"/>
    <cellStyle name="Comma" xfId="96" builtinId="3"/>
    <cellStyle name="Comma 10" xfId="16" xr:uid="{00000000-0005-0000-0000-00000F000000}"/>
    <cellStyle name="Comma 2" xfId="17" xr:uid="{00000000-0005-0000-0000-000010000000}"/>
    <cellStyle name="Comma 2 2" xfId="18" xr:uid="{00000000-0005-0000-0000-000011000000}"/>
    <cellStyle name="Comma 2 3" xfId="19" xr:uid="{00000000-0005-0000-0000-000012000000}"/>
    <cellStyle name="Comma 2 3 2" xfId="20" xr:uid="{00000000-0005-0000-0000-000013000000}"/>
    <cellStyle name="Comma 2 3 2 2" xfId="21" xr:uid="{00000000-0005-0000-0000-000014000000}"/>
    <cellStyle name="Comma 2 4" xfId="22" xr:uid="{00000000-0005-0000-0000-000015000000}"/>
    <cellStyle name="Comma 2 4 2" xfId="23" xr:uid="{00000000-0005-0000-0000-000016000000}"/>
    <cellStyle name="Comma 2 5" xfId="24" xr:uid="{00000000-0005-0000-0000-000017000000}"/>
    <cellStyle name="Comma 3" xfId="25" xr:uid="{00000000-0005-0000-0000-000018000000}"/>
    <cellStyle name="Comma 4" xfId="26" xr:uid="{00000000-0005-0000-0000-000019000000}"/>
    <cellStyle name="Comma 5" xfId="27" xr:uid="{00000000-0005-0000-0000-00001A000000}"/>
    <cellStyle name="Comma 5 2" xfId="28" xr:uid="{00000000-0005-0000-0000-00001B000000}"/>
    <cellStyle name="Comma 5 3" xfId="29" xr:uid="{00000000-0005-0000-0000-00001C000000}"/>
    <cellStyle name="Comma 6" xfId="30" xr:uid="{00000000-0005-0000-0000-00001D000000}"/>
    <cellStyle name="Comma 7" xfId="31" xr:uid="{00000000-0005-0000-0000-00001E000000}"/>
    <cellStyle name="Comma 8" xfId="32" xr:uid="{00000000-0005-0000-0000-00001F000000}"/>
    <cellStyle name="Comma 8 2" xfId="33" xr:uid="{00000000-0005-0000-0000-000020000000}"/>
    <cellStyle name="Comma 8 3" xfId="34" xr:uid="{00000000-0005-0000-0000-000021000000}"/>
    <cellStyle name="Comma 8 4" xfId="35" xr:uid="{00000000-0005-0000-0000-000022000000}"/>
    <cellStyle name="Comma 9" xfId="36" xr:uid="{00000000-0005-0000-0000-000023000000}"/>
    <cellStyle name="Comma 9 2" xfId="37" xr:uid="{00000000-0005-0000-0000-000024000000}"/>
    <cellStyle name="Currency" xfId="92" builtinId="4"/>
    <cellStyle name="Currency 2" xfId="100" xr:uid="{B3CB9058-3A40-4235-A30F-1EB458521947}"/>
    <cellStyle name="Good" xfId="95" builtinId="26"/>
    <cellStyle name="Normal" xfId="0" builtinId="0"/>
    <cellStyle name="Normal - Style1" xfId="38" xr:uid="{00000000-0005-0000-0000-000028000000}"/>
    <cellStyle name="Normal 10" xfId="39" xr:uid="{00000000-0005-0000-0000-000029000000}"/>
    <cellStyle name="Normal 11" xfId="40" xr:uid="{00000000-0005-0000-0000-00002A000000}"/>
    <cellStyle name="Normal 12" xfId="41" xr:uid="{00000000-0005-0000-0000-00002B000000}"/>
    <cellStyle name="Normal 13" xfId="42" xr:uid="{00000000-0005-0000-0000-00002C000000}"/>
    <cellStyle name="Normal 13 2" xfId="43" xr:uid="{00000000-0005-0000-0000-00002D000000}"/>
    <cellStyle name="Normal 13 5 2" xfId="93" xr:uid="{00000000-0005-0000-0000-00002E000000}"/>
    <cellStyle name="Normal 14" xfId="44" xr:uid="{00000000-0005-0000-0000-00002F000000}"/>
    <cellStyle name="Normal 14 2" xfId="45" xr:uid="{00000000-0005-0000-0000-000030000000}"/>
    <cellStyle name="Normal 14 3" xfId="46" xr:uid="{00000000-0005-0000-0000-000031000000}"/>
    <cellStyle name="Normal 14 4" xfId="101" xr:uid="{8AA7E028-4F9E-4E2B-9080-1A3B76B26D5D}"/>
    <cellStyle name="Normal 15" xfId="47" xr:uid="{00000000-0005-0000-0000-000032000000}"/>
    <cellStyle name="Normal 15 2" xfId="48" xr:uid="{00000000-0005-0000-0000-000033000000}"/>
    <cellStyle name="Normal 15 3" xfId="49" xr:uid="{00000000-0005-0000-0000-000034000000}"/>
    <cellStyle name="Normal 16" xfId="102" xr:uid="{0B34A051-A912-49B1-B680-E2D2C257195E}"/>
    <cellStyle name="Normal 2" xfId="50" xr:uid="{00000000-0005-0000-0000-000035000000}"/>
    <cellStyle name="Normal 2 11" xfId="97" xr:uid="{26899166-0A35-4269-A7D8-CEDCE4612914}"/>
    <cellStyle name="Normal 2 2" xfId="51" xr:uid="{00000000-0005-0000-0000-000036000000}"/>
    <cellStyle name="Normal 2 2 2" xfId="52" xr:uid="{00000000-0005-0000-0000-000037000000}"/>
    <cellStyle name="Normal 2 2 3" xfId="53" xr:uid="{00000000-0005-0000-0000-000038000000}"/>
    <cellStyle name="Normal 2 2 3 2" xfId="54" xr:uid="{00000000-0005-0000-0000-000039000000}"/>
    <cellStyle name="Normal 2 2 3 3" xfId="55" xr:uid="{00000000-0005-0000-0000-00003A000000}"/>
    <cellStyle name="Normal 2 3" xfId="56" xr:uid="{00000000-0005-0000-0000-00003B000000}"/>
    <cellStyle name="Normal 2 4" xfId="57" xr:uid="{00000000-0005-0000-0000-00003C000000}"/>
    <cellStyle name="Normal 3" xfId="58" xr:uid="{00000000-0005-0000-0000-00003D000000}"/>
    <cellStyle name="Normal 3 2" xfId="59" xr:uid="{00000000-0005-0000-0000-00003E000000}"/>
    <cellStyle name="Normal 3 2 2" xfId="60" xr:uid="{00000000-0005-0000-0000-00003F000000}"/>
    <cellStyle name="Normal 3 2 2 2" xfId="61" xr:uid="{00000000-0005-0000-0000-000040000000}"/>
    <cellStyle name="Normal 3 3" xfId="62" xr:uid="{00000000-0005-0000-0000-000041000000}"/>
    <cellStyle name="Normal 4" xfId="63" xr:uid="{00000000-0005-0000-0000-000042000000}"/>
    <cellStyle name="Normal 4 2" xfId="64" xr:uid="{00000000-0005-0000-0000-000043000000}"/>
    <cellStyle name="Normal 4 3" xfId="65" xr:uid="{00000000-0005-0000-0000-000044000000}"/>
    <cellStyle name="Normal 5" xfId="66" xr:uid="{00000000-0005-0000-0000-000045000000}"/>
    <cellStyle name="Normal 5 2" xfId="67" xr:uid="{00000000-0005-0000-0000-000046000000}"/>
    <cellStyle name="Normal 55" xfId="99" xr:uid="{5DF4A475-30BB-4203-830B-B434B3CDAB15}"/>
    <cellStyle name="Normal 6" xfId="68" xr:uid="{00000000-0005-0000-0000-000047000000}"/>
    <cellStyle name="Normal 6 2" xfId="69" xr:uid="{00000000-0005-0000-0000-000048000000}"/>
    <cellStyle name="Normal 6 3" xfId="70" xr:uid="{00000000-0005-0000-0000-000049000000}"/>
    <cellStyle name="Normal 7" xfId="71" xr:uid="{00000000-0005-0000-0000-00004A000000}"/>
    <cellStyle name="Normal 8" xfId="72" xr:uid="{00000000-0005-0000-0000-00004B000000}"/>
    <cellStyle name="Normal 9" xfId="73" xr:uid="{00000000-0005-0000-0000-00004C000000}"/>
    <cellStyle name="Normal 9 2" xfId="74" xr:uid="{00000000-0005-0000-0000-00004D000000}"/>
    <cellStyle name="Normal 9 3" xfId="75" xr:uid="{00000000-0005-0000-0000-00004E000000}"/>
    <cellStyle name="Normal_billed, ffs, tpl" xfId="104" xr:uid="{EC611C99-637F-44DE-9FDA-9828343A4AC0}"/>
    <cellStyle name="Normal_Inpatient days &amp; amounts_2" xfId="98" xr:uid="{348D7708-80F4-4281-A509-91401E739E74}"/>
    <cellStyle name="Normal_Inpt summary_2" xfId="94" xr:uid="{00000000-0005-0000-0000-00004F000000}"/>
    <cellStyle name="Normal_Inpt summary_2 2" xfId="103" xr:uid="{BAFC7C10-F554-4673-970C-80C669F6AC06}"/>
    <cellStyle name="Normal_prov fee mcare #s" xfId="76" xr:uid="{00000000-0005-0000-0000-000050000000}"/>
    <cellStyle name="Normal_Sheet1 2" xfId="89" xr:uid="{00000000-0005-0000-0000-000051000000}"/>
    <cellStyle name="Normal_Sheet2" xfId="90" xr:uid="{00000000-0005-0000-0000-000052000000}"/>
    <cellStyle name="Normal_SHOPP Cost UPL SFY 2015" xfId="91" xr:uid="{00000000-0005-0000-0000-000054000000}"/>
    <cellStyle name="Note 2" xfId="77" xr:uid="{00000000-0005-0000-0000-000055000000}"/>
    <cellStyle name="Note 2 2" xfId="78" xr:uid="{00000000-0005-0000-0000-000056000000}"/>
    <cellStyle name="Note 2 3" xfId="79" xr:uid="{00000000-0005-0000-0000-000057000000}"/>
    <cellStyle name="Note 3" xfId="80" xr:uid="{00000000-0005-0000-0000-000058000000}"/>
    <cellStyle name="Percent 2" xfId="81" xr:uid="{00000000-0005-0000-0000-000059000000}"/>
    <cellStyle name="Percent 2 2" xfId="82" xr:uid="{00000000-0005-0000-0000-00005A000000}"/>
    <cellStyle name="Percent 3" xfId="83" xr:uid="{00000000-0005-0000-0000-00005B000000}"/>
    <cellStyle name="Percent 4" xfId="84" xr:uid="{00000000-0005-0000-0000-00005C000000}"/>
    <cellStyle name="Percent 5" xfId="85" xr:uid="{00000000-0005-0000-0000-00005D000000}"/>
    <cellStyle name="Percent 6" xfId="86" xr:uid="{00000000-0005-0000-0000-00005E000000}"/>
    <cellStyle name="Percent 7" xfId="87" xr:uid="{00000000-0005-0000-0000-00005F000000}"/>
    <cellStyle name="Percent 8" xfId="88" xr:uid="{00000000-0005-0000-0000-000060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FINANCIAL%20MANAGEMENT\kellyt\Finance\Hospital\Assessment\SHOPP\SHOPP%20Assessment%20and%20UPL%20Calculations\2024%20SHOPP%20final%20docs\2024%20Hospital%20Assessment%20&amp;%20Payment%20v2.xlsx" TargetMode="External"/><Relationship Id="rId1" Type="http://schemas.openxmlformats.org/officeDocument/2006/relationships/externalLinkPath" Target="/FINANCIAL%20SERVICES/FINANCIAL%20MANAGEMENT/kellyt/Finance/Hospital/Assessment/SHOPP/SHOPP%20Assessment%20and%20UPL%20Calculations/2024%20SHOPP%20final%20docs/2024%20Hospital%20Assessment%20&amp;%20Payment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s\WorkGroups\FINANCIAL%20SERVICES\FINANCIAL%20MANAGEMENT\Hospital\UPL\SFY2022%20UPL\SFY2022%20Hospital%20UPL\UPL%20Data%20SFY22.xlsx" TargetMode="External"/><Relationship Id="rId1" Type="http://schemas.openxmlformats.org/officeDocument/2006/relationships/externalLinkPath" Target="file:///\\ds\WorkGroups\FINANCIAL%20SERVICES\FINANCIAL%20MANAGEMENT\Hospital\UPL\SFY2022%20UPL\SFY2022%20Hospital%20UPL\UPL%20Data%20SFY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Assessment @ 4%"/>
      <sheetName val="CAH 101% of cost"/>
      <sheetName val="Hosp Payments"/>
      <sheetName val="UPL Gap Summary"/>
      <sheetName val="SHOPP DPP Allocation"/>
      <sheetName val="DRG UPL SFY23 Combined"/>
      <sheetName val="SHOPP UPL SFY2023 Combined INP"/>
      <sheetName val="SHOPP UPL SFY2023 Combined OUT"/>
      <sheetName val="Cost UPL SFY23 Combine"/>
      <sheetName val="DRG UPL SFY23 FFS"/>
      <sheetName val="SHOPP UPL SFY2023 INP FFS"/>
      <sheetName val="SHOPP UPL SFY2023 OUT FFS"/>
      <sheetName val="DRG UPL SFY22 Combined"/>
      <sheetName val="SHOPP UPL SFY2022 Combined INP"/>
      <sheetName val="SHOPP UPL SFY2022 Combined OUT"/>
      <sheetName val="Cost UPL SFY22 Combine"/>
      <sheetName val="Cost UPL SFY23 FFS"/>
      <sheetName val="CCR SHOPP 22"/>
      <sheetName val="HCRIS CR data"/>
    </sheetNames>
    <sheetDataSet>
      <sheetData sheetId="0">
        <row r="19">
          <cell r="C19">
            <v>19628778.52</v>
          </cell>
          <cell r="D19">
            <v>7660369.9000000004</v>
          </cell>
          <cell r="E19">
            <v>7660369.9000000004</v>
          </cell>
          <cell r="F19">
            <v>7660369.9000000004</v>
          </cell>
          <cell r="G19">
            <v>1164419.06</v>
          </cell>
        </row>
      </sheetData>
      <sheetData sheetId="1"/>
      <sheetData sheetId="2">
        <row r="2">
          <cell r="A2" t="str">
            <v>Medicaid Prov ID</v>
          </cell>
          <cell r="B2" t="str">
            <v>Hosp Name</v>
          </cell>
          <cell r="C2" t="str">
            <v>Hospital Class</v>
          </cell>
          <cell r="D2" t="str">
            <v>CR Months</v>
          </cell>
          <cell r="E2" t="str">
            <v>Medicare Prov ID</v>
          </cell>
          <cell r="F2" t="str">
            <v>Hosp FY Begin</v>
          </cell>
          <cell r="G2" t="str">
            <v>Hosp FY End</v>
          </cell>
          <cell r="H2" t="str">
            <v>Flag</v>
          </cell>
          <cell r="I2" t="str">
            <v>SFY23 Inpatient Billed Charges TOTAL</v>
          </cell>
          <cell r="J2" t="str">
            <v>SFY23 Inpatient Billed Charges FFS</v>
          </cell>
          <cell r="K2" t="str">
            <v>Inpatient CCR</v>
          </cell>
          <cell r="L2" t="str">
            <v>Inpatient Cost TOTAL</v>
          </cell>
          <cell r="M2" t="str">
            <v>Inpatient Cost FFS</v>
          </cell>
          <cell r="N2" t="str">
            <v>SFY23 Inpatient Payments TOTAL</v>
          </cell>
          <cell r="O2" t="str">
            <v>SFY23 Inpatient Payments FFS</v>
          </cell>
          <cell r="P2" t="str">
            <v>Inpatient 101% of Cost TOTAL</v>
          </cell>
          <cell r="Q2" t="str">
            <v>Inpatient 101% of Cost FFS</v>
          </cell>
          <cell r="R2" t="str">
            <v>Q1 Total Inpatient CAH Hospital Payments</v>
          </cell>
          <cell r="S2" t="str">
            <v>Q2 Total Inpatient CAH Hospital Payments</v>
          </cell>
          <cell r="T2" t="str">
            <v>Q3 Total Inpatient CAH Hospital Payments</v>
          </cell>
          <cell r="U2" t="str">
            <v>Q4 Total Inpatient CAH Hospital Payments</v>
          </cell>
          <cell r="V2" t="str">
            <v>Total Inpatient CAH Hospital Payments</v>
          </cell>
          <cell r="X2" t="str">
            <v>SFY23 Outpatient Billed Charges TOTAL</v>
          </cell>
          <cell r="Y2" t="str">
            <v>SFY23 Outpatient Billed Charges FFS</v>
          </cell>
          <cell r="Z2" t="str">
            <v>Outpatient CCR</v>
          </cell>
          <cell r="AA2" t="str">
            <v>Outpatient Cost TOTAL</v>
          </cell>
          <cell r="AB2" t="str">
            <v>Outpatient Cost FFS</v>
          </cell>
          <cell r="AC2" t="str">
            <v>SFY23 Outpatient Payments TOTAL</v>
          </cell>
          <cell r="AD2" t="str">
            <v>SFY23 Outpatient Payments FFS</v>
          </cell>
          <cell r="AE2" t="str">
            <v>Outpatient 101% of Cost TOTAL</v>
          </cell>
          <cell r="AF2" t="str">
            <v>Outpatient 101% of Cost FFS</v>
          </cell>
          <cell r="AG2" t="str">
            <v>Q1 Total Outpatient CAH Hospital Payments</v>
          </cell>
          <cell r="AH2" t="str">
            <v>Q2 Total Outpatient CAH Hospital Payments</v>
          </cell>
          <cell r="AI2" t="str">
            <v>Q3 Total Outpatient CAH Hospital Payments</v>
          </cell>
          <cell r="AJ2" t="str">
            <v>Q4 Total Outpatient CAH Hospital Payments</v>
          </cell>
          <cell r="AK2" t="str">
            <v>Total Outpatient CAH Hospital Payments</v>
          </cell>
        </row>
        <row r="3">
          <cell r="A3" t="str">
            <v>100700440A</v>
          </cell>
          <cell r="B3" t="str">
            <v>ALLIANCE HEALTH MADILL</v>
          </cell>
          <cell r="C3">
            <v>1</v>
          </cell>
          <cell r="D3">
            <v>12</v>
          </cell>
          <cell r="E3">
            <v>371326</v>
          </cell>
          <cell r="F3">
            <v>44652</v>
          </cell>
          <cell r="G3">
            <v>45016</v>
          </cell>
          <cell r="H3">
            <v>1</v>
          </cell>
          <cell r="I3">
            <v>473214.44</v>
          </cell>
          <cell r="J3">
            <v>143160.46</v>
          </cell>
          <cell r="K3">
            <v>0.39870299851492047</v>
          </cell>
          <cell r="L3">
            <v>188672.01616855891</v>
          </cell>
          <cell r="M3">
            <v>57078.504670775328</v>
          </cell>
          <cell r="N3">
            <v>99977.09</v>
          </cell>
          <cell r="O3">
            <v>38332.49</v>
          </cell>
          <cell r="P3">
            <v>190539.86912862764</v>
          </cell>
          <cell r="Q3">
            <v>57643.581867016008</v>
          </cell>
          <cell r="R3">
            <v>22640.695</v>
          </cell>
          <cell r="S3">
            <v>4827.7725</v>
          </cell>
          <cell r="T3">
            <v>4827.7725</v>
          </cell>
          <cell r="U3">
            <v>4827.7725</v>
          </cell>
          <cell r="V3">
            <v>37124.012499999997</v>
          </cell>
          <cell r="X3">
            <v>13048162.9300001</v>
          </cell>
          <cell r="Y3">
            <v>1756009.1199999999</v>
          </cell>
          <cell r="Z3">
            <v>0.26712348965410659</v>
          </cell>
          <cell r="AA3">
            <v>3485470.8154369788</v>
          </cell>
          <cell r="AB3">
            <v>469071.28399883676</v>
          </cell>
          <cell r="AC3">
            <v>1508453.9</v>
          </cell>
          <cell r="AD3">
            <v>181096.22</v>
          </cell>
          <cell r="AE3">
            <v>3519976.9765098048</v>
          </cell>
          <cell r="AF3">
            <v>473715.08971042524</v>
          </cell>
          <cell r="AG3">
            <v>502880.77</v>
          </cell>
          <cell r="AH3">
            <v>73154.717499999999</v>
          </cell>
          <cell r="AI3">
            <v>73154.717499999999</v>
          </cell>
          <cell r="AJ3">
            <v>73154.717499999999</v>
          </cell>
          <cell r="AK3">
            <v>722344.9225000001</v>
          </cell>
        </row>
        <row r="4">
          <cell r="A4" t="str">
            <v>100700120Q</v>
          </cell>
          <cell r="B4" t="str">
            <v>DUNCAN REGIONAL HOSPITAL INC</v>
          </cell>
          <cell r="C4">
            <v>1</v>
          </cell>
          <cell r="D4">
            <v>12</v>
          </cell>
          <cell r="E4">
            <v>371311</v>
          </cell>
          <cell r="F4">
            <v>44378</v>
          </cell>
          <cell r="G4">
            <v>44742</v>
          </cell>
          <cell r="H4">
            <v>1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X4">
            <v>1866532.2</v>
          </cell>
          <cell r="Y4">
            <v>0</v>
          </cell>
          <cell r="Z4">
            <v>1</v>
          </cell>
          <cell r="AA4">
            <v>1866532.2</v>
          </cell>
          <cell r="AB4">
            <v>0</v>
          </cell>
          <cell r="AC4">
            <v>276866.64</v>
          </cell>
          <cell r="AD4">
            <v>0</v>
          </cell>
          <cell r="AE4">
            <v>1885010.8687799999</v>
          </cell>
          <cell r="AF4">
            <v>0</v>
          </cell>
          <cell r="AG4">
            <v>402036.0575</v>
          </cell>
          <cell r="AH4">
            <v>0</v>
          </cell>
          <cell r="AI4">
            <v>0</v>
          </cell>
          <cell r="AJ4">
            <v>0</v>
          </cell>
          <cell r="AK4">
            <v>402036.0575</v>
          </cell>
        </row>
        <row r="5">
          <cell r="A5" t="str">
            <v>200918290A</v>
          </cell>
          <cell r="B5" t="str">
            <v>FAIRFAX COMMUNITY HOSPITAL</v>
          </cell>
          <cell r="C5">
            <v>1</v>
          </cell>
          <cell r="D5">
            <v>12</v>
          </cell>
          <cell r="E5">
            <v>371318</v>
          </cell>
          <cell r="F5">
            <v>44470</v>
          </cell>
          <cell r="G5">
            <v>44834</v>
          </cell>
          <cell r="H5">
            <v>1</v>
          </cell>
          <cell r="I5">
            <v>353405.58</v>
          </cell>
          <cell r="J5">
            <v>201885.79</v>
          </cell>
          <cell r="K5">
            <v>1</v>
          </cell>
          <cell r="L5">
            <v>353405.58</v>
          </cell>
          <cell r="M5">
            <v>201885.79</v>
          </cell>
          <cell r="N5">
            <v>100464.5</v>
          </cell>
          <cell r="O5">
            <v>53027.61</v>
          </cell>
          <cell r="P5">
            <v>356904.29524200002</v>
          </cell>
          <cell r="Q5">
            <v>203884.459321</v>
          </cell>
          <cell r="R5">
            <v>64109.95</v>
          </cell>
          <cell r="S5">
            <v>37714.212500000001</v>
          </cell>
          <cell r="T5">
            <v>37714.212500000001</v>
          </cell>
          <cell r="U5">
            <v>37714.212500000001</v>
          </cell>
          <cell r="V5">
            <v>177252.58749999999</v>
          </cell>
          <cell r="X5">
            <v>1273783.7999999998</v>
          </cell>
          <cell r="Y5">
            <v>169682.23</v>
          </cell>
          <cell r="Z5">
            <v>0.97996363583241464</v>
          </cell>
          <cell r="AA5">
            <v>1248261.8039124291</v>
          </cell>
          <cell r="AB5">
            <v>166282.41504695202</v>
          </cell>
          <cell r="AC5">
            <v>146211.97999999998</v>
          </cell>
          <cell r="AD5">
            <v>25382.84</v>
          </cell>
          <cell r="AE5">
            <v>1260619.5957711623</v>
          </cell>
          <cell r="AF5">
            <v>167928.61095591684</v>
          </cell>
          <cell r="AG5">
            <v>278601.90500000003</v>
          </cell>
          <cell r="AH5">
            <v>35636.442499999997</v>
          </cell>
          <cell r="AI5">
            <v>35636.442499999997</v>
          </cell>
          <cell r="AJ5">
            <v>35636.442499999997</v>
          </cell>
          <cell r="AK5">
            <v>385511.23250000004</v>
          </cell>
        </row>
        <row r="6">
          <cell r="A6" t="str">
            <v>200925590A</v>
          </cell>
          <cell r="B6" t="str">
            <v>HASKELL REGIONAL HOSPITAL INC.</v>
          </cell>
          <cell r="C6">
            <v>1</v>
          </cell>
          <cell r="D6">
            <v>12</v>
          </cell>
          <cell r="E6">
            <v>371335</v>
          </cell>
          <cell r="F6">
            <v>44562</v>
          </cell>
          <cell r="G6">
            <v>44926</v>
          </cell>
          <cell r="H6">
            <v>1</v>
          </cell>
          <cell r="I6">
            <v>185638.53</v>
          </cell>
          <cell r="J6">
            <v>95176.639999999999</v>
          </cell>
          <cell r="K6">
            <v>1</v>
          </cell>
          <cell r="L6">
            <v>185638.53</v>
          </cell>
          <cell r="M6">
            <v>95176.639999999999</v>
          </cell>
          <cell r="N6">
            <v>64738.61</v>
          </cell>
          <cell r="O6">
            <v>32014.27</v>
          </cell>
          <cell r="P6">
            <v>187476.35144699999</v>
          </cell>
          <cell r="Q6">
            <v>96118.888736000008</v>
          </cell>
          <cell r="R6">
            <v>30684.435000000001</v>
          </cell>
          <cell r="S6">
            <v>16026.155000000001</v>
          </cell>
          <cell r="T6">
            <v>16026.155000000001</v>
          </cell>
          <cell r="U6">
            <v>16026.155000000001</v>
          </cell>
          <cell r="V6">
            <v>78762.900000000009</v>
          </cell>
          <cell r="X6">
            <v>4203793.37</v>
          </cell>
          <cell r="Y6">
            <v>563104.25</v>
          </cell>
          <cell r="Z6">
            <v>0.55396034965308538</v>
          </cell>
          <cell r="AA6">
            <v>2328734.8451145221</v>
          </cell>
          <cell r="AB6">
            <v>311937.42722113838</v>
          </cell>
          <cell r="AC6">
            <v>432401.10689628258</v>
          </cell>
          <cell r="AD6">
            <v>78372.392161900629</v>
          </cell>
          <cell r="AE6">
            <v>2351789.3200811557</v>
          </cell>
          <cell r="AF6">
            <v>315025.60775062768</v>
          </cell>
          <cell r="AG6">
            <v>479847.05249999999</v>
          </cell>
          <cell r="AH6">
            <v>59163.305</v>
          </cell>
          <cell r="AI6">
            <v>59163.305</v>
          </cell>
          <cell r="AJ6">
            <v>59163.305</v>
          </cell>
          <cell r="AK6">
            <v>657336.96750000014</v>
          </cell>
        </row>
        <row r="7">
          <cell r="A7" t="str">
            <v>100700460A</v>
          </cell>
          <cell r="B7" t="str">
            <v>JANE PHILLIPS NOWATA</v>
          </cell>
          <cell r="C7">
            <v>1</v>
          </cell>
          <cell r="D7">
            <v>12</v>
          </cell>
          <cell r="E7">
            <v>371305</v>
          </cell>
          <cell r="F7">
            <v>44378</v>
          </cell>
          <cell r="G7">
            <v>44742</v>
          </cell>
          <cell r="H7">
            <v>1</v>
          </cell>
          <cell r="I7">
            <v>47323.58</v>
          </cell>
          <cell r="J7">
            <v>23383.06</v>
          </cell>
          <cell r="K7">
            <v>0.97286654658105964</v>
          </cell>
          <cell r="L7">
            <v>46039.527846452504</v>
          </cell>
          <cell r="M7">
            <v>22748.596830697712</v>
          </cell>
          <cell r="N7">
            <v>30865.33</v>
          </cell>
          <cell r="O7">
            <v>18343.810000000001</v>
          </cell>
          <cell r="P7">
            <v>46495.319172132382</v>
          </cell>
          <cell r="Q7">
            <v>22973.807939321621</v>
          </cell>
          <cell r="R7">
            <v>3907.4974999999999</v>
          </cell>
          <cell r="S7">
            <v>1157.5</v>
          </cell>
          <cell r="T7">
            <v>1157.5</v>
          </cell>
          <cell r="U7">
            <v>1157.5</v>
          </cell>
          <cell r="V7">
            <v>7379.9974999999995</v>
          </cell>
          <cell r="X7">
            <v>2706974.27</v>
          </cell>
          <cell r="Y7">
            <v>320788.26</v>
          </cell>
          <cell r="Z7">
            <v>0.37283431584416216</v>
          </cell>
          <cell r="AA7">
            <v>1009252.8999632003</v>
          </cell>
          <cell r="AB7">
            <v>119600.87144793921</v>
          </cell>
          <cell r="AC7">
            <v>284594.9772756563</v>
          </cell>
          <cell r="AD7">
            <v>49714.93</v>
          </cell>
          <cell r="AE7">
            <v>1019244.503672836</v>
          </cell>
          <cell r="AF7">
            <v>120784.92007527381</v>
          </cell>
          <cell r="AG7">
            <v>183662.38250000001</v>
          </cell>
          <cell r="AH7">
            <v>17767.497500000001</v>
          </cell>
          <cell r="AI7">
            <v>17767.497500000001</v>
          </cell>
          <cell r="AJ7">
            <v>17767.497500000001</v>
          </cell>
          <cell r="AK7">
            <v>236964.875</v>
          </cell>
        </row>
        <row r="8">
          <cell r="A8" t="str">
            <v>200740630B</v>
          </cell>
          <cell r="B8" t="str">
            <v>MANGUM REGIONAL MEDICAL CENTER</v>
          </cell>
          <cell r="C8">
            <v>1</v>
          </cell>
          <cell r="D8">
            <v>12</v>
          </cell>
          <cell r="E8">
            <v>371330</v>
          </cell>
          <cell r="F8">
            <v>44562</v>
          </cell>
          <cell r="G8">
            <v>44926</v>
          </cell>
          <cell r="H8">
            <v>1</v>
          </cell>
          <cell r="I8">
            <v>578674.63</v>
          </cell>
          <cell r="J8">
            <v>389499.2</v>
          </cell>
          <cell r="K8">
            <v>1</v>
          </cell>
          <cell r="L8">
            <v>578674.63</v>
          </cell>
          <cell r="M8">
            <v>389499.2</v>
          </cell>
          <cell r="N8">
            <v>140464.16999999998</v>
          </cell>
          <cell r="O8">
            <v>89198.58</v>
          </cell>
          <cell r="P8">
            <v>584403.508837</v>
          </cell>
          <cell r="Q8">
            <v>393355.24208</v>
          </cell>
          <cell r="R8">
            <v>110984.83500000001</v>
          </cell>
          <cell r="S8">
            <v>76039.164999999994</v>
          </cell>
          <cell r="T8">
            <v>76039.164999999994</v>
          </cell>
          <cell r="U8">
            <v>76039.164999999994</v>
          </cell>
          <cell r="V8">
            <v>339102.32999999996</v>
          </cell>
          <cell r="X8">
            <v>1662843.99</v>
          </cell>
          <cell r="Y8">
            <v>307844.13999999996</v>
          </cell>
          <cell r="Z8">
            <v>0.49289306876206546</v>
          </cell>
          <cell r="AA8">
            <v>819604.27710365725</v>
          </cell>
          <cell r="AB8">
            <v>151734.2428650189</v>
          </cell>
          <cell r="AC8">
            <v>169883.87</v>
          </cell>
          <cell r="AD8">
            <v>39775.100000000006</v>
          </cell>
          <cell r="AE8">
            <v>827718.35944698344</v>
          </cell>
          <cell r="AF8">
            <v>153236.41186938257</v>
          </cell>
          <cell r="AG8">
            <v>164458.6225</v>
          </cell>
          <cell r="AH8">
            <v>28365.327499999999</v>
          </cell>
          <cell r="AI8">
            <v>28365.327499999999</v>
          </cell>
          <cell r="AJ8">
            <v>28365.327499999999</v>
          </cell>
          <cell r="AK8">
            <v>249554.60500000004</v>
          </cell>
        </row>
        <row r="9">
          <cell r="A9" t="str">
            <v>100774650D</v>
          </cell>
          <cell r="B9" t="str">
            <v>MARY HURLEY HOSPITAL</v>
          </cell>
          <cell r="C9">
            <v>1</v>
          </cell>
          <cell r="D9">
            <v>12</v>
          </cell>
          <cell r="E9">
            <v>371319</v>
          </cell>
          <cell r="F9">
            <v>44378</v>
          </cell>
          <cell r="G9">
            <v>44742</v>
          </cell>
          <cell r="H9">
            <v>1</v>
          </cell>
          <cell r="I9">
            <v>350506.2</v>
          </cell>
          <cell r="J9">
            <v>182778.23</v>
          </cell>
          <cell r="K9">
            <v>0.8150969159772149</v>
          </cell>
          <cell r="L9">
            <v>285696.5226508929</v>
          </cell>
          <cell r="M9">
            <v>148981.97158077406</v>
          </cell>
          <cell r="N9">
            <v>142965.72999999998</v>
          </cell>
          <cell r="O9">
            <v>60951.28</v>
          </cell>
          <cell r="P9">
            <v>288524.91822513676</v>
          </cell>
          <cell r="Q9">
            <v>150456.89309942373</v>
          </cell>
          <cell r="R9">
            <v>36389.797500000001</v>
          </cell>
          <cell r="S9">
            <v>22376.4025</v>
          </cell>
          <cell r="T9">
            <v>22376.4025</v>
          </cell>
          <cell r="U9">
            <v>22376.4025</v>
          </cell>
          <cell r="V9">
            <v>103519.00499999999</v>
          </cell>
          <cell r="X9">
            <v>1776087.1</v>
          </cell>
          <cell r="Y9">
            <v>231896.65000000002</v>
          </cell>
          <cell r="Z9">
            <v>0.60597327758339981</v>
          </cell>
          <cell r="AA9">
            <v>1076261.3212605957</v>
          </cell>
          <cell r="AB9">
            <v>140523.17306111052</v>
          </cell>
          <cell r="AC9">
            <v>267821.25420303148</v>
          </cell>
          <cell r="AD9">
            <v>43908.77</v>
          </cell>
          <cell r="AE9">
            <v>1086916.3083410757</v>
          </cell>
          <cell r="AF9">
            <v>141914.3524744155</v>
          </cell>
          <cell r="AG9">
            <v>204773.76250000001</v>
          </cell>
          <cell r="AH9">
            <v>24501.395</v>
          </cell>
          <cell r="AI9">
            <v>24501.395</v>
          </cell>
          <cell r="AJ9">
            <v>24501.395</v>
          </cell>
          <cell r="AK9">
            <v>278277.94750000001</v>
          </cell>
        </row>
        <row r="10">
          <cell r="A10" t="str">
            <v>100700920A</v>
          </cell>
          <cell r="B10" t="str">
            <v>MCCURTAIN MEM HSP</v>
          </cell>
          <cell r="C10">
            <v>1</v>
          </cell>
          <cell r="D10">
            <v>12</v>
          </cell>
          <cell r="E10">
            <v>371342</v>
          </cell>
          <cell r="F10">
            <v>44378</v>
          </cell>
          <cell r="G10">
            <v>44742</v>
          </cell>
          <cell r="H10">
            <v>1</v>
          </cell>
          <cell r="I10">
            <v>3163815.06</v>
          </cell>
          <cell r="J10">
            <v>787764.93</v>
          </cell>
          <cell r="K10">
            <v>0.72341667396626252</v>
          </cell>
          <cell r="L10">
            <v>2288756.5677495715</v>
          </cell>
          <cell r="M10">
            <v>569882.28552786564</v>
          </cell>
          <cell r="N10">
            <v>1066583.3499999999</v>
          </cell>
          <cell r="O10">
            <v>259533.49</v>
          </cell>
          <cell r="P10">
            <v>2311415.2577702925</v>
          </cell>
          <cell r="Q10">
            <v>575524.12015459151</v>
          </cell>
          <cell r="R10">
            <v>311207.97749999998</v>
          </cell>
          <cell r="S10">
            <v>78997.657500000001</v>
          </cell>
          <cell r="T10">
            <v>78997.657500000001</v>
          </cell>
          <cell r="U10">
            <v>78997.657500000001</v>
          </cell>
          <cell r="V10">
            <v>548200.94999999995</v>
          </cell>
          <cell r="X10">
            <v>8602138.5099999905</v>
          </cell>
          <cell r="Y10">
            <v>1222931.9099999999</v>
          </cell>
          <cell r="Z10">
            <v>0.29572061869104277</v>
          </cell>
          <cell r="AA10">
            <v>2543829.722243242</v>
          </cell>
          <cell r="AB10">
            <v>361646.18104221858</v>
          </cell>
          <cell r="AC10">
            <v>1936441.1036867483</v>
          </cell>
          <cell r="AD10">
            <v>307181.34000000102</v>
          </cell>
          <cell r="AE10">
            <v>2569013.63649345</v>
          </cell>
          <cell r="AF10">
            <v>365226.47823453654</v>
          </cell>
          <cell r="AG10">
            <v>158143.13250000001</v>
          </cell>
          <cell r="AH10">
            <v>14511.285</v>
          </cell>
          <cell r="AI10">
            <v>14511.285</v>
          </cell>
          <cell r="AJ10">
            <v>14511.285</v>
          </cell>
          <cell r="AK10">
            <v>201676.98750000002</v>
          </cell>
        </row>
        <row r="11">
          <cell r="A11" t="str">
            <v>200226190A</v>
          </cell>
          <cell r="B11" t="str">
            <v>MERCY HOSPITAL HEALDTON INC</v>
          </cell>
          <cell r="C11">
            <v>1</v>
          </cell>
          <cell r="D11">
            <v>12</v>
          </cell>
          <cell r="E11">
            <v>371310</v>
          </cell>
          <cell r="F11">
            <v>44378</v>
          </cell>
          <cell r="G11">
            <v>44742</v>
          </cell>
          <cell r="H11">
            <v>1</v>
          </cell>
          <cell r="I11">
            <v>145122.12</v>
          </cell>
          <cell r="J11">
            <v>10616.74</v>
          </cell>
          <cell r="K11">
            <v>0.69330586989389831</v>
          </cell>
          <cell r="L11">
            <v>100614.0176474467</v>
          </cell>
          <cell r="M11">
            <v>7360.6481611373456</v>
          </cell>
          <cell r="N11">
            <v>47754.39</v>
          </cell>
          <cell r="O11">
            <v>8897.99</v>
          </cell>
          <cell r="P11">
            <v>101610.09642215642</v>
          </cell>
          <cell r="Q11">
            <v>7433.5185779326057</v>
          </cell>
          <cell r="R11">
            <v>13463.9275</v>
          </cell>
          <cell r="S11">
            <v>0</v>
          </cell>
          <cell r="T11">
            <v>0</v>
          </cell>
          <cell r="U11">
            <v>0</v>
          </cell>
          <cell r="V11">
            <v>13463.9275</v>
          </cell>
          <cell r="X11">
            <v>3778032.9299999899</v>
          </cell>
          <cell r="Y11">
            <v>386230.8</v>
          </cell>
          <cell r="Z11">
            <v>0.35337573681712697</v>
          </cell>
          <cell r="AA11">
            <v>1335065.1703581156</v>
          </cell>
          <cell r="AB11">
            <v>136484.59353146839</v>
          </cell>
          <cell r="AC11">
            <v>509155.929999999</v>
          </cell>
          <cell r="AD11">
            <v>65293.7</v>
          </cell>
          <cell r="AE11">
            <v>1348282.3155446609</v>
          </cell>
          <cell r="AF11">
            <v>137835.79100742991</v>
          </cell>
          <cell r="AG11">
            <v>209781.5975</v>
          </cell>
          <cell r="AH11">
            <v>18135.522499999999</v>
          </cell>
          <cell r="AI11">
            <v>18135.522499999999</v>
          </cell>
          <cell r="AJ11">
            <v>18135.522499999999</v>
          </cell>
          <cell r="AK11">
            <v>264188.16499999998</v>
          </cell>
        </row>
        <row r="12">
          <cell r="A12" t="str">
            <v>200521810B</v>
          </cell>
          <cell r="B12" t="str">
            <v>MERCY HOSPITAL KINGFISHER, INC</v>
          </cell>
          <cell r="C12">
            <v>1</v>
          </cell>
          <cell r="D12">
            <v>12</v>
          </cell>
          <cell r="E12">
            <v>371313</v>
          </cell>
          <cell r="F12">
            <v>44378</v>
          </cell>
          <cell r="G12">
            <v>44742</v>
          </cell>
          <cell r="H12">
            <v>1</v>
          </cell>
          <cell r="I12">
            <v>318333.19</v>
          </cell>
          <cell r="J12">
            <v>159219.06</v>
          </cell>
          <cell r="K12">
            <v>0.71009606236433787</v>
          </cell>
          <cell r="L12">
            <v>226047.14473887862</v>
          </cell>
          <cell r="M12">
            <v>113060.82755935125</v>
          </cell>
          <cell r="N12">
            <v>81251.09</v>
          </cell>
          <cell r="O12">
            <v>47423.42</v>
          </cell>
          <cell r="P12">
            <v>228285.01147179352</v>
          </cell>
          <cell r="Q12">
            <v>114180.12975218883</v>
          </cell>
          <cell r="R12">
            <v>36758.480000000003</v>
          </cell>
          <cell r="S12">
            <v>16689.177500000002</v>
          </cell>
          <cell r="T12">
            <v>16689.177500000002</v>
          </cell>
          <cell r="U12">
            <v>16689.177500000002</v>
          </cell>
          <cell r="V12">
            <v>86826.012500000012</v>
          </cell>
          <cell r="X12">
            <v>3307998.08</v>
          </cell>
          <cell r="Y12">
            <v>345604.53</v>
          </cell>
          <cell r="Z12">
            <v>0.3904772682710605</v>
          </cell>
          <cell r="AA12">
            <v>1291698.0537243132</v>
          </cell>
          <cell r="AB12">
            <v>134950.71277650379</v>
          </cell>
          <cell r="AC12">
            <v>423352.68000000005</v>
          </cell>
          <cell r="AD12">
            <v>46560.480000000003</v>
          </cell>
          <cell r="AE12">
            <v>1304485.864456184</v>
          </cell>
          <cell r="AF12">
            <v>136286.72483299117</v>
          </cell>
          <cell r="AG12">
            <v>220283.29500000001</v>
          </cell>
          <cell r="AH12">
            <v>22431.56</v>
          </cell>
          <cell r="AI12">
            <v>22431.56</v>
          </cell>
          <cell r="AJ12">
            <v>22431.56</v>
          </cell>
          <cell r="AK12">
            <v>287577.97500000003</v>
          </cell>
        </row>
        <row r="13">
          <cell r="A13" t="str">
            <v>200425410C</v>
          </cell>
          <cell r="B13" t="str">
            <v>MERCY HOSPITAL LOGAN COUNTY</v>
          </cell>
          <cell r="C13">
            <v>1</v>
          </cell>
          <cell r="D13">
            <v>12</v>
          </cell>
          <cell r="E13">
            <v>371317</v>
          </cell>
          <cell r="F13">
            <v>44378</v>
          </cell>
          <cell r="G13">
            <v>44742</v>
          </cell>
          <cell r="H13">
            <v>1</v>
          </cell>
          <cell r="I13">
            <v>790092.42</v>
          </cell>
          <cell r="J13">
            <v>411427.39</v>
          </cell>
          <cell r="K13">
            <v>0.52049209506857919</v>
          </cell>
          <cell r="L13">
            <v>411236.85898360383</v>
          </cell>
          <cell r="M13">
            <v>214144.70418969743</v>
          </cell>
          <cell r="N13">
            <v>229580.72</v>
          </cell>
          <cell r="O13">
            <v>105345.76</v>
          </cell>
          <cell r="P13">
            <v>415308.10388754151</v>
          </cell>
          <cell r="Q13">
            <v>216264.73676117545</v>
          </cell>
          <cell r="R13">
            <v>46431.845000000001</v>
          </cell>
          <cell r="S13">
            <v>27729.744999999999</v>
          </cell>
          <cell r="T13">
            <v>27729.744999999999</v>
          </cell>
          <cell r="U13">
            <v>27729.744999999999</v>
          </cell>
          <cell r="V13">
            <v>129621.07999999999</v>
          </cell>
          <cell r="X13">
            <v>8500026.8299999889</v>
          </cell>
          <cell r="Y13">
            <v>1199540.7600000012</v>
          </cell>
          <cell r="Z13">
            <v>0.38505823138040474</v>
          </cell>
          <cell r="AA13">
            <v>3273005.2978457841</v>
          </cell>
          <cell r="AB13">
            <v>461893.04351430701</v>
          </cell>
          <cell r="AC13">
            <v>1083764.859999995</v>
          </cell>
          <cell r="AD13">
            <v>180678.81</v>
          </cell>
          <cell r="AE13">
            <v>3305408.0502944575</v>
          </cell>
          <cell r="AF13">
            <v>466465.78464509867</v>
          </cell>
          <cell r="AG13">
            <v>555410.79749999999</v>
          </cell>
          <cell r="AH13">
            <v>71446.742499999993</v>
          </cell>
          <cell r="AI13">
            <v>71446.742499999993</v>
          </cell>
          <cell r="AJ13">
            <v>71446.742499999993</v>
          </cell>
          <cell r="AK13">
            <v>769751.02499999991</v>
          </cell>
        </row>
        <row r="14">
          <cell r="A14" t="str">
            <v>200318440B</v>
          </cell>
          <cell r="B14" t="str">
            <v>MERCY HOSPITAL TISHOMINGO</v>
          </cell>
          <cell r="C14">
            <v>1</v>
          </cell>
          <cell r="D14">
            <v>12</v>
          </cell>
          <cell r="E14">
            <v>371304</v>
          </cell>
          <cell r="F14">
            <v>44378</v>
          </cell>
          <cell r="G14">
            <v>44742</v>
          </cell>
          <cell r="H14">
            <v>1</v>
          </cell>
          <cell r="I14">
            <v>150817.4</v>
          </cell>
          <cell r="J14">
            <v>73765.600000000006</v>
          </cell>
          <cell r="K14">
            <v>0.68711850714920431</v>
          </cell>
          <cell r="L14">
            <v>103629.4267401244</v>
          </cell>
          <cell r="M14">
            <v>50685.708950965352</v>
          </cell>
          <cell r="N14">
            <v>59702.879999999997</v>
          </cell>
          <cell r="O14">
            <v>31690.58</v>
          </cell>
          <cell r="P14">
            <v>104655.35806485164</v>
          </cell>
          <cell r="Q14">
            <v>51187.49746957991</v>
          </cell>
          <cell r="R14">
            <v>11238.12</v>
          </cell>
          <cell r="S14">
            <v>4874.2299999999996</v>
          </cell>
          <cell r="T14">
            <v>4874.2299999999996</v>
          </cell>
          <cell r="U14">
            <v>4874.2299999999996</v>
          </cell>
          <cell r="V14">
            <v>25860.81</v>
          </cell>
          <cell r="X14">
            <v>3892739.0799999801</v>
          </cell>
          <cell r="Y14">
            <v>620581.42000000004</v>
          </cell>
          <cell r="Z14">
            <v>0.42102368590456679</v>
          </cell>
          <cell r="AA14">
            <v>1638935.3557263438</v>
          </cell>
          <cell r="AB14">
            <v>261279.47685229007</v>
          </cell>
          <cell r="AC14">
            <v>747990.21999999601</v>
          </cell>
          <cell r="AD14">
            <v>140340.22</v>
          </cell>
          <cell r="AE14">
            <v>1655160.8157480347</v>
          </cell>
          <cell r="AF14">
            <v>263866.14367312775</v>
          </cell>
          <cell r="AG14">
            <v>226792.65</v>
          </cell>
          <cell r="AH14">
            <v>30881.48</v>
          </cell>
          <cell r="AI14">
            <v>30881.48</v>
          </cell>
          <cell r="AJ14">
            <v>30881.48</v>
          </cell>
          <cell r="AK14">
            <v>319437.08999999997</v>
          </cell>
        </row>
        <row r="15">
          <cell r="A15" t="str">
            <v>200490030A</v>
          </cell>
          <cell r="B15" t="str">
            <v>MERCY HOSPITAL WATONGA INC</v>
          </cell>
          <cell r="C15">
            <v>1</v>
          </cell>
          <cell r="D15">
            <v>12</v>
          </cell>
          <cell r="E15">
            <v>371302</v>
          </cell>
          <cell r="F15">
            <v>44378</v>
          </cell>
          <cell r="G15">
            <v>44742</v>
          </cell>
          <cell r="H15">
            <v>1</v>
          </cell>
          <cell r="I15">
            <v>262477.86</v>
          </cell>
          <cell r="J15">
            <v>128656.29</v>
          </cell>
          <cell r="K15">
            <v>1</v>
          </cell>
          <cell r="L15">
            <v>262477.86</v>
          </cell>
          <cell r="M15">
            <v>128656.29</v>
          </cell>
          <cell r="N15">
            <v>82221.25</v>
          </cell>
          <cell r="O15">
            <v>31961.25</v>
          </cell>
          <cell r="P15">
            <v>265076.39081399998</v>
          </cell>
          <cell r="Q15">
            <v>129929.98727099999</v>
          </cell>
          <cell r="R15">
            <v>45713.785000000003</v>
          </cell>
          <cell r="S15">
            <v>24492.185000000001</v>
          </cell>
          <cell r="T15">
            <v>24492.185000000001</v>
          </cell>
          <cell r="U15">
            <v>24492.185000000001</v>
          </cell>
          <cell r="V15">
            <v>119190.34</v>
          </cell>
          <cell r="X15">
            <v>3490799.6699999901</v>
          </cell>
          <cell r="Y15">
            <v>408736.56</v>
          </cell>
          <cell r="Z15">
            <v>0.34056908801436397</v>
          </cell>
          <cell r="AA15">
            <v>1188858.4600527394</v>
          </cell>
          <cell r="AB15">
            <v>139203.03747732835</v>
          </cell>
          <cell r="AC15">
            <v>525402.35</v>
          </cell>
          <cell r="AD15">
            <v>73088.909999999989</v>
          </cell>
          <cell r="AE15">
            <v>1200628.1588072616</v>
          </cell>
          <cell r="AF15">
            <v>140581.14754835391</v>
          </cell>
          <cell r="AG15">
            <v>168806.45250000001</v>
          </cell>
          <cell r="AH15">
            <v>16873.060000000001</v>
          </cell>
          <cell r="AI15">
            <v>16873.060000000001</v>
          </cell>
          <cell r="AJ15">
            <v>16873.060000000001</v>
          </cell>
          <cell r="AK15">
            <v>219425.63250000001</v>
          </cell>
        </row>
        <row r="16">
          <cell r="A16" t="str">
            <v>100699360I</v>
          </cell>
          <cell r="B16" t="str">
            <v>NEWMAN MEMORIAL HOSPITAL, INC</v>
          </cell>
          <cell r="C16">
            <v>1</v>
          </cell>
          <cell r="D16">
            <v>12</v>
          </cell>
          <cell r="E16">
            <v>371336</v>
          </cell>
          <cell r="F16">
            <v>44562</v>
          </cell>
          <cell r="G16">
            <v>44926</v>
          </cell>
          <cell r="H16">
            <v>1</v>
          </cell>
          <cell r="I16">
            <v>321735.84000000003</v>
          </cell>
          <cell r="J16">
            <v>40751</v>
          </cell>
          <cell r="K16">
            <v>0.46056475170399219</v>
          </cell>
          <cell r="L16">
            <v>148180.18726387538</v>
          </cell>
          <cell r="M16">
            <v>18768.474196689385</v>
          </cell>
          <cell r="N16">
            <v>67848.600000000006</v>
          </cell>
          <cell r="O16">
            <v>14050.900000000001</v>
          </cell>
          <cell r="P16">
            <v>149647.17111778774</v>
          </cell>
          <cell r="Q16">
            <v>18954.282091236611</v>
          </cell>
          <cell r="R16">
            <v>20449.642500000002</v>
          </cell>
          <cell r="S16">
            <v>1225.845</v>
          </cell>
          <cell r="T16">
            <v>1225.845</v>
          </cell>
          <cell r="U16">
            <v>1225.845</v>
          </cell>
          <cell r="V16">
            <v>24127.177500000005</v>
          </cell>
          <cell r="X16">
            <v>1086453.950000002</v>
          </cell>
          <cell r="Y16">
            <v>74161.3</v>
          </cell>
          <cell r="Z16">
            <v>0.64323385167767211</v>
          </cell>
          <cell r="AA16">
            <v>698843.95892892231</v>
          </cell>
          <cell r="AB16">
            <v>47703.058644423349</v>
          </cell>
          <cell r="AC16">
            <v>126083.11</v>
          </cell>
          <cell r="AD16">
            <v>14527.109999999999</v>
          </cell>
          <cell r="AE16">
            <v>705762.51412231871</v>
          </cell>
          <cell r="AF16">
            <v>48175.318925003143</v>
          </cell>
          <cell r="AG16">
            <v>144919.85</v>
          </cell>
          <cell r="AH16">
            <v>8412.0524999999998</v>
          </cell>
          <cell r="AI16">
            <v>8412.0524999999998</v>
          </cell>
          <cell r="AJ16">
            <v>8412.0524999999998</v>
          </cell>
          <cell r="AK16">
            <v>170156.00749999998</v>
          </cell>
        </row>
        <row r="17">
          <cell r="A17" t="str">
            <v>200231400B</v>
          </cell>
          <cell r="B17" t="str">
            <v>PRAGUE HEALTHCARE AUTHORITY</v>
          </cell>
          <cell r="C17">
            <v>1</v>
          </cell>
          <cell r="D17">
            <v>12</v>
          </cell>
          <cell r="E17">
            <v>371301</v>
          </cell>
          <cell r="F17">
            <v>44470</v>
          </cell>
          <cell r="G17">
            <v>44834</v>
          </cell>
          <cell r="H17">
            <v>1</v>
          </cell>
          <cell r="I17">
            <v>233805.85</v>
          </cell>
          <cell r="J17">
            <v>192440.56</v>
          </cell>
          <cell r="K17">
            <v>0.75776931192863417</v>
          </cell>
          <cell r="L17">
            <v>177170.89807938944</v>
          </cell>
          <cell r="M17">
            <v>145825.55073836102</v>
          </cell>
          <cell r="N17">
            <v>34193.629999999997</v>
          </cell>
          <cell r="O17">
            <v>25949.23</v>
          </cell>
          <cell r="P17">
            <v>178924.8899703754</v>
          </cell>
          <cell r="Q17">
            <v>147269.2236906708</v>
          </cell>
          <cell r="R17">
            <v>36182.815000000002</v>
          </cell>
          <cell r="S17">
            <v>30329.997500000001</v>
          </cell>
          <cell r="T17">
            <v>30329.997500000001</v>
          </cell>
          <cell r="U17">
            <v>30329.997500000001</v>
          </cell>
          <cell r="V17">
            <v>127172.8075</v>
          </cell>
          <cell r="X17">
            <v>1290185.6199999999</v>
          </cell>
          <cell r="Y17">
            <v>269417.78999999998</v>
          </cell>
          <cell r="Z17">
            <v>0.52803958910761906</v>
          </cell>
          <cell r="AA17">
            <v>681269.0846573587</v>
          </cell>
          <cell r="AB17">
            <v>142263.25912988279</v>
          </cell>
          <cell r="AC17">
            <v>225080.3615917766</v>
          </cell>
          <cell r="AD17">
            <v>47692.950000000004</v>
          </cell>
          <cell r="AE17">
            <v>688013.64859546651</v>
          </cell>
          <cell r="AF17">
            <v>143671.66539526865</v>
          </cell>
          <cell r="AG17">
            <v>115733.32249999999</v>
          </cell>
          <cell r="AH17">
            <v>23994.68</v>
          </cell>
          <cell r="AI17">
            <v>23994.68</v>
          </cell>
          <cell r="AJ17">
            <v>23994.68</v>
          </cell>
          <cell r="AK17">
            <v>187717.36249999999</v>
          </cell>
        </row>
        <row r="18">
          <cell r="A18" t="str">
            <v>100699550A</v>
          </cell>
          <cell r="B18" t="str">
            <v>ST JOHN SAPULPA INC</v>
          </cell>
          <cell r="C18">
            <v>1</v>
          </cell>
          <cell r="D18">
            <v>12</v>
          </cell>
          <cell r="E18">
            <v>371312</v>
          </cell>
          <cell r="F18">
            <v>44378</v>
          </cell>
          <cell r="G18">
            <v>44742</v>
          </cell>
          <cell r="H18">
            <v>1</v>
          </cell>
          <cell r="I18">
            <v>1324833.51</v>
          </cell>
          <cell r="J18">
            <v>406932.08</v>
          </cell>
          <cell r="K18">
            <v>0.49049954671191798</v>
          </cell>
          <cell r="L18">
            <v>649830.2361237593</v>
          </cell>
          <cell r="M18">
            <v>199600.00078253794</v>
          </cell>
          <cell r="N18">
            <v>354694.64999999997</v>
          </cell>
          <cell r="O18">
            <v>159056.78</v>
          </cell>
          <cell r="P18">
            <v>656263.55546138447</v>
          </cell>
          <cell r="Q18">
            <v>201576.04079028507</v>
          </cell>
          <cell r="R18">
            <v>75392.227499999994</v>
          </cell>
          <cell r="S18">
            <v>10629.815000000001</v>
          </cell>
          <cell r="T18">
            <v>10629.815000000001</v>
          </cell>
          <cell r="U18">
            <v>10629.815000000001</v>
          </cell>
          <cell r="V18">
            <v>107281.6725</v>
          </cell>
          <cell r="X18">
            <v>27887657.389999501</v>
          </cell>
          <cell r="Y18">
            <v>3689500.6599999997</v>
          </cell>
          <cell r="Z18">
            <v>0.20285661654758347</v>
          </cell>
          <cell r="AA18">
            <v>5657195.8215735117</v>
          </cell>
          <cell r="AB18">
            <v>748439.6206376761</v>
          </cell>
          <cell r="AC18">
            <v>2741851.007430593</v>
          </cell>
          <cell r="AD18">
            <v>460576.64868452155</v>
          </cell>
          <cell r="AE18">
            <v>5713202.0602070894</v>
          </cell>
          <cell r="AF18">
            <v>755849.17288198916</v>
          </cell>
          <cell r="AG18">
            <v>742837.76249999995</v>
          </cell>
          <cell r="AH18">
            <v>73818.13</v>
          </cell>
          <cell r="AI18">
            <v>73818.13</v>
          </cell>
          <cell r="AJ18">
            <v>73818.13</v>
          </cell>
          <cell r="AK18">
            <v>964292.15249999997</v>
          </cell>
        </row>
        <row r="19">
          <cell r="A19" t="str">
            <v>201055780B</v>
          </cell>
          <cell r="B19" t="str">
            <v>RURAL WELLNESS STROUD INC</v>
          </cell>
          <cell r="C19">
            <v>1</v>
          </cell>
          <cell r="D19">
            <v>11</v>
          </cell>
          <cell r="E19">
            <v>371316</v>
          </cell>
          <cell r="F19">
            <v>44501</v>
          </cell>
          <cell r="G19">
            <v>44834</v>
          </cell>
          <cell r="H19">
            <v>1.0928143712574849</v>
          </cell>
          <cell r="I19">
            <v>143198.63592814369</v>
          </cell>
          <cell r="J19">
            <v>13938.366467065867</v>
          </cell>
          <cell r="K19">
            <v>1</v>
          </cell>
          <cell r="L19">
            <v>143198.63592814369</v>
          </cell>
          <cell r="M19">
            <v>13938.366467065867</v>
          </cell>
          <cell r="N19">
            <v>48185.529640718552</v>
          </cell>
          <cell r="O19">
            <v>4827.9336826347308</v>
          </cell>
          <cell r="P19">
            <v>144616.30242383233</v>
          </cell>
          <cell r="Q19">
            <v>14076.356295089819</v>
          </cell>
          <cell r="R19">
            <v>24107.692500000001</v>
          </cell>
          <cell r="S19">
            <v>2312.105</v>
          </cell>
          <cell r="T19">
            <v>2312.105</v>
          </cell>
          <cell r="U19">
            <v>2312.105</v>
          </cell>
          <cell r="V19">
            <v>31044.0075</v>
          </cell>
          <cell r="X19">
            <v>3998013.6100000096</v>
          </cell>
          <cell r="Y19">
            <v>503696.63</v>
          </cell>
          <cell r="Z19">
            <v>0.50235110434200336</v>
          </cell>
          <cell r="AA19">
            <v>2008406.5521578644</v>
          </cell>
          <cell r="AB19">
            <v>253032.55833384546</v>
          </cell>
          <cell r="AC19">
            <v>160420.63206592196</v>
          </cell>
          <cell r="AD19">
            <v>96903.53</v>
          </cell>
          <cell r="AE19">
            <v>2028289.7770242274</v>
          </cell>
          <cell r="AF19">
            <v>255537.58066135054</v>
          </cell>
          <cell r="AG19">
            <v>466967.28499999997</v>
          </cell>
          <cell r="AH19">
            <v>39658.512499999997</v>
          </cell>
          <cell r="AI19">
            <v>39658.512499999997</v>
          </cell>
          <cell r="AJ19">
            <v>39658.512499999997</v>
          </cell>
          <cell r="AK19">
            <v>585942.82249999989</v>
          </cell>
        </row>
        <row r="20">
          <cell r="I20">
            <v>8842994.8459281437</v>
          </cell>
          <cell r="J20">
            <v>3261395.3964670659</v>
          </cell>
          <cell r="L20">
            <v>6149268.6399206985</v>
          </cell>
          <cell r="M20">
            <v>2377293.5596559183</v>
          </cell>
          <cell r="N20">
            <v>2651491.5196407177</v>
          </cell>
          <cell r="O20">
            <v>980605.37368263479</v>
          </cell>
          <cell r="P20">
            <v>6210146.3994559115</v>
          </cell>
          <cell r="Q20">
            <v>2400828.7658965117</v>
          </cell>
          <cell r="R20">
            <v>889663.72250000003</v>
          </cell>
          <cell r="S20">
            <v>355421.96499999991</v>
          </cell>
          <cell r="T20">
            <v>355421.96499999991</v>
          </cell>
          <cell r="U20">
            <v>355421.96499999991</v>
          </cell>
          <cell r="V20">
            <v>1955929.6175000002</v>
          </cell>
          <cell r="X20">
            <v>92372223.329999566</v>
          </cell>
          <cell r="Y20">
            <v>12069727.01</v>
          </cell>
          <cell r="AA20">
            <v>32151225.640059579</v>
          </cell>
          <cell r="AB20">
            <v>4046044.9555809395</v>
          </cell>
          <cell r="AC20">
            <v>11565775.98315</v>
          </cell>
          <cell r="AD20">
            <v>1851093.9508464232</v>
          </cell>
          <cell r="AE20">
            <v>32469522.773896176</v>
          </cell>
          <cell r="AF20">
            <v>4086100.8006411907</v>
          </cell>
          <cell r="AG20">
            <v>5225936.6974999998</v>
          </cell>
          <cell r="AH20">
            <v>558751.71</v>
          </cell>
          <cell r="AI20">
            <v>558751.71</v>
          </cell>
          <cell r="AJ20">
            <v>558751.71</v>
          </cell>
          <cell r="AK20">
            <v>6902191.8274999997</v>
          </cell>
        </row>
        <row r="22">
          <cell r="A22" t="str">
            <v>201053560B</v>
          </cell>
          <cell r="B22" t="str">
            <v>RURAL WELLNESS ANADARKO INC</v>
          </cell>
          <cell r="C22">
            <v>1</v>
          </cell>
          <cell r="D22">
            <v>11</v>
          </cell>
          <cell r="E22">
            <v>371314</v>
          </cell>
          <cell r="F22">
            <v>44501</v>
          </cell>
          <cell r="G22">
            <v>44834</v>
          </cell>
          <cell r="H22">
            <v>1.0928143712574849</v>
          </cell>
          <cell r="I22">
            <v>1122950.596257485</v>
          </cell>
          <cell r="J22">
            <v>260625.66002994007</v>
          </cell>
          <cell r="K22">
            <v>1</v>
          </cell>
          <cell r="L22">
            <v>1122950.596257485</v>
          </cell>
          <cell r="M22">
            <v>260625.66002994007</v>
          </cell>
          <cell r="N22">
            <v>469507.6961077844</v>
          </cell>
          <cell r="O22">
            <v>88712.747305389217</v>
          </cell>
          <cell r="P22">
            <v>1134067.8071604341</v>
          </cell>
          <cell r="Q22">
            <v>263205.85406423651</v>
          </cell>
          <cell r="R22">
            <v>166140.0275</v>
          </cell>
          <cell r="S22">
            <v>43623.277499999997</v>
          </cell>
          <cell r="T22">
            <v>43623.277499999997</v>
          </cell>
          <cell r="U22">
            <v>43623.277499999997</v>
          </cell>
          <cell r="V22">
            <v>297009.86</v>
          </cell>
          <cell r="X22">
            <v>4028667.6400000099</v>
          </cell>
          <cell r="Y22">
            <v>539886.43000000005</v>
          </cell>
          <cell r="Z22">
            <v>0.50235110434200336</v>
          </cell>
          <cell r="AA22">
            <v>2023805.6379808974</v>
          </cell>
          <cell r="AB22">
            <v>271212.5443297617</v>
          </cell>
          <cell r="AC22">
            <v>252751.36005042645</v>
          </cell>
          <cell r="AD22">
            <v>91193.05</v>
          </cell>
          <cell r="AE22">
            <v>2043841.3137969084</v>
          </cell>
          <cell r="AF22">
            <v>273897.54851862637</v>
          </cell>
          <cell r="AG22">
            <v>447772.48749999999</v>
          </cell>
          <cell r="AH22">
            <v>45676.125</v>
          </cell>
          <cell r="AI22">
            <v>45676.125</v>
          </cell>
          <cell r="AJ22">
            <v>45676.125</v>
          </cell>
          <cell r="AK22">
            <v>584800.86250000005</v>
          </cell>
        </row>
        <row r="23">
          <cell r="A23" t="str">
            <v>100700790A</v>
          </cell>
          <cell r="B23" t="str">
            <v>ARBUCKLE MEM HSP</v>
          </cell>
          <cell r="C23">
            <v>2</v>
          </cell>
          <cell r="D23">
            <v>12</v>
          </cell>
          <cell r="E23">
            <v>371328</v>
          </cell>
          <cell r="F23">
            <v>44562</v>
          </cell>
          <cell r="G23">
            <v>44926</v>
          </cell>
          <cell r="H23">
            <v>1</v>
          </cell>
          <cell r="I23">
            <v>514034.61</v>
          </cell>
          <cell r="J23">
            <v>258098.37</v>
          </cell>
          <cell r="K23">
            <v>0.64402755313570748</v>
          </cell>
          <cell r="L23">
            <v>331052.45210536767</v>
          </cell>
          <cell r="M23">
            <v>166222.46169941447</v>
          </cell>
          <cell r="N23">
            <v>147007.99</v>
          </cell>
          <cell r="O23">
            <v>71764.2</v>
          </cell>
          <cell r="P23">
            <v>334329.8713812108</v>
          </cell>
          <cell r="Q23">
            <v>167868.06407023867</v>
          </cell>
          <cell r="R23">
            <v>46830.47</v>
          </cell>
          <cell r="S23">
            <v>24025.965</v>
          </cell>
          <cell r="T23">
            <v>24025.965</v>
          </cell>
          <cell r="U23">
            <v>24025.965</v>
          </cell>
          <cell r="V23">
            <v>118908.36499999999</v>
          </cell>
          <cell r="X23">
            <v>5152768.6300000101</v>
          </cell>
          <cell r="Y23">
            <v>715385.16000000096</v>
          </cell>
          <cell r="Z23">
            <v>0.45082718864639371</v>
          </cell>
          <cell r="AA23">
            <v>2323008.1952082342</v>
          </cell>
          <cell r="AB23">
            <v>322515.08048215095</v>
          </cell>
          <cell r="AC23">
            <v>1025648.8976140571</v>
          </cell>
          <cell r="AD23">
            <v>164914.4785226275</v>
          </cell>
          <cell r="AE23">
            <v>2346005.9763407959</v>
          </cell>
          <cell r="AF23">
            <v>325707.97977892426</v>
          </cell>
          <cell r="AG23">
            <v>330089.27</v>
          </cell>
          <cell r="AH23">
            <v>40198.375</v>
          </cell>
          <cell r="AI23">
            <v>40198.375</v>
          </cell>
          <cell r="AJ23">
            <v>40198.375</v>
          </cell>
          <cell r="AK23">
            <v>450684.39500000002</v>
          </cell>
        </row>
        <row r="24">
          <cell r="A24" t="str">
            <v>100262850D</v>
          </cell>
          <cell r="B24" t="str">
            <v>ATOKA COUNTY HEALTHCARE AUTHORITY</v>
          </cell>
          <cell r="C24">
            <v>2</v>
          </cell>
          <cell r="D24">
            <v>12</v>
          </cell>
          <cell r="E24">
            <v>371300</v>
          </cell>
          <cell r="F24">
            <v>44562</v>
          </cell>
          <cell r="G24">
            <v>44926</v>
          </cell>
          <cell r="H24">
            <v>1</v>
          </cell>
          <cell r="I24">
            <v>461460.26</v>
          </cell>
          <cell r="J24">
            <v>384781.84</v>
          </cell>
          <cell r="K24">
            <v>0.47214505721250494</v>
          </cell>
          <cell r="L24">
            <v>217876.1808589974</v>
          </cell>
          <cell r="M24">
            <v>181672.84386113292</v>
          </cell>
          <cell r="N24">
            <v>110808.1</v>
          </cell>
          <cell r="O24">
            <v>94695.75</v>
          </cell>
          <cell r="P24">
            <v>220033.15504950148</v>
          </cell>
          <cell r="Q24">
            <v>183471.40501535815</v>
          </cell>
          <cell r="R24">
            <v>27306.264999999999</v>
          </cell>
          <cell r="S24">
            <v>22193.915000000001</v>
          </cell>
          <cell r="T24">
            <v>22193.915000000001</v>
          </cell>
          <cell r="U24">
            <v>22193.915000000001</v>
          </cell>
          <cell r="V24">
            <v>93888.010000000009</v>
          </cell>
          <cell r="X24">
            <v>2502412.11</v>
          </cell>
          <cell r="Y24">
            <v>392082.22000000003</v>
          </cell>
          <cell r="Z24">
            <v>0.4453279763963654</v>
          </cell>
          <cell r="AA24">
            <v>1114394.1210560589</v>
          </cell>
          <cell r="AB24">
            <v>174605.18161359456</v>
          </cell>
          <cell r="AC24">
            <v>464423.71884290612</v>
          </cell>
          <cell r="AD24">
            <v>67630.27</v>
          </cell>
          <cell r="AE24">
            <v>1125426.6228545138</v>
          </cell>
          <cell r="AF24">
            <v>176333.77291156913</v>
          </cell>
          <cell r="AG24">
            <v>165250.72500000001</v>
          </cell>
          <cell r="AH24">
            <v>27175.875</v>
          </cell>
          <cell r="AI24">
            <v>27175.875</v>
          </cell>
          <cell r="AJ24">
            <v>27175.875</v>
          </cell>
          <cell r="AK24">
            <v>246778.35</v>
          </cell>
        </row>
        <row r="25">
          <cell r="A25" t="str">
            <v>100700760A</v>
          </cell>
          <cell r="B25" t="str">
            <v>BEAVER COUNTY MEMORIAL HOSPITAL</v>
          </cell>
          <cell r="C25">
            <v>2</v>
          </cell>
          <cell r="D25">
            <v>12</v>
          </cell>
          <cell r="E25">
            <v>371322</v>
          </cell>
          <cell r="F25">
            <v>44378</v>
          </cell>
          <cell r="G25">
            <v>44742</v>
          </cell>
          <cell r="H25">
            <v>1</v>
          </cell>
          <cell r="I25">
            <v>4462.3999999999996</v>
          </cell>
          <cell r="J25">
            <v>0</v>
          </cell>
          <cell r="K25">
            <v>0.80611358151004775</v>
          </cell>
          <cell r="L25">
            <v>3597.2012461304366</v>
          </cell>
          <cell r="M25">
            <v>0</v>
          </cell>
          <cell r="N25">
            <v>2403.46</v>
          </cell>
          <cell r="O25">
            <v>0</v>
          </cell>
          <cell r="P25">
            <v>3632.8135384671282</v>
          </cell>
          <cell r="Q25">
            <v>0</v>
          </cell>
          <cell r="R25">
            <v>307.33749999999998</v>
          </cell>
          <cell r="S25">
            <v>0</v>
          </cell>
          <cell r="T25">
            <v>0</v>
          </cell>
          <cell r="U25">
            <v>0</v>
          </cell>
          <cell r="V25">
            <v>307.33749999999998</v>
          </cell>
          <cell r="X25">
            <v>266753.14</v>
          </cell>
          <cell r="Y25">
            <v>0</v>
          </cell>
          <cell r="Z25">
            <v>0.74952066616734525</v>
          </cell>
          <cell r="AA25">
            <v>199936.99119503112</v>
          </cell>
          <cell r="AB25">
            <v>0</v>
          </cell>
          <cell r="AC25">
            <v>83099.26999999999</v>
          </cell>
          <cell r="AD25">
            <v>0</v>
          </cell>
          <cell r="AE25">
            <v>201916.36740786192</v>
          </cell>
          <cell r="AF25">
            <v>0</v>
          </cell>
          <cell r="AG25">
            <v>29704.275000000001</v>
          </cell>
          <cell r="AH25">
            <v>0</v>
          </cell>
          <cell r="AI25">
            <v>0</v>
          </cell>
          <cell r="AJ25">
            <v>0</v>
          </cell>
          <cell r="AK25">
            <v>29704.275000000001</v>
          </cell>
        </row>
        <row r="26">
          <cell r="A26" t="str">
            <v>100699690A</v>
          </cell>
          <cell r="B26" t="str">
            <v>CARNEGIE TRI-COUNTY MUNICI</v>
          </cell>
          <cell r="C26">
            <v>2</v>
          </cell>
          <cell r="D26">
            <v>12</v>
          </cell>
          <cell r="E26">
            <v>371334</v>
          </cell>
          <cell r="F26">
            <v>44317</v>
          </cell>
          <cell r="G26">
            <v>44681</v>
          </cell>
          <cell r="H26">
            <v>1</v>
          </cell>
          <cell r="I26">
            <v>798646.56</v>
          </cell>
          <cell r="J26">
            <v>454580.16</v>
          </cell>
          <cell r="K26">
            <v>1</v>
          </cell>
          <cell r="L26">
            <v>798646.56</v>
          </cell>
          <cell r="M26">
            <v>454580.16</v>
          </cell>
          <cell r="N26">
            <v>191833.45</v>
          </cell>
          <cell r="O26">
            <v>92876.9</v>
          </cell>
          <cell r="P26">
            <v>806553.16094400012</v>
          </cell>
          <cell r="Q26">
            <v>459080.50358399999</v>
          </cell>
          <cell r="R26">
            <v>153679.92749999999</v>
          </cell>
          <cell r="S26">
            <v>91550.9</v>
          </cell>
          <cell r="T26">
            <v>91550.9</v>
          </cell>
          <cell r="U26">
            <v>91550.9</v>
          </cell>
          <cell r="V26">
            <v>428332.62749999994</v>
          </cell>
          <cell r="X26">
            <v>1389616.85</v>
          </cell>
          <cell r="Y26">
            <v>215795.7</v>
          </cell>
          <cell r="Z26">
            <v>0.83814145194164003</v>
          </cell>
          <cell r="AA26">
            <v>1164695.4843015682</v>
          </cell>
          <cell r="AB26">
            <v>180867.32132076257</v>
          </cell>
          <cell r="AC26">
            <v>167438.44</v>
          </cell>
          <cell r="AD26">
            <v>33019.5</v>
          </cell>
          <cell r="AE26">
            <v>1176225.9695961538</v>
          </cell>
          <cell r="AF26">
            <v>182657.90780183813</v>
          </cell>
          <cell r="AG26">
            <v>252196.88250000001</v>
          </cell>
          <cell r="AH26">
            <v>37409.602500000001</v>
          </cell>
          <cell r="AI26">
            <v>37409.602500000001</v>
          </cell>
          <cell r="AJ26">
            <v>37409.602500000001</v>
          </cell>
          <cell r="AK26">
            <v>364425.68999999994</v>
          </cell>
        </row>
        <row r="27">
          <cell r="A27" t="str">
            <v>100700740A</v>
          </cell>
          <cell r="B27" t="str">
            <v>CIMARRON MEMORIAL HOSPITAL</v>
          </cell>
          <cell r="C27">
            <v>2</v>
          </cell>
          <cell r="D27">
            <v>12</v>
          </cell>
          <cell r="E27">
            <v>371307</v>
          </cell>
          <cell r="F27">
            <v>44562</v>
          </cell>
          <cell r="G27">
            <v>44926</v>
          </cell>
          <cell r="H27">
            <v>1</v>
          </cell>
          <cell r="I27">
            <v>56260.37</v>
          </cell>
          <cell r="J27">
            <v>0</v>
          </cell>
          <cell r="K27">
            <v>0.81466688943275922</v>
          </cell>
          <cell r="L27">
            <v>45833.460626236127</v>
          </cell>
          <cell r="M27">
            <v>0</v>
          </cell>
          <cell r="N27">
            <v>18908.82</v>
          </cell>
          <cell r="O27">
            <v>0</v>
          </cell>
          <cell r="P27">
            <v>46287.211886435864</v>
          </cell>
          <cell r="Q27">
            <v>0</v>
          </cell>
          <cell r="R27">
            <v>6844.5974999999999</v>
          </cell>
          <cell r="S27">
            <v>0</v>
          </cell>
          <cell r="T27">
            <v>0</v>
          </cell>
          <cell r="U27">
            <v>0</v>
          </cell>
          <cell r="V27">
            <v>6844.5974999999999</v>
          </cell>
          <cell r="X27">
            <v>353999.95</v>
          </cell>
          <cell r="Y27">
            <v>0</v>
          </cell>
          <cell r="Z27">
            <v>0.56634307417384477</v>
          </cell>
          <cell r="AA27">
            <v>200485.41994038734</v>
          </cell>
          <cell r="AB27">
            <v>0</v>
          </cell>
          <cell r="AC27">
            <v>54515.587731796077</v>
          </cell>
          <cell r="AD27">
            <v>0</v>
          </cell>
          <cell r="AE27">
            <v>202470.22559779717</v>
          </cell>
          <cell r="AF27">
            <v>0</v>
          </cell>
          <cell r="AG27">
            <v>36988.660000000003</v>
          </cell>
          <cell r="AH27">
            <v>0</v>
          </cell>
          <cell r="AI27">
            <v>0</v>
          </cell>
          <cell r="AJ27">
            <v>0</v>
          </cell>
          <cell r="AK27">
            <v>36988.660000000003</v>
          </cell>
        </row>
        <row r="28">
          <cell r="A28" t="str">
            <v>200234090B</v>
          </cell>
          <cell r="B28" t="str">
            <v>CLEVELAND AREA HOSPITAL</v>
          </cell>
          <cell r="C28">
            <v>2</v>
          </cell>
          <cell r="D28">
            <v>12</v>
          </cell>
          <cell r="E28">
            <v>371320</v>
          </cell>
          <cell r="F28">
            <v>44562</v>
          </cell>
          <cell r="G28">
            <v>44926</v>
          </cell>
          <cell r="H28">
            <v>1</v>
          </cell>
          <cell r="I28">
            <v>48097.07</v>
          </cell>
          <cell r="J28">
            <v>0</v>
          </cell>
          <cell r="K28">
            <v>1</v>
          </cell>
          <cell r="L28">
            <v>48097.07</v>
          </cell>
          <cell r="M28">
            <v>0</v>
          </cell>
          <cell r="N28">
            <v>13970.18</v>
          </cell>
          <cell r="O28">
            <v>0</v>
          </cell>
          <cell r="P28">
            <v>48573.230992999997</v>
          </cell>
          <cell r="Q28">
            <v>0</v>
          </cell>
          <cell r="R28">
            <v>8650.7625000000007</v>
          </cell>
          <cell r="S28">
            <v>0</v>
          </cell>
          <cell r="T28">
            <v>0</v>
          </cell>
          <cell r="U28">
            <v>0</v>
          </cell>
          <cell r="V28">
            <v>8650.7625000000007</v>
          </cell>
          <cell r="X28">
            <v>8892071.2000000104</v>
          </cell>
          <cell r="Y28">
            <v>0</v>
          </cell>
          <cell r="Z28">
            <v>0.45101495054498136</v>
          </cell>
          <cell r="AA28">
            <v>4010457.0525104576</v>
          </cell>
          <cell r="AB28">
            <v>0</v>
          </cell>
          <cell r="AC28">
            <v>1117580.3499999968</v>
          </cell>
          <cell r="AD28">
            <v>0</v>
          </cell>
          <cell r="AE28">
            <v>4050160.5773303113</v>
          </cell>
          <cell r="AF28">
            <v>0</v>
          </cell>
          <cell r="AG28">
            <v>733145.0575</v>
          </cell>
          <cell r="AH28">
            <v>0</v>
          </cell>
          <cell r="AI28">
            <v>0</v>
          </cell>
          <cell r="AJ28">
            <v>0</v>
          </cell>
          <cell r="AK28">
            <v>733145.0575</v>
          </cell>
        </row>
        <row r="29">
          <cell r="A29" t="str">
            <v>100819200B</v>
          </cell>
          <cell r="B29" t="str">
            <v>CORDELL MEMORIAL HOSPITAL</v>
          </cell>
          <cell r="C29">
            <v>2</v>
          </cell>
          <cell r="D29">
            <v>12</v>
          </cell>
          <cell r="E29">
            <v>371325</v>
          </cell>
          <cell r="F29">
            <v>44378</v>
          </cell>
          <cell r="G29">
            <v>44742</v>
          </cell>
          <cell r="H29">
            <v>1</v>
          </cell>
          <cell r="I29">
            <v>214801.2</v>
          </cell>
          <cell r="J29">
            <v>159940.70000000001</v>
          </cell>
          <cell r="K29">
            <v>1</v>
          </cell>
          <cell r="L29">
            <v>214801.2</v>
          </cell>
          <cell r="M29">
            <v>159940.70000000001</v>
          </cell>
          <cell r="N29">
            <v>90381.36</v>
          </cell>
          <cell r="O29">
            <v>64551.97</v>
          </cell>
          <cell r="P29">
            <v>216927.73188000001</v>
          </cell>
          <cell r="Q29">
            <v>161524.11293</v>
          </cell>
          <cell r="R29">
            <v>31636.592499999999</v>
          </cell>
          <cell r="S29">
            <v>24243.035</v>
          </cell>
          <cell r="T29">
            <v>24243.035</v>
          </cell>
          <cell r="U29">
            <v>24243.035</v>
          </cell>
          <cell r="V29">
            <v>104365.69750000001</v>
          </cell>
          <cell r="X29">
            <v>1466301.1</v>
          </cell>
          <cell r="Y29">
            <v>191931.62</v>
          </cell>
          <cell r="Z29">
            <v>0.59252255422541267</v>
          </cell>
          <cell r="AA29">
            <v>868816.47303553228</v>
          </cell>
          <cell r="AB29">
            <v>113723.8137190213</v>
          </cell>
          <cell r="AC29">
            <v>289556.39</v>
          </cell>
          <cell r="AD29">
            <v>33624.1</v>
          </cell>
          <cell r="AE29">
            <v>877417.75611858408</v>
          </cell>
          <cell r="AF29">
            <v>114849.67947483962</v>
          </cell>
          <cell r="AG29">
            <v>146965.3425</v>
          </cell>
          <cell r="AH29">
            <v>20306.395</v>
          </cell>
          <cell r="AI29">
            <v>20306.395</v>
          </cell>
          <cell r="AJ29">
            <v>20306.395</v>
          </cell>
          <cell r="AK29">
            <v>207884.52749999997</v>
          </cell>
        </row>
        <row r="30">
          <cell r="A30" t="str">
            <v>200910710B</v>
          </cell>
          <cell r="B30" t="str">
            <v>DRUMRIGHT COMMUNITY HOSPITAL LLC</v>
          </cell>
          <cell r="C30">
            <v>2</v>
          </cell>
          <cell r="D30">
            <v>12</v>
          </cell>
          <cell r="E30">
            <v>371331</v>
          </cell>
          <cell r="F30">
            <v>44562</v>
          </cell>
          <cell r="G30">
            <v>44926</v>
          </cell>
          <cell r="H30">
            <v>1</v>
          </cell>
          <cell r="I30">
            <v>899109.9</v>
          </cell>
          <cell r="J30">
            <v>246602</v>
          </cell>
          <cell r="K30">
            <v>0.41465199565112854</v>
          </cell>
          <cell r="L30">
            <v>372817.7143446866</v>
          </cell>
          <cell r="M30">
            <v>102254.0114315596</v>
          </cell>
          <cell r="N30">
            <v>292615.27</v>
          </cell>
          <cell r="O30">
            <v>78671.33</v>
          </cell>
          <cell r="P30">
            <v>376508.60971669899</v>
          </cell>
          <cell r="Q30">
            <v>103266.32614473204</v>
          </cell>
          <cell r="R30">
            <v>20973.334999999999</v>
          </cell>
          <cell r="S30">
            <v>6148.75</v>
          </cell>
          <cell r="T30">
            <v>6148.75</v>
          </cell>
          <cell r="U30">
            <v>6148.75</v>
          </cell>
          <cell r="V30">
            <v>39419.584999999999</v>
          </cell>
          <cell r="X30">
            <v>9409228.7599999793</v>
          </cell>
          <cell r="Y30">
            <v>1517758.8100000101</v>
          </cell>
          <cell r="Z30">
            <v>0.39557798020502893</v>
          </cell>
          <cell r="AA30">
            <v>3722083.7081678608</v>
          </cell>
          <cell r="AB30">
            <v>600391.9644981923</v>
          </cell>
          <cell r="AC30">
            <v>1242847.1743560713</v>
          </cell>
          <cell r="AD30">
            <v>287260.01</v>
          </cell>
          <cell r="AE30">
            <v>3758932.3368787225</v>
          </cell>
          <cell r="AF30">
            <v>606335.84494672436</v>
          </cell>
          <cell r="AG30">
            <v>629021.29</v>
          </cell>
          <cell r="AH30">
            <v>79768.957500000004</v>
          </cell>
          <cell r="AI30">
            <v>79768.957500000004</v>
          </cell>
          <cell r="AJ30">
            <v>79768.957500000004</v>
          </cell>
          <cell r="AK30">
            <v>868328.16250000009</v>
          </cell>
        </row>
        <row r="31">
          <cell r="A31" t="str">
            <v>100700730A</v>
          </cell>
          <cell r="B31" t="str">
            <v>EASTERN OKLAHOMA MEDICAL CENTER</v>
          </cell>
          <cell r="C31">
            <v>2</v>
          </cell>
          <cell r="D31">
            <v>12</v>
          </cell>
          <cell r="E31">
            <v>371337</v>
          </cell>
          <cell r="F31">
            <v>44378</v>
          </cell>
          <cell r="G31">
            <v>44742</v>
          </cell>
          <cell r="H31">
            <v>1</v>
          </cell>
          <cell r="I31">
            <v>667197.88</v>
          </cell>
          <cell r="J31">
            <v>267866.81</v>
          </cell>
          <cell r="K31">
            <v>0.95407999075823713</v>
          </cell>
          <cell r="L31">
            <v>636560.14718431537</v>
          </cell>
          <cell r="M31">
            <v>255566.36360923847</v>
          </cell>
          <cell r="N31">
            <v>357641.88</v>
          </cell>
          <cell r="O31">
            <v>153666.1</v>
          </cell>
          <cell r="P31">
            <v>642862.0926414401</v>
          </cell>
          <cell r="Q31">
            <v>258096.47060896995</v>
          </cell>
          <cell r="R31">
            <v>71305.052500000005</v>
          </cell>
          <cell r="S31">
            <v>26107.592499999999</v>
          </cell>
          <cell r="T31">
            <v>26107.592499999999</v>
          </cell>
          <cell r="U31">
            <v>26107.592499999999</v>
          </cell>
          <cell r="V31">
            <v>149627.83000000002</v>
          </cell>
          <cell r="X31">
            <v>8775602.5800000299</v>
          </cell>
          <cell r="Y31">
            <v>1612247.9</v>
          </cell>
          <cell r="Z31">
            <v>0.5557524948720246</v>
          </cell>
          <cell r="AA31">
            <v>4877063.0278403927</v>
          </cell>
          <cell r="AB31">
            <v>896010.79277718242</v>
          </cell>
          <cell r="AC31">
            <v>1946235.4539661349</v>
          </cell>
          <cell r="AD31">
            <v>396533.60661772935</v>
          </cell>
          <cell r="AE31">
            <v>4925345.9518160131</v>
          </cell>
          <cell r="AF31">
            <v>904881.29962567659</v>
          </cell>
          <cell r="AG31">
            <v>744777.625</v>
          </cell>
          <cell r="AH31">
            <v>127086.9225</v>
          </cell>
          <cell r="AI31">
            <v>127086.9225</v>
          </cell>
          <cell r="AJ31">
            <v>127086.9225</v>
          </cell>
          <cell r="AK31">
            <v>1126038.3925000001</v>
          </cell>
        </row>
        <row r="32">
          <cell r="A32" t="str">
            <v>100700800A</v>
          </cell>
          <cell r="B32" t="str">
            <v>FAIRVIEW HSP</v>
          </cell>
          <cell r="C32">
            <v>2</v>
          </cell>
          <cell r="D32">
            <v>12</v>
          </cell>
          <cell r="E32">
            <v>371329</v>
          </cell>
          <cell r="F32">
            <v>44378</v>
          </cell>
          <cell r="G32">
            <v>44742</v>
          </cell>
          <cell r="H32">
            <v>1</v>
          </cell>
          <cell r="I32">
            <v>126323.4</v>
          </cell>
          <cell r="J32">
            <v>53379.5</v>
          </cell>
          <cell r="K32">
            <v>0.89320498362354106</v>
          </cell>
          <cell r="L32">
            <v>112832.69042827003</v>
          </cell>
          <cell r="M32">
            <v>47678.835423332806</v>
          </cell>
          <cell r="N32">
            <v>52317.68</v>
          </cell>
          <cell r="O32">
            <v>20589.759999999998</v>
          </cell>
          <cell r="P32">
            <v>113949.7340635099</v>
          </cell>
          <cell r="Q32">
            <v>48150.8558940238</v>
          </cell>
          <cell r="R32">
            <v>15408.012500000001</v>
          </cell>
          <cell r="S32">
            <v>6890.2749999999996</v>
          </cell>
          <cell r="T32">
            <v>6890.2749999999996</v>
          </cell>
          <cell r="U32">
            <v>6890.2749999999996</v>
          </cell>
          <cell r="V32">
            <v>36078.837500000001</v>
          </cell>
          <cell r="X32">
            <v>1208245.1300000001</v>
          </cell>
          <cell r="Y32">
            <v>141215.26999999999</v>
          </cell>
          <cell r="Z32">
            <v>0.49026641942611066</v>
          </cell>
          <cell r="AA32">
            <v>592362.01367413567</v>
          </cell>
          <cell r="AB32">
            <v>69233.10479119145</v>
          </cell>
          <cell r="AC32">
            <v>158150.41999999998</v>
          </cell>
          <cell r="AD32">
            <v>22604.37</v>
          </cell>
          <cell r="AE32">
            <v>598226.39760950964</v>
          </cell>
          <cell r="AF32">
            <v>69918.51252862424</v>
          </cell>
          <cell r="AG32">
            <v>110018.995</v>
          </cell>
          <cell r="AH32">
            <v>11828.535</v>
          </cell>
          <cell r="AI32">
            <v>11828.535</v>
          </cell>
          <cell r="AJ32">
            <v>11828.535</v>
          </cell>
          <cell r="AK32">
            <v>145504.6</v>
          </cell>
        </row>
        <row r="33">
          <cell r="A33" t="str">
            <v>100700780B</v>
          </cell>
          <cell r="B33" t="str">
            <v>HARMON MEM HSP</v>
          </cell>
          <cell r="C33">
            <v>2</v>
          </cell>
          <cell r="D33">
            <v>12</v>
          </cell>
          <cell r="E33">
            <v>371338</v>
          </cell>
          <cell r="F33">
            <v>44378</v>
          </cell>
          <cell r="G33">
            <v>44742</v>
          </cell>
          <cell r="H33">
            <v>1</v>
          </cell>
          <cell r="I33">
            <v>238146.83</v>
          </cell>
          <cell r="J33">
            <v>176860.68</v>
          </cell>
          <cell r="K33">
            <v>0.88835573226040687</v>
          </cell>
          <cell r="L33">
            <v>211559.10155014461</v>
          </cell>
          <cell r="M33">
            <v>157115.19888947348</v>
          </cell>
          <cell r="N33">
            <v>89950.1</v>
          </cell>
          <cell r="O33">
            <v>62792.429999999993</v>
          </cell>
          <cell r="P33">
            <v>213653.53665549104</v>
          </cell>
          <cell r="Q33">
            <v>158670.63935847927</v>
          </cell>
          <cell r="R33">
            <v>30925.86</v>
          </cell>
          <cell r="S33">
            <v>23969.552500000002</v>
          </cell>
          <cell r="T33">
            <v>23969.552500000002</v>
          </cell>
          <cell r="U33">
            <v>23969.552500000002</v>
          </cell>
          <cell r="V33">
            <v>102834.51750000002</v>
          </cell>
          <cell r="X33">
            <v>1469002.8699999999</v>
          </cell>
          <cell r="Y33">
            <v>283383.41000000003</v>
          </cell>
          <cell r="Z33">
            <v>0.6956737677964685</v>
          </cell>
          <cell r="AA33">
            <v>1021946.7614767257</v>
          </cell>
          <cell r="AB33">
            <v>197142.40456571145</v>
          </cell>
          <cell r="AC33">
            <v>258499.94</v>
          </cell>
          <cell r="AD33">
            <v>53052.263385009021</v>
          </cell>
          <cell r="AE33">
            <v>1032064.0344153453</v>
          </cell>
          <cell r="AF33">
            <v>199094.11437091199</v>
          </cell>
          <cell r="AG33">
            <v>193391.02249999999</v>
          </cell>
          <cell r="AH33">
            <v>36510.462500000001</v>
          </cell>
          <cell r="AI33">
            <v>36510.462500000001</v>
          </cell>
          <cell r="AJ33">
            <v>36510.462500000001</v>
          </cell>
          <cell r="AK33">
            <v>302922.41000000003</v>
          </cell>
        </row>
        <row r="34">
          <cell r="A34" t="str">
            <v>100699660A</v>
          </cell>
          <cell r="B34" t="str">
            <v>HARPER CO COM HSP</v>
          </cell>
          <cell r="C34">
            <v>2</v>
          </cell>
          <cell r="D34">
            <v>12</v>
          </cell>
          <cell r="E34">
            <v>371324</v>
          </cell>
          <cell r="F34">
            <v>44470</v>
          </cell>
          <cell r="G34">
            <v>44834</v>
          </cell>
          <cell r="H34">
            <v>1</v>
          </cell>
          <cell r="I34">
            <v>11509.87</v>
          </cell>
          <cell r="J34">
            <v>0</v>
          </cell>
          <cell r="K34">
            <v>1</v>
          </cell>
          <cell r="L34">
            <v>11509.87</v>
          </cell>
          <cell r="M34">
            <v>0</v>
          </cell>
          <cell r="N34">
            <v>10138.849999999999</v>
          </cell>
          <cell r="O34">
            <v>0</v>
          </cell>
          <cell r="P34">
            <v>11623.817713</v>
          </cell>
          <cell r="Q34">
            <v>0</v>
          </cell>
          <cell r="R34">
            <v>371.24250000000001</v>
          </cell>
          <cell r="S34">
            <v>0</v>
          </cell>
          <cell r="T34">
            <v>0</v>
          </cell>
          <cell r="U34">
            <v>0</v>
          </cell>
          <cell r="V34">
            <v>371.24250000000001</v>
          </cell>
          <cell r="X34">
            <v>290103.99</v>
          </cell>
          <cell r="Y34">
            <v>0</v>
          </cell>
          <cell r="Z34">
            <v>0.68340765001383219</v>
          </cell>
          <cell r="AA34">
            <v>198259.28606553626</v>
          </cell>
          <cell r="AB34">
            <v>0</v>
          </cell>
          <cell r="AC34">
            <v>56400.039999999994</v>
          </cell>
          <cell r="AD34">
            <v>0</v>
          </cell>
          <cell r="AE34">
            <v>200222.05299758507</v>
          </cell>
          <cell r="AF34">
            <v>0</v>
          </cell>
          <cell r="AG34">
            <v>35955.502500000002</v>
          </cell>
          <cell r="AH34">
            <v>0</v>
          </cell>
          <cell r="AI34">
            <v>0</v>
          </cell>
          <cell r="AJ34">
            <v>0</v>
          </cell>
          <cell r="AK34">
            <v>35955.502500000002</v>
          </cell>
        </row>
        <row r="35">
          <cell r="A35" t="str">
            <v>200539880B</v>
          </cell>
          <cell r="B35" t="str">
            <v>HOLDENVILLE GENERAL HOSPITAL</v>
          </cell>
          <cell r="C35">
            <v>2</v>
          </cell>
          <cell r="D35">
            <v>12</v>
          </cell>
          <cell r="E35">
            <v>371321</v>
          </cell>
          <cell r="F35">
            <v>44378</v>
          </cell>
          <cell r="G35">
            <v>44742</v>
          </cell>
          <cell r="H35">
            <v>1</v>
          </cell>
          <cell r="I35">
            <v>442364.74</v>
          </cell>
          <cell r="J35">
            <v>234026.47</v>
          </cell>
          <cell r="K35">
            <v>0.44709048047793842</v>
          </cell>
          <cell r="L35">
            <v>197777.0641530983</v>
          </cell>
          <cell r="M35">
            <v>104631.00691685584</v>
          </cell>
          <cell r="N35">
            <v>165625.61000000002</v>
          </cell>
          <cell r="O35">
            <v>89797.930000000008</v>
          </cell>
          <cell r="P35">
            <v>199735.05708821397</v>
          </cell>
          <cell r="Q35">
            <v>105666.85388533272</v>
          </cell>
          <cell r="R35">
            <v>8527.3624999999993</v>
          </cell>
          <cell r="S35">
            <v>3967.23</v>
          </cell>
          <cell r="T35">
            <v>3967.23</v>
          </cell>
          <cell r="U35">
            <v>3967.23</v>
          </cell>
          <cell r="V35">
            <v>20429.052499999998</v>
          </cell>
          <cell r="X35">
            <v>4427985.2599999812</v>
          </cell>
          <cell r="Y35">
            <v>663586.570000001</v>
          </cell>
          <cell r="Z35">
            <v>0.60063838990405849</v>
          </cell>
          <cell r="AA35">
            <v>2659617.9370852923</v>
          </cell>
          <cell r="AB35">
            <v>398575.56896675739</v>
          </cell>
          <cell r="AC35">
            <v>814981.42933634797</v>
          </cell>
          <cell r="AD35">
            <v>152403.17668980316</v>
          </cell>
          <cell r="AE35">
            <v>2685948.1546624368</v>
          </cell>
          <cell r="AF35">
            <v>402521.46709952829</v>
          </cell>
          <cell r="AG35">
            <v>467741.6825</v>
          </cell>
          <cell r="AH35">
            <v>62529.572500000002</v>
          </cell>
          <cell r="AI35">
            <v>62529.572500000002</v>
          </cell>
          <cell r="AJ35">
            <v>62529.572500000002</v>
          </cell>
          <cell r="AK35">
            <v>655330.4</v>
          </cell>
        </row>
        <row r="36">
          <cell r="A36" t="str">
            <v>100699630A</v>
          </cell>
          <cell r="B36" t="str">
            <v>MEMORIAL HOSPITAL OF TEXAS COUNTY</v>
          </cell>
          <cell r="C36">
            <v>2</v>
          </cell>
          <cell r="D36">
            <v>12</v>
          </cell>
          <cell r="E36">
            <v>371340</v>
          </cell>
          <cell r="F36">
            <v>44378</v>
          </cell>
          <cell r="G36">
            <v>44742</v>
          </cell>
          <cell r="H36">
            <v>1</v>
          </cell>
          <cell r="I36">
            <v>391195.58</v>
          </cell>
          <cell r="J36">
            <v>2915.23</v>
          </cell>
          <cell r="K36">
            <v>0.60504342417751189</v>
          </cell>
          <cell r="L36">
            <v>236690.31324630781</v>
          </cell>
          <cell r="M36">
            <v>1763.840741465008</v>
          </cell>
          <cell r="N36">
            <v>123118.42</v>
          </cell>
          <cell r="O36">
            <v>2915.23</v>
          </cell>
          <cell r="P36">
            <v>239033.54734744626</v>
          </cell>
          <cell r="Q36">
            <v>1781.3027648055117</v>
          </cell>
          <cell r="R36">
            <v>28978.782500000001</v>
          </cell>
          <cell r="S36">
            <v>0</v>
          </cell>
          <cell r="T36">
            <v>0</v>
          </cell>
          <cell r="U36">
            <v>0</v>
          </cell>
          <cell r="V36">
            <v>28978.782500000001</v>
          </cell>
          <cell r="X36">
            <v>4447107.6899999902</v>
          </cell>
          <cell r="Y36">
            <v>270132.62</v>
          </cell>
          <cell r="Z36">
            <v>0.30714433160411725</v>
          </cell>
          <cell r="AA36">
            <v>1365903.9190165768</v>
          </cell>
          <cell r="AB36">
            <v>82969.703014368992</v>
          </cell>
          <cell r="AC36">
            <v>464603.48685738043</v>
          </cell>
          <cell r="AD36">
            <v>32630.086692917197</v>
          </cell>
          <cell r="AE36">
            <v>1379426.367814841</v>
          </cell>
          <cell r="AF36">
            <v>83791.103074211249</v>
          </cell>
          <cell r="AG36">
            <v>228705.72</v>
          </cell>
          <cell r="AH36">
            <v>12790.254999999999</v>
          </cell>
          <cell r="AI36">
            <v>12790.254999999999</v>
          </cell>
          <cell r="AJ36">
            <v>12790.254999999999</v>
          </cell>
          <cell r="AK36">
            <v>267076.48499999999</v>
          </cell>
        </row>
        <row r="37">
          <cell r="A37" t="str">
            <v>100699960A</v>
          </cell>
          <cell r="B37" t="str">
            <v>MERCY HEALTH LOVE COUNTY</v>
          </cell>
          <cell r="C37">
            <v>2</v>
          </cell>
          <cell r="D37">
            <v>12</v>
          </cell>
          <cell r="E37">
            <v>371306</v>
          </cell>
          <cell r="F37">
            <v>44378</v>
          </cell>
          <cell r="G37">
            <v>44742</v>
          </cell>
          <cell r="H37">
            <v>1</v>
          </cell>
          <cell r="I37">
            <v>138325.85999999999</v>
          </cell>
          <cell r="J37">
            <v>109814.07</v>
          </cell>
          <cell r="K37">
            <v>0.76480238284666013</v>
          </cell>
          <cell r="L37">
            <v>105791.9473373135</v>
          </cell>
          <cell r="M37">
            <v>83986.062406089943</v>
          </cell>
          <cell r="N37">
            <v>41542.46</v>
          </cell>
          <cell r="O37">
            <v>31849.200000000001</v>
          </cell>
          <cell r="P37">
            <v>106839.2876159529</v>
          </cell>
          <cell r="Q37">
            <v>84817.524423910232</v>
          </cell>
          <cell r="R37">
            <v>16324.2075</v>
          </cell>
          <cell r="S37">
            <v>13242.08</v>
          </cell>
          <cell r="T37">
            <v>13242.08</v>
          </cell>
          <cell r="U37">
            <v>13242.08</v>
          </cell>
          <cell r="V37">
            <v>56050.447500000002</v>
          </cell>
          <cell r="X37">
            <v>3101651.7899999903</v>
          </cell>
          <cell r="Y37">
            <v>266115.14</v>
          </cell>
          <cell r="Z37">
            <v>0.58089516066768321</v>
          </cell>
          <cell r="AA37">
            <v>1801734.5148872517</v>
          </cell>
          <cell r="AB37">
            <v>154584.99700640302</v>
          </cell>
          <cell r="AC37">
            <v>404314.00000000006</v>
          </cell>
          <cell r="AD37">
            <v>43360.51</v>
          </cell>
          <cell r="AE37">
            <v>1819571.6865846354</v>
          </cell>
          <cell r="AF37">
            <v>156115.38847676641</v>
          </cell>
          <cell r="AG37">
            <v>353814.42249999999</v>
          </cell>
          <cell r="AH37">
            <v>28188.720000000001</v>
          </cell>
          <cell r="AI37">
            <v>28188.720000000001</v>
          </cell>
          <cell r="AJ37">
            <v>28188.720000000001</v>
          </cell>
          <cell r="AK37">
            <v>438380.5824999999</v>
          </cell>
        </row>
        <row r="38">
          <cell r="A38" t="str">
            <v>100700250A</v>
          </cell>
          <cell r="B38" t="str">
            <v>OKEENE MUN HSP</v>
          </cell>
          <cell r="C38">
            <v>2</v>
          </cell>
          <cell r="D38">
            <v>12</v>
          </cell>
          <cell r="E38">
            <v>371327</v>
          </cell>
          <cell r="F38">
            <v>44378</v>
          </cell>
          <cell r="G38">
            <v>44742</v>
          </cell>
          <cell r="H38">
            <v>1</v>
          </cell>
          <cell r="I38">
            <v>48585.2</v>
          </cell>
          <cell r="J38">
            <v>21991.7</v>
          </cell>
          <cell r="K38">
            <v>1</v>
          </cell>
          <cell r="L38">
            <v>48585.2</v>
          </cell>
          <cell r="M38">
            <v>21991.7</v>
          </cell>
          <cell r="N38">
            <v>37125.129999999997</v>
          </cell>
          <cell r="O38">
            <v>20949.25</v>
          </cell>
          <cell r="P38">
            <v>49066.193479999994</v>
          </cell>
          <cell r="Q38">
            <v>22209.417830000002</v>
          </cell>
          <cell r="R38">
            <v>2985.2649999999999</v>
          </cell>
          <cell r="S38">
            <v>315.04250000000002</v>
          </cell>
          <cell r="T38">
            <v>315.04250000000002</v>
          </cell>
          <cell r="U38">
            <v>315.04250000000002</v>
          </cell>
          <cell r="V38">
            <v>3930.3924999999999</v>
          </cell>
          <cell r="X38">
            <v>581131.6</v>
          </cell>
          <cell r="Y38">
            <v>50362</v>
          </cell>
          <cell r="Z38">
            <v>0.75770372588496337</v>
          </cell>
          <cell r="AA38">
            <v>440325.57854949014</v>
          </cell>
          <cell r="AB38">
            <v>38159.475043018523</v>
          </cell>
          <cell r="AC38">
            <v>148763.86000000002</v>
          </cell>
          <cell r="AD38">
            <v>11610.270958714365</v>
          </cell>
          <cell r="AE38">
            <v>444684.80177713011</v>
          </cell>
          <cell r="AF38">
            <v>38537.253845944404</v>
          </cell>
          <cell r="AG38">
            <v>73980.235000000001</v>
          </cell>
          <cell r="AH38">
            <v>6731.7449999999999</v>
          </cell>
          <cell r="AI38">
            <v>6731.7449999999999</v>
          </cell>
          <cell r="AJ38">
            <v>6731.7449999999999</v>
          </cell>
          <cell r="AK38">
            <v>94175.469999999987</v>
          </cell>
        </row>
        <row r="39">
          <cell r="A39" t="str">
            <v>100690120A</v>
          </cell>
          <cell r="B39" t="str">
            <v>PAWHUSKA HSP INC</v>
          </cell>
          <cell r="C39">
            <v>2</v>
          </cell>
          <cell r="D39">
            <v>12</v>
          </cell>
          <cell r="E39">
            <v>371309</v>
          </cell>
          <cell r="F39">
            <v>44470</v>
          </cell>
          <cell r="G39">
            <v>44834</v>
          </cell>
          <cell r="H39">
            <v>1</v>
          </cell>
          <cell r="I39">
            <v>401690.66</v>
          </cell>
          <cell r="J39">
            <v>188067.65</v>
          </cell>
          <cell r="K39">
            <v>0.60068808445786948</v>
          </cell>
          <cell r="L39">
            <v>241290.79310001733</v>
          </cell>
          <cell r="M39">
            <v>112969.99642699304</v>
          </cell>
          <cell r="N39">
            <v>70996.34</v>
          </cell>
          <cell r="O39">
            <v>19081.740000000002</v>
          </cell>
          <cell r="P39">
            <v>243679.5719517075</v>
          </cell>
          <cell r="Q39">
            <v>114088.39939162027</v>
          </cell>
          <cell r="R39">
            <v>43170.807500000003</v>
          </cell>
          <cell r="S39">
            <v>23751.665000000001</v>
          </cell>
          <cell r="T39">
            <v>23751.665000000001</v>
          </cell>
          <cell r="U39">
            <v>23751.665000000001</v>
          </cell>
          <cell r="V39">
            <v>114425.80250000002</v>
          </cell>
          <cell r="X39">
            <v>1700380.4200000002</v>
          </cell>
          <cell r="Y39">
            <v>221343.69</v>
          </cell>
          <cell r="Z39">
            <v>0.40659106062858758</v>
          </cell>
          <cell r="AA39">
            <v>691359.47843988321</v>
          </cell>
          <cell r="AB39">
            <v>89996.365680545292</v>
          </cell>
          <cell r="AC39">
            <v>207714.73165942545</v>
          </cell>
          <cell r="AD39">
            <v>35769.39</v>
          </cell>
          <cell r="AE39">
            <v>698203.93727643811</v>
          </cell>
          <cell r="AF39">
            <v>90887.329700782691</v>
          </cell>
          <cell r="AG39">
            <v>122622.30250000001</v>
          </cell>
          <cell r="AH39">
            <v>13779.485000000001</v>
          </cell>
          <cell r="AI39">
            <v>13779.485000000001</v>
          </cell>
          <cell r="AJ39">
            <v>13779.485000000001</v>
          </cell>
          <cell r="AK39">
            <v>163960.75750000001</v>
          </cell>
        </row>
        <row r="40">
          <cell r="A40" t="str">
            <v>100699820A</v>
          </cell>
          <cell r="B40" t="str">
            <v>ROGER MILLS MEMORIAL HOSPITAL</v>
          </cell>
          <cell r="C40">
            <v>2</v>
          </cell>
          <cell r="D40">
            <v>12</v>
          </cell>
          <cell r="E40">
            <v>371303</v>
          </cell>
          <cell r="F40">
            <v>44317</v>
          </cell>
          <cell r="G40">
            <v>44681</v>
          </cell>
          <cell r="H40">
            <v>1</v>
          </cell>
          <cell r="I40">
            <v>351966.99</v>
          </cell>
          <cell r="J40">
            <v>107439.32</v>
          </cell>
          <cell r="K40">
            <v>0.6603473464316435</v>
          </cell>
          <cell r="L40">
            <v>232420.4678780328</v>
          </cell>
          <cell r="M40">
            <v>70947.269864420203</v>
          </cell>
          <cell r="N40">
            <v>117001.46</v>
          </cell>
          <cell r="O40">
            <v>31177.27</v>
          </cell>
          <cell r="P40">
            <v>234721.43051002533</v>
          </cell>
          <cell r="Q40">
            <v>71649.647836077958</v>
          </cell>
          <cell r="R40">
            <v>29429.9925</v>
          </cell>
          <cell r="S40">
            <v>10118.094999999999</v>
          </cell>
          <cell r="T40">
            <v>10118.094999999999</v>
          </cell>
          <cell r="U40">
            <v>10118.094999999999</v>
          </cell>
          <cell r="V40">
            <v>59784.277500000004</v>
          </cell>
          <cell r="X40">
            <v>1124260.72</v>
          </cell>
          <cell r="Y40">
            <v>224093.97</v>
          </cell>
          <cell r="Z40">
            <v>0.53789260492439506</v>
          </cell>
          <cell r="AA40">
            <v>604731.52729497594</v>
          </cell>
          <cell r="AB40">
            <v>120538.48927114924</v>
          </cell>
          <cell r="AC40">
            <v>190406.98885728675</v>
          </cell>
          <cell r="AD40">
            <v>37673.235988504282</v>
          </cell>
          <cell r="AE40">
            <v>610718.36941519624</v>
          </cell>
          <cell r="AF40">
            <v>121731.82031493362</v>
          </cell>
          <cell r="AG40">
            <v>105077.845</v>
          </cell>
          <cell r="AH40">
            <v>21014.645</v>
          </cell>
          <cell r="AI40">
            <v>21014.645</v>
          </cell>
          <cell r="AJ40">
            <v>21014.645</v>
          </cell>
          <cell r="AK40">
            <v>168121.78</v>
          </cell>
        </row>
        <row r="41">
          <cell r="A41" t="str">
            <v>100700450A</v>
          </cell>
          <cell r="B41" t="str">
            <v>SEILING MUNICIPAL HOSPITAL</v>
          </cell>
          <cell r="C41">
            <v>2</v>
          </cell>
          <cell r="D41">
            <v>12</v>
          </cell>
          <cell r="E41">
            <v>371332</v>
          </cell>
          <cell r="F41">
            <v>44378</v>
          </cell>
          <cell r="G41">
            <v>44742</v>
          </cell>
          <cell r="H41">
            <v>1</v>
          </cell>
          <cell r="I41">
            <v>183034.18</v>
          </cell>
          <cell r="J41">
            <v>122401.7</v>
          </cell>
          <cell r="K41">
            <v>0.90630722763653382</v>
          </cell>
          <cell r="L41">
            <v>165885.2002385263</v>
          </cell>
          <cell r="M41">
            <v>110933.54538499872</v>
          </cell>
          <cell r="N41">
            <v>42676.93</v>
          </cell>
          <cell r="O41">
            <v>24458.1</v>
          </cell>
          <cell r="P41">
            <v>167527.46372088772</v>
          </cell>
          <cell r="Q41">
            <v>112031.78748431022</v>
          </cell>
          <cell r="R41">
            <v>31212.6325</v>
          </cell>
          <cell r="S41">
            <v>21893.422500000001</v>
          </cell>
          <cell r="T41">
            <v>21893.422500000001</v>
          </cell>
          <cell r="U41">
            <v>21893.422500000001</v>
          </cell>
          <cell r="V41">
            <v>96892.900000000009</v>
          </cell>
          <cell r="X41">
            <v>540540.90999999992</v>
          </cell>
          <cell r="Y41">
            <v>24513</v>
          </cell>
          <cell r="Z41">
            <v>0.41917747348650852</v>
          </cell>
          <cell r="AA41">
            <v>226582.57296989814</v>
          </cell>
          <cell r="AB41">
            <v>10275.297407574784</v>
          </cell>
          <cell r="AC41">
            <v>97749.544917317355</v>
          </cell>
          <cell r="AD41">
            <v>5744.08</v>
          </cell>
          <cell r="AE41">
            <v>228825.74044230013</v>
          </cell>
          <cell r="AF41">
            <v>10377.022851909775</v>
          </cell>
          <cell r="AG41">
            <v>32769.050000000003</v>
          </cell>
          <cell r="AH41">
            <v>1158.2349999999999</v>
          </cell>
          <cell r="AI41">
            <v>1158.2349999999999</v>
          </cell>
          <cell r="AJ41">
            <v>1158.2349999999999</v>
          </cell>
          <cell r="AK41">
            <v>36243.755000000005</v>
          </cell>
        </row>
        <row r="42">
          <cell r="A42" t="str">
            <v>100699830A</v>
          </cell>
          <cell r="B42" t="str">
            <v>SHARE MEMORIAL HOSPITAL</v>
          </cell>
          <cell r="C42">
            <v>2</v>
          </cell>
          <cell r="D42">
            <v>12</v>
          </cell>
          <cell r="E42">
            <v>371341</v>
          </cell>
          <cell r="F42">
            <v>44378</v>
          </cell>
          <cell r="G42">
            <v>44742</v>
          </cell>
          <cell r="H42">
            <v>1</v>
          </cell>
          <cell r="I42">
            <v>207868.72</v>
          </cell>
          <cell r="J42">
            <v>98982.78</v>
          </cell>
          <cell r="K42">
            <v>1</v>
          </cell>
          <cell r="L42">
            <v>207868.72</v>
          </cell>
          <cell r="M42">
            <v>98982.78</v>
          </cell>
          <cell r="N42">
            <v>75480.180000000008</v>
          </cell>
          <cell r="O42">
            <v>34237.629999999997</v>
          </cell>
          <cell r="P42">
            <v>209926.62032800002</v>
          </cell>
          <cell r="Q42">
            <v>99962.709522000005</v>
          </cell>
          <cell r="R42">
            <v>33611.61</v>
          </cell>
          <cell r="S42">
            <v>16431.27</v>
          </cell>
          <cell r="T42">
            <v>16431.27</v>
          </cell>
          <cell r="U42">
            <v>16431.27</v>
          </cell>
          <cell r="V42">
            <v>82905.420000000013</v>
          </cell>
          <cell r="X42">
            <v>1552317.5000000009</v>
          </cell>
          <cell r="Y42">
            <v>221643.39</v>
          </cell>
          <cell r="Z42">
            <v>0.48477506487923377</v>
          </cell>
          <cell r="AA42">
            <v>752524.81677567039</v>
          </cell>
          <cell r="AB42">
            <v>107447.18876730332</v>
          </cell>
          <cell r="AC42">
            <v>298724.45353726164</v>
          </cell>
          <cell r="AD42">
            <v>44499.45482520049</v>
          </cell>
          <cell r="AE42">
            <v>759974.81246174953</v>
          </cell>
          <cell r="AF42">
            <v>108510.91593609963</v>
          </cell>
          <cell r="AG42">
            <v>115312.59</v>
          </cell>
          <cell r="AH42">
            <v>16002.865</v>
          </cell>
          <cell r="AI42">
            <v>16002.865</v>
          </cell>
          <cell r="AJ42">
            <v>16002.865</v>
          </cell>
          <cell r="AK42">
            <v>163321.18499999997</v>
          </cell>
        </row>
        <row r="43">
          <cell r="A43" t="str">
            <v>100699870E</v>
          </cell>
          <cell r="B43" t="str">
            <v>WEATHERFORD HOSPITAL AUTHORITY</v>
          </cell>
          <cell r="C43">
            <v>2</v>
          </cell>
          <cell r="D43">
            <v>12</v>
          </cell>
          <cell r="E43">
            <v>371323</v>
          </cell>
          <cell r="F43">
            <v>44470</v>
          </cell>
          <cell r="G43">
            <v>44834</v>
          </cell>
          <cell r="H43">
            <v>1</v>
          </cell>
          <cell r="I43">
            <v>2571184.2799999998</v>
          </cell>
          <cell r="J43">
            <v>277750.92</v>
          </cell>
          <cell r="K43">
            <v>0.87271018325379712</v>
          </cell>
          <cell r="L43">
            <v>2243898.7041780823</v>
          </cell>
          <cell r="M43">
            <v>242396.05629211073</v>
          </cell>
          <cell r="N43">
            <v>790309.09</v>
          </cell>
          <cell r="O43">
            <v>103678.23</v>
          </cell>
          <cell r="P43">
            <v>2266113.3013494452</v>
          </cell>
          <cell r="Q43">
            <v>244795.77724940263</v>
          </cell>
          <cell r="R43">
            <v>368951.05249999999</v>
          </cell>
          <cell r="S43">
            <v>35279.387499999997</v>
          </cell>
          <cell r="T43">
            <v>35279.387499999997</v>
          </cell>
          <cell r="U43">
            <v>35279.387499999997</v>
          </cell>
          <cell r="V43">
            <v>474789.21500000003</v>
          </cell>
          <cell r="X43">
            <v>7204550.8799999505</v>
          </cell>
          <cell r="Y43">
            <v>683068.32</v>
          </cell>
          <cell r="Z43">
            <v>0.38146016397029009</v>
          </cell>
          <cell r="AA43">
            <v>2748249.1600170787</v>
          </cell>
          <cell r="AB43">
            <v>260563.35335011056</v>
          </cell>
          <cell r="AC43">
            <v>1473338.5010317226</v>
          </cell>
          <cell r="AD43">
            <v>201897.82</v>
          </cell>
          <cell r="AE43">
            <v>2775456.8267012481</v>
          </cell>
          <cell r="AF43">
            <v>263142.93054827664</v>
          </cell>
          <cell r="AG43">
            <v>325529.58250000002</v>
          </cell>
          <cell r="AH43">
            <v>15311.2775</v>
          </cell>
          <cell r="AI43">
            <v>15311.2775</v>
          </cell>
          <cell r="AJ43">
            <v>15311.2775</v>
          </cell>
          <cell r="AK43">
            <v>371463.4150000001</v>
          </cell>
        </row>
        <row r="44">
          <cell r="I44">
            <v>9899217.156257486</v>
          </cell>
          <cell r="J44">
            <v>3426125.5600299397</v>
          </cell>
          <cell r="L44">
            <v>7808342.6547330096</v>
          </cell>
          <cell r="M44">
            <v>2634258.4929770255</v>
          </cell>
          <cell r="N44">
            <v>3311360.4561077841</v>
          </cell>
          <cell r="O44">
            <v>1086465.7673053893</v>
          </cell>
          <cell r="P44">
            <v>7885645.247014869</v>
          </cell>
          <cell r="Q44">
            <v>2660337.6520574982</v>
          </cell>
          <cell r="R44">
            <v>1143571.1950000001</v>
          </cell>
          <cell r="S44">
            <v>393751.45499999996</v>
          </cell>
          <cell r="T44">
            <v>393751.45499999996</v>
          </cell>
          <cell r="U44">
            <v>393751.45499999996</v>
          </cell>
          <cell r="V44">
            <v>2324825.5599999996</v>
          </cell>
          <cell r="X44">
            <v>69884700.719999954</v>
          </cell>
          <cell r="Y44">
            <v>8234545.2200000118</v>
          </cell>
          <cell r="AA44">
            <v>33608343.677488938</v>
          </cell>
          <cell r="AB44">
            <v>4088812.6466047992</v>
          </cell>
          <cell r="AC44">
            <v>11217744.038758129</v>
          </cell>
          <cell r="AD44">
            <v>1715419.6736805055</v>
          </cell>
          <cell r="AE44">
            <v>33941066.27989608</v>
          </cell>
          <cell r="AF44">
            <v>4129291.8918061876</v>
          </cell>
          <cell r="AG44">
            <v>5680830.5649999995</v>
          </cell>
          <cell r="AH44">
            <v>603468.04999999993</v>
          </cell>
          <cell r="AI44">
            <v>603468.04999999993</v>
          </cell>
          <cell r="AJ44">
            <v>603468.04999999993</v>
          </cell>
          <cell r="AK44">
            <v>7491234.7150000008</v>
          </cell>
        </row>
        <row r="47">
          <cell r="I47">
            <v>18742212.002185628</v>
          </cell>
          <cell r="J47">
            <v>6687520.9564970061</v>
          </cell>
          <cell r="L47">
            <v>13957611.294653708</v>
          </cell>
          <cell r="M47">
            <v>5011552.0526329437</v>
          </cell>
          <cell r="N47">
            <v>5962851.9757485017</v>
          </cell>
          <cell r="O47">
            <v>2067071.140988024</v>
          </cell>
          <cell r="P47">
            <v>14095791.646470781</v>
          </cell>
          <cell r="Q47">
            <v>5061166.41795401</v>
          </cell>
          <cell r="R47">
            <v>2033234.9175</v>
          </cell>
          <cell r="S47">
            <v>749173.41999999993</v>
          </cell>
          <cell r="T47">
            <v>749173.41999999993</v>
          </cell>
          <cell r="U47">
            <v>749173.41999999993</v>
          </cell>
          <cell r="V47">
            <v>4280755.1775000002</v>
          </cell>
          <cell r="X47">
            <v>162256924.04999954</v>
          </cell>
          <cell r="Y47">
            <v>20304272.230000012</v>
          </cell>
          <cell r="AA47">
            <v>65759569.317548513</v>
          </cell>
          <cell r="AB47">
            <v>8134857.6021857392</v>
          </cell>
          <cell r="AC47">
            <v>22783520.021908127</v>
          </cell>
          <cell r="AD47">
            <v>3566513.6245269286</v>
          </cell>
          <cell r="AE47">
            <v>66410589.053792253</v>
          </cell>
          <cell r="AF47">
            <v>8215392.6924473783</v>
          </cell>
          <cell r="AG47">
            <v>10906767.262499999</v>
          </cell>
          <cell r="AH47">
            <v>1162219.7599999998</v>
          </cell>
          <cell r="AI47">
            <v>1162219.7599999998</v>
          </cell>
          <cell r="AJ47">
            <v>1162219.7599999998</v>
          </cell>
          <cell r="AK47">
            <v>14393426.5425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Billing ID &amp; Service Location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</row>
        <row r="2">
          <cell r="A2" t="str">
            <v>100700720A</v>
          </cell>
          <cell r="E2" t="str">
            <v>010</v>
          </cell>
          <cell r="F2" t="str">
            <v>CHOCTAW MEMORIAL HOSPITAL</v>
          </cell>
          <cell r="G2" t="str">
            <v>HUGO,OK 74743-0000</v>
          </cell>
          <cell r="H2" t="str">
            <v>74743</v>
          </cell>
          <cell r="I2" t="str">
            <v>NSGO</v>
          </cell>
          <cell r="J2" t="str">
            <v>Yes</v>
          </cell>
        </row>
        <row r="3">
          <cell r="A3" t="str">
            <v>100749570S</v>
          </cell>
          <cell r="B3" t="str">
            <v>100749570Y</v>
          </cell>
          <cell r="C3" t="str">
            <v>100749570Z</v>
          </cell>
          <cell r="E3" t="str">
            <v>010</v>
          </cell>
          <cell r="F3" t="str">
            <v>COMANCHE CO MEM HSP</v>
          </cell>
          <cell r="G3" t="str">
            <v>LAWTON,OK 73505-6332</v>
          </cell>
          <cell r="H3" t="str">
            <v>73505</v>
          </cell>
          <cell r="I3" t="str">
            <v>NSGO</v>
          </cell>
          <cell r="J3" t="str">
            <v>Yes</v>
          </cell>
        </row>
        <row r="4">
          <cell r="A4" t="str">
            <v>100700880A</v>
          </cell>
          <cell r="E4" t="str">
            <v>010</v>
          </cell>
          <cell r="F4" t="str">
            <v>ELKVIEW GEN HSP</v>
          </cell>
          <cell r="G4" t="str">
            <v>HOBART,OK 73651-</v>
          </cell>
          <cell r="H4" t="str">
            <v>73651</v>
          </cell>
          <cell r="I4" t="str">
            <v>NSGO</v>
          </cell>
          <cell r="J4" t="str">
            <v>Yes</v>
          </cell>
        </row>
        <row r="5">
          <cell r="A5" t="str">
            <v>100700820A</v>
          </cell>
          <cell r="E5" t="str">
            <v>010</v>
          </cell>
          <cell r="F5" t="str">
            <v>GRADY MEMORIAL HOSPITAL</v>
          </cell>
          <cell r="G5" t="str">
            <v>CHICKASHA,OK 73018-2738</v>
          </cell>
          <cell r="H5" t="str">
            <v>73018</v>
          </cell>
          <cell r="I5" t="str">
            <v>NSGO</v>
          </cell>
          <cell r="J5" t="str">
            <v>Yes</v>
          </cell>
        </row>
        <row r="6">
          <cell r="A6" t="str">
            <v>100699350A</v>
          </cell>
          <cell r="E6" t="str">
            <v>010</v>
          </cell>
          <cell r="F6" t="str">
            <v>JACKSON CO MEM HSP</v>
          </cell>
          <cell r="G6" t="str">
            <v>ALTUS,OK 73521-</v>
          </cell>
          <cell r="H6" t="str">
            <v>73521</v>
          </cell>
          <cell r="I6" t="str">
            <v>NSGO</v>
          </cell>
          <cell r="J6" t="str">
            <v>Yes</v>
          </cell>
        </row>
        <row r="7">
          <cell r="A7" t="str">
            <v>100818200B</v>
          </cell>
          <cell r="E7" t="str">
            <v>010</v>
          </cell>
          <cell r="F7" t="str">
            <v>LINDSAY MUNICIPAL HOSPITAL</v>
          </cell>
          <cell r="G7" t="str">
            <v>LINDSAY,OK 73052-0888</v>
          </cell>
          <cell r="H7" t="str">
            <v>73052</v>
          </cell>
          <cell r="I7" t="str">
            <v>NSGO</v>
          </cell>
          <cell r="J7" t="str">
            <v>Yes</v>
          </cell>
        </row>
        <row r="8">
          <cell r="A8" t="str">
            <v>100710530D</v>
          </cell>
          <cell r="E8" t="str">
            <v>010</v>
          </cell>
          <cell r="F8" t="str">
            <v>MCALESTER REGIONAL</v>
          </cell>
          <cell r="G8" t="str">
            <v>MCALESTER,OK 74502-</v>
          </cell>
          <cell r="H8" t="str">
            <v>74502</v>
          </cell>
          <cell r="I8" t="str">
            <v>NSGO</v>
          </cell>
          <cell r="J8" t="str">
            <v>Yes</v>
          </cell>
        </row>
        <row r="9">
          <cell r="A9" t="str">
            <v>100700690A</v>
          </cell>
          <cell r="B9" t="str">
            <v>100700690Q</v>
          </cell>
          <cell r="C9" t="str">
            <v>100700690R</v>
          </cell>
          <cell r="E9" t="str">
            <v>010</v>
          </cell>
          <cell r="F9" t="str">
            <v>NORMAN REGIONAL HOSPITAL</v>
          </cell>
          <cell r="G9" t="str">
            <v>NORMAN,OK 73071-</v>
          </cell>
          <cell r="H9" t="str">
            <v>73071</v>
          </cell>
          <cell r="I9" t="str">
            <v>NSGO</v>
          </cell>
          <cell r="J9" t="str">
            <v>Yes</v>
          </cell>
        </row>
        <row r="10">
          <cell r="A10" t="str">
            <v>100700680A</v>
          </cell>
          <cell r="B10" t="str">
            <v>100700680I</v>
          </cell>
          <cell r="E10" t="str">
            <v>010</v>
          </cell>
          <cell r="F10" t="str">
            <v>NORTHEASTERN HEALTH SYSTEM</v>
          </cell>
          <cell r="G10" t="str">
            <v>TAHLEQUAH,OK 74464-1008</v>
          </cell>
          <cell r="H10" t="str">
            <v>74464</v>
          </cell>
          <cell r="I10" t="str">
            <v>NSGO</v>
          </cell>
          <cell r="J10" t="str">
            <v>Yes</v>
          </cell>
        </row>
        <row r="11">
          <cell r="A11" t="str">
            <v>200417790W</v>
          </cell>
          <cell r="E11" t="str">
            <v>010</v>
          </cell>
          <cell r="F11" t="str">
            <v>PERRY MEMORIAL HOSPITAL</v>
          </cell>
          <cell r="G11" t="str">
            <v>PERRY,OK 73077-0000</v>
          </cell>
          <cell r="H11" t="str">
            <v>73077</v>
          </cell>
          <cell r="I11" t="str">
            <v>NSGO</v>
          </cell>
          <cell r="J11" t="str">
            <v>Yes</v>
          </cell>
        </row>
        <row r="12">
          <cell r="A12" t="str">
            <v>100699900A</v>
          </cell>
          <cell r="E12" t="str">
            <v>010</v>
          </cell>
          <cell r="F12" t="str">
            <v>PURCELL MUNICIPAL HOSPITAL</v>
          </cell>
          <cell r="G12" t="str">
            <v>PURCELL,OK 73080-9998</v>
          </cell>
          <cell r="H12" t="str">
            <v>73080</v>
          </cell>
          <cell r="I12" t="str">
            <v>NSGO</v>
          </cell>
          <cell r="J12" t="str">
            <v>Yes</v>
          </cell>
        </row>
        <row r="13">
          <cell r="A13" t="str">
            <v>100700770A</v>
          </cell>
          <cell r="E13" t="str">
            <v>010</v>
          </cell>
          <cell r="F13" t="str">
            <v>PUSHMATAHA HSP</v>
          </cell>
          <cell r="G13" t="str">
            <v>ANTLERS,OK 74523-</v>
          </cell>
          <cell r="H13" t="str">
            <v>74523</v>
          </cell>
          <cell r="I13" t="str">
            <v>NSGO</v>
          </cell>
          <cell r="J13" t="str">
            <v>Yes</v>
          </cell>
        </row>
        <row r="14">
          <cell r="A14" t="str">
            <v>100700190A</v>
          </cell>
          <cell r="E14" t="str">
            <v>010</v>
          </cell>
          <cell r="F14" t="str">
            <v>SEQUOYAH COUNTY CITY OF SALLISAW HOSPITAL AUTHORIT</v>
          </cell>
          <cell r="G14" t="str">
            <v>SALLISAW,OK 74955-2811</v>
          </cell>
          <cell r="H14" t="str">
            <v>74955</v>
          </cell>
          <cell r="I14" t="str">
            <v>NSGO</v>
          </cell>
          <cell r="J14" t="str">
            <v>Yes</v>
          </cell>
        </row>
        <row r="15">
          <cell r="A15" t="str">
            <v>100699950A</v>
          </cell>
          <cell r="E15" t="str">
            <v>010</v>
          </cell>
          <cell r="F15" t="str">
            <v>STILLWATER MEDICAL CENTER</v>
          </cell>
          <cell r="G15" t="str">
            <v>STILLWATER,OK 74074-4399</v>
          </cell>
          <cell r="H15" t="str">
            <v>74074</v>
          </cell>
          <cell r="I15" t="str">
            <v>NSGO</v>
          </cell>
          <cell r="J15" t="str">
            <v>Yes</v>
          </cell>
        </row>
        <row r="16">
          <cell r="A16" t="str">
            <v>200100890B</v>
          </cell>
          <cell r="E16" t="str">
            <v>010</v>
          </cell>
          <cell r="F16" t="str">
            <v>WAGONER COMMUNITY HOSPITAL</v>
          </cell>
          <cell r="G16" t="str">
            <v>WAGONER,OK 74467-4624</v>
          </cell>
          <cell r="H16" t="str">
            <v>74467</v>
          </cell>
          <cell r="I16" t="str">
            <v>NSGO</v>
          </cell>
          <cell r="J16" t="str">
            <v>Yes</v>
          </cell>
        </row>
        <row r="19">
          <cell r="A19" t="str">
            <v>200439230A</v>
          </cell>
          <cell r="E19" t="str">
            <v>010</v>
          </cell>
          <cell r="F19" t="str">
            <v>AHS SOUTHCREST HOSPITAL, LLC</v>
          </cell>
          <cell r="G19" t="str">
            <v>TULSA,OK 74133-5716</v>
          </cell>
          <cell r="H19" t="str">
            <v>74133</v>
          </cell>
          <cell r="I19" t="str">
            <v>Private</v>
          </cell>
          <cell r="J19" t="str">
            <v>Yes</v>
          </cell>
        </row>
        <row r="20">
          <cell r="A20" t="str">
            <v>100696610B</v>
          </cell>
          <cell r="E20" t="str">
            <v>010</v>
          </cell>
          <cell r="F20" t="str">
            <v>ALLIANCEHEALTH DURANT</v>
          </cell>
          <cell r="G20" t="str">
            <v>DURANT,OK 74701-</v>
          </cell>
          <cell r="H20" t="str">
            <v>74701</v>
          </cell>
          <cell r="I20" t="str">
            <v>Private</v>
          </cell>
          <cell r="J20" t="str">
            <v>Yes</v>
          </cell>
        </row>
        <row r="21">
          <cell r="A21" t="str">
            <v>200102450A</v>
          </cell>
          <cell r="E21" t="str">
            <v>010</v>
          </cell>
          <cell r="F21" t="str">
            <v>BAILEY MEDICAL CENTER LLC</v>
          </cell>
          <cell r="G21" t="str">
            <v>OWASSO,OK 74055-6655</v>
          </cell>
          <cell r="H21" t="str">
            <v>74055</v>
          </cell>
          <cell r="I21" t="str">
            <v>Private</v>
          </cell>
          <cell r="J21" t="str">
            <v>Yes</v>
          </cell>
        </row>
        <row r="22">
          <cell r="A22" t="str">
            <v>200668710A</v>
          </cell>
          <cell r="E22" t="str">
            <v>010</v>
          </cell>
          <cell r="F22" t="str">
            <v>BLACKWELL REGIONAL HOSPITAL</v>
          </cell>
          <cell r="G22" t="str">
            <v>BLACKWELL,OK 74631-0000</v>
          </cell>
          <cell r="H22" t="str">
            <v>74631</v>
          </cell>
          <cell r="I22" t="str">
            <v>Private</v>
          </cell>
          <cell r="J22" t="str">
            <v>Yes</v>
          </cell>
        </row>
        <row r="23">
          <cell r="A23" t="str">
            <v>200573000A</v>
          </cell>
          <cell r="E23" t="str">
            <v>010</v>
          </cell>
          <cell r="F23" t="str">
            <v>BRISTOW ENDEAVOR HEALTHCARE, LLC</v>
          </cell>
          <cell r="G23" t="str">
            <v>BRISTOW,OK 74010-2301</v>
          </cell>
          <cell r="H23" t="str">
            <v>74010</v>
          </cell>
          <cell r="I23" t="str">
            <v>Private</v>
          </cell>
          <cell r="J23" t="str">
            <v>Yes</v>
          </cell>
        </row>
        <row r="24">
          <cell r="A24" t="str">
            <v>100700010G</v>
          </cell>
          <cell r="E24" t="str">
            <v>010</v>
          </cell>
          <cell r="F24" t="str">
            <v>CLINTON HMA LLC</v>
          </cell>
          <cell r="G24" t="str">
            <v>CLINTON,OK 73601-3117</v>
          </cell>
          <cell r="H24" t="str">
            <v>73601</v>
          </cell>
          <cell r="I24" t="str">
            <v>Private</v>
          </cell>
          <cell r="J24" t="str">
            <v>Yes</v>
          </cell>
        </row>
        <row r="25">
          <cell r="A25" t="str">
            <v>100746230C</v>
          </cell>
          <cell r="E25" t="str">
            <v>010</v>
          </cell>
          <cell r="F25" t="str">
            <v>COMMUNITY HOSPITAL, LLC</v>
          </cell>
          <cell r="G25" t="str">
            <v>OKLAHOMA CITY,OK 73114-6303</v>
          </cell>
          <cell r="H25" t="str">
            <v>73114</v>
          </cell>
          <cell r="I25" t="str">
            <v>Private</v>
          </cell>
          <cell r="J25" t="str">
            <v>Yes</v>
          </cell>
        </row>
        <row r="26">
          <cell r="A26" t="str">
            <v>200693850A</v>
          </cell>
          <cell r="E26" t="str">
            <v>010</v>
          </cell>
          <cell r="F26" t="str">
            <v>CURAHEALTH OKLAHOMA CITY</v>
          </cell>
          <cell r="G26" t="str">
            <v>OKLAHOMA CITY,OK 75320-</v>
          </cell>
          <cell r="H26" t="str">
            <v>75320</v>
          </cell>
          <cell r="I26" t="str">
            <v>Private</v>
          </cell>
          <cell r="J26" t="str">
            <v>Yes</v>
          </cell>
        </row>
        <row r="27">
          <cell r="A27" t="str">
            <v>100700120A</v>
          </cell>
          <cell r="E27" t="str">
            <v>010</v>
          </cell>
          <cell r="F27" t="str">
            <v>DUNCAN REGIONAL HOSPITAL</v>
          </cell>
          <cell r="G27" t="str">
            <v>DUNCAN,OK 73533-</v>
          </cell>
          <cell r="H27" t="str">
            <v>73533</v>
          </cell>
          <cell r="I27" t="str">
            <v>Private</v>
          </cell>
          <cell r="J27" t="str">
            <v>Yes</v>
          </cell>
        </row>
        <row r="28">
          <cell r="A28" t="str">
            <v>100699410A</v>
          </cell>
          <cell r="B28" t="str">
            <v>100699410G</v>
          </cell>
          <cell r="C28" t="str">
            <v>100699410F</v>
          </cell>
          <cell r="E28" t="str">
            <v>010</v>
          </cell>
          <cell r="F28" t="str">
            <v>GREAT PLAINS REGIONAL MEDICAL CENTER</v>
          </cell>
          <cell r="G28" t="str">
            <v>ELK CITY,OK 73644-5113</v>
          </cell>
          <cell r="H28" t="str">
            <v>73644</v>
          </cell>
          <cell r="I28" t="str">
            <v>Private</v>
          </cell>
          <cell r="J28" t="str">
            <v>Yes</v>
          </cell>
        </row>
        <row r="29">
          <cell r="A29" t="str">
            <v>200045700C</v>
          </cell>
          <cell r="E29" t="str">
            <v>010</v>
          </cell>
          <cell r="F29" t="str">
            <v>HENRYETTA MEDICAL CENTER</v>
          </cell>
          <cell r="G29" t="str">
            <v>HENRYETTA,OK 74437-6908</v>
          </cell>
          <cell r="H29" t="str">
            <v>74437</v>
          </cell>
          <cell r="I29" t="str">
            <v>Private</v>
          </cell>
          <cell r="J29" t="str">
            <v>Yes</v>
          </cell>
        </row>
        <row r="30">
          <cell r="A30" t="str">
            <v>200435950A</v>
          </cell>
          <cell r="E30" t="str">
            <v>010</v>
          </cell>
          <cell r="F30" t="str">
            <v>HILLCREST HOSPITAL CLAREMORE</v>
          </cell>
          <cell r="G30" t="str">
            <v>CLAREMORE,OK 74017-3058</v>
          </cell>
          <cell r="H30" t="str">
            <v>74017</v>
          </cell>
          <cell r="I30" t="str">
            <v>Private</v>
          </cell>
          <cell r="J30" t="str">
            <v>Yes</v>
          </cell>
        </row>
        <row r="31">
          <cell r="A31" t="str">
            <v>200044190A</v>
          </cell>
          <cell r="E31" t="str">
            <v>010</v>
          </cell>
          <cell r="F31" t="str">
            <v>HILLCREST HOSPITAL CUSHING</v>
          </cell>
          <cell r="G31" t="str">
            <v>CUSHING,OK 74023-</v>
          </cell>
          <cell r="H31" t="str">
            <v>74023</v>
          </cell>
          <cell r="I31" t="str">
            <v>Private</v>
          </cell>
          <cell r="J31" t="str">
            <v>Yes</v>
          </cell>
        </row>
        <row r="32">
          <cell r="A32" t="str">
            <v>200735850A</v>
          </cell>
          <cell r="E32" t="str">
            <v>010</v>
          </cell>
          <cell r="F32" t="str">
            <v>HILLCREST HOSPITAL PRYOR</v>
          </cell>
          <cell r="G32" t="str">
            <v>PRYOR,OK 74361-</v>
          </cell>
          <cell r="H32" t="str">
            <v>74361</v>
          </cell>
          <cell r="I32" t="str">
            <v>Private</v>
          </cell>
          <cell r="J32" t="str">
            <v>Yes</v>
          </cell>
        </row>
        <row r="33">
          <cell r="A33" t="str">
            <v>200044210A</v>
          </cell>
          <cell r="B33" t="str">
            <v>200044210B</v>
          </cell>
          <cell r="E33" t="str">
            <v>010</v>
          </cell>
          <cell r="F33" t="str">
            <v>HILLCREST MEDICAL CENTER</v>
          </cell>
          <cell r="G33" t="str">
            <v>TULSA,OK 74104-4012</v>
          </cell>
          <cell r="H33" t="str">
            <v>74104</v>
          </cell>
          <cell r="I33" t="str">
            <v>Private</v>
          </cell>
          <cell r="J33" t="str">
            <v>Yes</v>
          </cell>
        </row>
        <row r="34">
          <cell r="A34" t="str">
            <v>100806400C</v>
          </cell>
          <cell r="B34" t="str">
            <v>100690810A</v>
          </cell>
          <cell r="C34" t="str">
            <v>100699740B</v>
          </cell>
          <cell r="D34" t="str">
            <v>100806400X</v>
          </cell>
          <cell r="E34" t="str">
            <v>010</v>
          </cell>
          <cell r="F34" t="str">
            <v>INTEGRIS BAPTIST MEDICAL C</v>
          </cell>
          <cell r="G34" t="str">
            <v>OKLAHOMA CITY,OK 73112-</v>
          </cell>
          <cell r="H34" t="str">
            <v>73112</v>
          </cell>
          <cell r="I34" t="str">
            <v>Private</v>
          </cell>
          <cell r="J34" t="str">
            <v>Yes</v>
          </cell>
        </row>
        <row r="35">
          <cell r="A35" t="str">
            <v>100699500A</v>
          </cell>
          <cell r="B35" t="str">
            <v>200285100D</v>
          </cell>
          <cell r="E35" t="str">
            <v>010</v>
          </cell>
          <cell r="F35" t="str">
            <v>INTEGRIS BASS MEM BAP</v>
          </cell>
          <cell r="G35" t="str">
            <v>ENID,OK 73701-</v>
          </cell>
          <cell r="H35" t="str">
            <v>73701</v>
          </cell>
          <cell r="I35" t="str">
            <v>Private</v>
          </cell>
          <cell r="J35" t="str">
            <v>Yes</v>
          </cell>
        </row>
        <row r="36">
          <cell r="A36" t="str">
            <v>100700610A</v>
          </cell>
          <cell r="E36" t="str">
            <v>010</v>
          </cell>
          <cell r="F36" t="str">
            <v>INTEGRIS CANADIAN VALLEY HOSPITAL</v>
          </cell>
          <cell r="G36" t="str">
            <v>YUKON,OK 73099-</v>
          </cell>
          <cell r="H36" t="str">
            <v>73099</v>
          </cell>
          <cell r="I36" t="str">
            <v>Private</v>
          </cell>
          <cell r="J36" t="str">
            <v>Yes</v>
          </cell>
        </row>
        <row r="37">
          <cell r="A37" t="str">
            <v>200834400A</v>
          </cell>
          <cell r="B37" t="str">
            <v>200834400B</v>
          </cell>
          <cell r="C37" t="str">
            <v>200834400D</v>
          </cell>
          <cell r="E37" t="str">
            <v>010</v>
          </cell>
          <cell r="F37" t="str">
            <v>INTEGRIS COMMUNITY HOSPITAL COUNCIL CROSSING</v>
          </cell>
          <cell r="G37" t="str">
            <v>OKLAHOMA CITY,OK 73162-</v>
          </cell>
          <cell r="H37" t="str">
            <v>73162</v>
          </cell>
          <cell r="I37" t="str">
            <v>Private</v>
          </cell>
          <cell r="J37" t="str">
            <v>Yes</v>
          </cell>
        </row>
        <row r="38">
          <cell r="A38" t="str">
            <v>100699700A</v>
          </cell>
          <cell r="E38" t="str">
            <v>010</v>
          </cell>
          <cell r="F38" t="str">
            <v>INTEGRIS GROVE HOSPITAL</v>
          </cell>
          <cell r="G38" t="str">
            <v>GROVE,OK 74344-5304</v>
          </cell>
          <cell r="H38" t="str">
            <v>74344</v>
          </cell>
          <cell r="I38" t="str">
            <v>Private</v>
          </cell>
          <cell r="J38" t="str">
            <v>Yes</v>
          </cell>
        </row>
        <row r="39">
          <cell r="A39" t="str">
            <v>200405550A</v>
          </cell>
          <cell r="B39" t="str">
            <v>200405550C</v>
          </cell>
          <cell r="E39" t="str">
            <v>010</v>
          </cell>
          <cell r="F39" t="str">
            <v>INTEGRIS HEALTH EDMOND, INC.</v>
          </cell>
          <cell r="G39" t="str">
            <v>EDMOND,OK 73034-8864</v>
          </cell>
          <cell r="H39" t="str">
            <v>73034</v>
          </cell>
          <cell r="I39" t="str">
            <v>Private</v>
          </cell>
          <cell r="J39" t="str">
            <v>Yes</v>
          </cell>
        </row>
        <row r="40">
          <cell r="A40" t="str">
            <v>100699440A</v>
          </cell>
          <cell r="E40" t="str">
            <v>010</v>
          </cell>
          <cell r="F40" t="str">
            <v>INTEGRIS MIAMI HOSPITAL</v>
          </cell>
          <cell r="G40" t="str">
            <v>MIAMI,OK 74354-</v>
          </cell>
          <cell r="H40" t="str">
            <v>74354</v>
          </cell>
          <cell r="I40" t="str">
            <v>Private</v>
          </cell>
          <cell r="J40" t="str">
            <v>Yes</v>
          </cell>
        </row>
        <row r="41">
          <cell r="A41" t="str">
            <v>100700200A</v>
          </cell>
          <cell r="B41" t="str">
            <v>100700200R</v>
          </cell>
          <cell r="E41" t="str">
            <v>010</v>
          </cell>
          <cell r="F41" t="str">
            <v>INTEGRIS SOUTHWEST MEDICAL</v>
          </cell>
          <cell r="G41" t="str">
            <v>OKLAHOMA CITY,OK 73109-3413</v>
          </cell>
          <cell r="H41" t="str">
            <v>73109</v>
          </cell>
          <cell r="I41" t="str">
            <v>Private</v>
          </cell>
          <cell r="J41" t="str">
            <v>Yes</v>
          </cell>
        </row>
        <row r="42">
          <cell r="A42" t="str">
            <v>100699490A</v>
          </cell>
          <cell r="B42" t="str">
            <v>100699490J</v>
          </cell>
          <cell r="C42" t="str">
            <v>100699490K</v>
          </cell>
          <cell r="E42" t="str">
            <v>010</v>
          </cell>
          <cell r="F42" t="str">
            <v>JANE PHILLIPS EP HSP</v>
          </cell>
          <cell r="G42" t="str">
            <v>BARTLESVILLE,OK 74006-</v>
          </cell>
          <cell r="H42" t="str">
            <v>74006</v>
          </cell>
          <cell r="I42" t="str">
            <v>Private</v>
          </cell>
          <cell r="J42" t="str">
            <v>Yes</v>
          </cell>
        </row>
        <row r="43">
          <cell r="A43" t="str">
            <v>100699420A</v>
          </cell>
          <cell r="E43" t="str">
            <v>010</v>
          </cell>
          <cell r="F43" t="str">
            <v>KAY COUNTY OKLAHOMA HOSPITAL</v>
          </cell>
          <cell r="G43" t="str">
            <v>PONCA CITY,OK 74601-</v>
          </cell>
          <cell r="H43" t="str">
            <v>74601</v>
          </cell>
          <cell r="I43" t="str">
            <v>Private</v>
          </cell>
          <cell r="J43" t="str">
            <v>Yes</v>
          </cell>
        </row>
        <row r="44">
          <cell r="A44" t="str">
            <v>100700030A</v>
          </cell>
          <cell r="B44" t="str">
            <v>100700030I</v>
          </cell>
          <cell r="E44" t="str">
            <v>010</v>
          </cell>
          <cell r="F44" t="str">
            <v>MEMORIAL HOSPITAL</v>
          </cell>
          <cell r="G44" t="str">
            <v>STILWELL,OK 74960-</v>
          </cell>
          <cell r="H44" t="str">
            <v>74960</v>
          </cell>
          <cell r="I44" t="str">
            <v>Private</v>
          </cell>
          <cell r="J44" t="str">
            <v>Yes</v>
          </cell>
        </row>
        <row r="45">
          <cell r="A45" t="str">
            <v>100699390A</v>
          </cell>
          <cell r="E45" t="str">
            <v>010</v>
          </cell>
          <cell r="F45" t="str">
            <v>MERCY HEALTH CENTER</v>
          </cell>
          <cell r="G45" t="str">
            <v>OKLAHOMA CITY,OK 73120-8362</v>
          </cell>
          <cell r="H45" t="str">
            <v>73120</v>
          </cell>
          <cell r="I45" t="str">
            <v>Private</v>
          </cell>
          <cell r="J45" t="str">
            <v>Yes</v>
          </cell>
        </row>
        <row r="46">
          <cell r="A46" t="str">
            <v>200509290A</v>
          </cell>
          <cell r="B46" t="str">
            <v>200509290E</v>
          </cell>
          <cell r="C46" t="str">
            <v>200509290D</v>
          </cell>
          <cell r="E46" t="str">
            <v>010</v>
          </cell>
          <cell r="F46" t="str">
            <v>MERCY HOSPITAL ADA, INC.</v>
          </cell>
          <cell r="G46" t="str">
            <v>ADA,OK 74820-4610</v>
          </cell>
          <cell r="H46" t="str">
            <v>74820</v>
          </cell>
          <cell r="I46" t="str">
            <v>Private</v>
          </cell>
          <cell r="J46" t="str">
            <v>Yes</v>
          </cell>
        </row>
        <row r="47">
          <cell r="A47" t="str">
            <v>100262320C</v>
          </cell>
          <cell r="B47" t="str">
            <v>100262320G</v>
          </cell>
          <cell r="C47" t="str">
            <v>100262320P</v>
          </cell>
          <cell r="E47" t="str">
            <v>010</v>
          </cell>
          <cell r="F47" t="str">
            <v>MERCY HOSPITAL ARDMORE</v>
          </cell>
          <cell r="G47" t="str">
            <v>ARDMORE,OK 73401-</v>
          </cell>
          <cell r="H47" t="str">
            <v>73401</v>
          </cell>
          <cell r="I47" t="str">
            <v>Private</v>
          </cell>
          <cell r="J47" t="str">
            <v>Yes</v>
          </cell>
        </row>
        <row r="48">
          <cell r="A48" t="str">
            <v>200423910P</v>
          </cell>
          <cell r="B48" t="str">
            <v>100700490I</v>
          </cell>
          <cell r="C48" t="str">
            <v>100700490A</v>
          </cell>
          <cell r="D48" t="str">
            <v>200423910Q</v>
          </cell>
          <cell r="E48" t="str">
            <v>010</v>
          </cell>
          <cell r="F48" t="str">
            <v>MIDWEST REGIONAL MEDICAL</v>
          </cell>
          <cell r="G48" t="str">
            <v>MIDWEST CITY,OK 73110-</v>
          </cell>
          <cell r="H48" t="str">
            <v>73110</v>
          </cell>
          <cell r="I48" t="str">
            <v>Private</v>
          </cell>
          <cell r="J48" t="str">
            <v>Yes</v>
          </cell>
        </row>
        <row r="49">
          <cell r="A49" t="str">
            <v>200035670C</v>
          </cell>
          <cell r="E49" t="str">
            <v>010</v>
          </cell>
          <cell r="F49" t="str">
            <v>NORTHWEST SURGICAL HOSPITAL</v>
          </cell>
          <cell r="G49" t="str">
            <v>OKLAHOMA CITY,OK 73120-4419</v>
          </cell>
          <cell r="H49" t="str">
            <v>73120</v>
          </cell>
          <cell r="I49" t="str">
            <v>Private</v>
          </cell>
          <cell r="J49" t="str">
            <v>Yes</v>
          </cell>
        </row>
        <row r="50">
          <cell r="A50" t="str">
            <v>200280620A</v>
          </cell>
          <cell r="E50" t="str">
            <v>010</v>
          </cell>
          <cell r="F50" t="str">
            <v>OKLAHOMA HEART HOSPITAL</v>
          </cell>
          <cell r="G50" t="str">
            <v>OKLAHOMA CITY,OK 73135-2610</v>
          </cell>
          <cell r="H50" t="str">
            <v>73135</v>
          </cell>
          <cell r="I50" t="str">
            <v>Private</v>
          </cell>
          <cell r="J50" t="str">
            <v>Yes</v>
          </cell>
        </row>
        <row r="51">
          <cell r="A51" t="str">
            <v>200242900A</v>
          </cell>
          <cell r="E51" t="str">
            <v>010</v>
          </cell>
          <cell r="F51" t="str">
            <v>OKLAHOMA STATE UNIVERSITY MEDICAL TRUST</v>
          </cell>
          <cell r="G51" t="str">
            <v>TULSA,OK 74127-</v>
          </cell>
          <cell r="H51" t="str">
            <v>74127</v>
          </cell>
          <cell r="I51" t="str">
            <v>Private</v>
          </cell>
          <cell r="J51" t="str">
            <v>Yes</v>
          </cell>
        </row>
        <row r="52">
          <cell r="A52" t="str">
            <v>200994090B</v>
          </cell>
          <cell r="E52" t="str">
            <v>010</v>
          </cell>
          <cell r="F52" t="str">
            <v>PAULS VALLEY HOSPITAL</v>
          </cell>
          <cell r="G52" t="str">
            <v>PAULS VALLEY,OK 73075-</v>
          </cell>
          <cell r="H52" t="str">
            <v>73075</v>
          </cell>
          <cell r="I52" t="str">
            <v>Private</v>
          </cell>
          <cell r="J52" t="str">
            <v>Yes</v>
          </cell>
        </row>
        <row r="53">
          <cell r="A53" t="str">
            <v>100699570A</v>
          </cell>
          <cell r="B53" t="str">
            <v>100699570N</v>
          </cell>
          <cell r="E53" t="str">
            <v>010</v>
          </cell>
          <cell r="F53" t="str">
            <v>SAINT FRANCIS HOSPITAL</v>
          </cell>
          <cell r="G53" t="str">
            <v>TULSA,OK 74136-0001</v>
          </cell>
          <cell r="H53" t="str">
            <v>74136</v>
          </cell>
          <cell r="I53" t="str">
            <v>Private</v>
          </cell>
          <cell r="J53" t="str">
            <v>Yes</v>
          </cell>
        </row>
        <row r="54">
          <cell r="A54" t="str">
            <v>200700900A</v>
          </cell>
          <cell r="B54" t="str">
            <v>200700900C</v>
          </cell>
          <cell r="C54" t="str">
            <v>200700900B</v>
          </cell>
          <cell r="E54" t="str">
            <v>010</v>
          </cell>
          <cell r="F54" t="str">
            <v>SAINT FRANCIS HOSPITAL MUSKOGEE INC</v>
          </cell>
          <cell r="G54" t="str">
            <v>MUSKOGEE,OK 74401-5075</v>
          </cell>
          <cell r="H54" t="str">
            <v>74401</v>
          </cell>
          <cell r="I54" t="str">
            <v>Private</v>
          </cell>
          <cell r="J54" t="str">
            <v>Yes</v>
          </cell>
        </row>
        <row r="55">
          <cell r="A55" t="str">
            <v>200031310A</v>
          </cell>
          <cell r="E55" t="str">
            <v>010</v>
          </cell>
          <cell r="F55" t="str">
            <v>SAINT FRANCIS HOSPITAL SOUTH</v>
          </cell>
          <cell r="G55" t="str">
            <v>TULSA,OK 74133-</v>
          </cell>
          <cell r="H55" t="str">
            <v>74133</v>
          </cell>
          <cell r="I55" t="str">
            <v>Private</v>
          </cell>
          <cell r="J55" t="str">
            <v>Yes</v>
          </cell>
        </row>
        <row r="56">
          <cell r="A56" t="str">
            <v>200702430B</v>
          </cell>
          <cell r="B56" t="str">
            <v>200702430C</v>
          </cell>
          <cell r="E56" t="str">
            <v>010</v>
          </cell>
          <cell r="F56" t="str">
            <v>SAINT FRANCIS HOSPITAL VINITA</v>
          </cell>
          <cell r="G56" t="str">
            <v>VINITA,OK 74301-1422</v>
          </cell>
          <cell r="H56" t="str">
            <v>74301</v>
          </cell>
          <cell r="I56" t="str">
            <v xml:space="preserve">Private </v>
          </cell>
          <cell r="J56" t="str">
            <v>Yes</v>
          </cell>
        </row>
        <row r="57">
          <cell r="A57" t="str">
            <v>100697950B</v>
          </cell>
          <cell r="B57" t="str">
            <v>100697950I</v>
          </cell>
          <cell r="C57" t="str">
            <v>100697950H</v>
          </cell>
          <cell r="E57" t="str">
            <v>010</v>
          </cell>
          <cell r="F57" t="str">
            <v>SOUTHWESTERN MEDICAL CENTER</v>
          </cell>
          <cell r="G57" t="str">
            <v>LAWTON,OK 73505-9635</v>
          </cell>
          <cell r="H57" t="str">
            <v>73505</v>
          </cell>
          <cell r="I57" t="str">
            <v>Private</v>
          </cell>
          <cell r="J57" t="str">
            <v>Yes</v>
          </cell>
        </row>
        <row r="58">
          <cell r="A58" t="str">
            <v>100699540A</v>
          </cell>
          <cell r="B58" t="str">
            <v>100699540T</v>
          </cell>
          <cell r="C58" t="str">
            <v>100699540U</v>
          </cell>
          <cell r="E58" t="str">
            <v>010</v>
          </cell>
          <cell r="F58" t="str">
            <v>ST ANTHONY HSP</v>
          </cell>
          <cell r="G58" t="str">
            <v>OKLAHOMA CITY,OK 73102-1036</v>
          </cell>
          <cell r="H58" t="str">
            <v>73102</v>
          </cell>
          <cell r="I58" t="str">
            <v>Private</v>
          </cell>
          <cell r="J58" t="str">
            <v>Yes</v>
          </cell>
        </row>
        <row r="59">
          <cell r="A59" t="str">
            <v>100740840B</v>
          </cell>
          <cell r="B59" t="str">
            <v>200196450C</v>
          </cell>
          <cell r="E59" t="str">
            <v>010</v>
          </cell>
          <cell r="F59" t="str">
            <v>ST ANTHONY SHAWNEE HOSPITAL</v>
          </cell>
          <cell r="G59" t="str">
            <v>SHAWNEE,OK 74804-1743</v>
          </cell>
          <cell r="H59" t="str">
            <v>74804</v>
          </cell>
          <cell r="I59" t="str">
            <v>Private</v>
          </cell>
          <cell r="J59" t="str">
            <v>Yes</v>
          </cell>
        </row>
        <row r="60">
          <cell r="A60" t="str">
            <v>200310990A</v>
          </cell>
          <cell r="E60" t="str">
            <v>010</v>
          </cell>
          <cell r="F60" t="str">
            <v>ST JOHN BROKEN ARROW, INC</v>
          </cell>
          <cell r="G60" t="str">
            <v>BROKEN ARROW,OK 74012-4900</v>
          </cell>
          <cell r="H60" t="str">
            <v>74012</v>
          </cell>
          <cell r="I60" t="str">
            <v>Private</v>
          </cell>
          <cell r="J60" t="str">
            <v>Yes</v>
          </cell>
        </row>
        <row r="61">
          <cell r="A61" t="str">
            <v>100699400A</v>
          </cell>
          <cell r="E61" t="str">
            <v>010</v>
          </cell>
          <cell r="F61" t="str">
            <v>ST JOHN MED CTR</v>
          </cell>
          <cell r="G61" t="str">
            <v>TULSA,OK 74104-6520</v>
          </cell>
          <cell r="H61" t="str">
            <v>74104</v>
          </cell>
          <cell r="I61" t="str">
            <v>Private</v>
          </cell>
          <cell r="J61" t="str">
            <v>Yes</v>
          </cell>
        </row>
        <row r="62">
          <cell r="A62" t="str">
            <v>200106410A</v>
          </cell>
          <cell r="E62" t="str">
            <v>010</v>
          </cell>
          <cell r="F62" t="str">
            <v>ST JOHN OWASSO</v>
          </cell>
          <cell r="G62" t="str">
            <v>OWASSO,OK 74055-4600</v>
          </cell>
          <cell r="H62" t="str">
            <v>74055</v>
          </cell>
          <cell r="I62" t="str">
            <v>Private</v>
          </cell>
          <cell r="J62" t="str">
            <v>Yes</v>
          </cell>
        </row>
        <row r="63">
          <cell r="A63" t="str">
            <v>100690020A</v>
          </cell>
          <cell r="B63" t="str">
            <v>100690020C</v>
          </cell>
          <cell r="C63" t="str">
            <v>200980810A</v>
          </cell>
          <cell r="D63" t="str">
            <v>100690020D</v>
          </cell>
          <cell r="E63" t="str">
            <v>010</v>
          </cell>
          <cell r="F63" t="str">
            <v>ST MARY'S REGIONAL CTR</v>
          </cell>
          <cell r="G63" t="str">
            <v>ENID,OK 73701-</v>
          </cell>
          <cell r="H63" t="str">
            <v>73701</v>
          </cell>
          <cell r="I63" t="str">
            <v>Private</v>
          </cell>
          <cell r="J63" t="str">
            <v>Yes</v>
          </cell>
        </row>
        <row r="64">
          <cell r="A64" t="str">
            <v>200292720A</v>
          </cell>
          <cell r="E64" t="str">
            <v>010</v>
          </cell>
          <cell r="F64" t="str">
            <v>SUMMIT MEDICAL CENTER, LLC</v>
          </cell>
          <cell r="G64" t="str">
            <v>EDMOND,OK 73013-3023</v>
          </cell>
          <cell r="H64" t="str">
            <v>73013</v>
          </cell>
          <cell r="I64" t="str">
            <v>Private</v>
          </cell>
          <cell r="J64" t="str">
            <v>Yes</v>
          </cell>
        </row>
        <row r="65">
          <cell r="A65" t="str">
            <v>200019120A</v>
          </cell>
          <cell r="E65" t="str">
            <v>010</v>
          </cell>
          <cell r="F65" t="str">
            <v>WOODWARD HEALTH SYSTEM LLC</v>
          </cell>
          <cell r="G65" t="str">
            <v>WOODWARD,OK 73801-2448</v>
          </cell>
          <cell r="H65" t="str">
            <v>73801</v>
          </cell>
          <cell r="I65" t="str">
            <v>Private</v>
          </cell>
          <cell r="J65" t="str">
            <v>Yes</v>
          </cell>
        </row>
        <row r="66">
          <cell r="A66" t="str">
            <v>200080160A</v>
          </cell>
          <cell r="E66" t="str">
            <v>010</v>
          </cell>
          <cell r="F66" t="str">
            <v>CHG CORNERSTONE HOSPITAL OF OKLAHOMA - SHAWNEE</v>
          </cell>
          <cell r="G66" t="str">
            <v>SHAWNEE,OK 74801-</v>
          </cell>
          <cell r="H66" t="str">
            <v>74801</v>
          </cell>
          <cell r="I66" t="str">
            <v>Private - LTCH</v>
          </cell>
          <cell r="J66" t="str">
            <v>Yes</v>
          </cell>
        </row>
        <row r="67">
          <cell r="A67" t="str">
            <v>200119790A</v>
          </cell>
          <cell r="B67" t="str">
            <v>200119790B</v>
          </cell>
          <cell r="E67" t="str">
            <v>010</v>
          </cell>
          <cell r="F67" t="str">
            <v>CORNERSTONE HOSPITAL OF OKLAHOMA - MUSKOGEE</v>
          </cell>
          <cell r="G67" t="str">
            <v>MUSKOGEE,OK 74403-4916</v>
          </cell>
          <cell r="H67" t="str">
            <v>74403</v>
          </cell>
          <cell r="I67" t="str">
            <v>Private - LTCH</v>
          </cell>
          <cell r="J67" t="str">
            <v>Yes</v>
          </cell>
        </row>
        <row r="68">
          <cell r="A68" t="str">
            <v>200347120A</v>
          </cell>
          <cell r="E68" t="str">
            <v>010</v>
          </cell>
          <cell r="F68" t="str">
            <v>LTAC HOSPITAL OF EDMOND, LLC</v>
          </cell>
          <cell r="G68" t="str">
            <v>EDMOND,OK 73034-5705</v>
          </cell>
          <cell r="H68" t="str">
            <v>73034</v>
          </cell>
          <cell r="I68" t="str">
            <v>Private - LTCH</v>
          </cell>
          <cell r="J68" t="str">
            <v>Yes</v>
          </cell>
        </row>
        <row r="69">
          <cell r="A69" t="str">
            <v>100689350A</v>
          </cell>
          <cell r="E69" t="str">
            <v>010</v>
          </cell>
          <cell r="F69" t="str">
            <v>SELECT SPECIALTY HOSPITAL - OK</v>
          </cell>
          <cell r="G69" t="str">
            <v>OKLAHOMA CITY,OK 73112-</v>
          </cell>
          <cell r="H69" t="str">
            <v>73112</v>
          </cell>
          <cell r="I69" t="str">
            <v>Private - LTCH</v>
          </cell>
          <cell r="J69" t="str">
            <v>Yes</v>
          </cell>
        </row>
        <row r="70">
          <cell r="A70" t="str">
            <v>200224040B</v>
          </cell>
          <cell r="E70" t="str">
            <v>010</v>
          </cell>
          <cell r="F70" t="str">
            <v>SELECT SPECIALTY HOSPITAL-TULSA MIDTOWN</v>
          </cell>
          <cell r="G70" t="str">
            <v>TULSA,OK 74120-5418</v>
          </cell>
          <cell r="H70" t="str">
            <v>74120</v>
          </cell>
          <cell r="I70" t="str">
            <v>Private - LTCH</v>
          </cell>
          <cell r="J70" t="str">
            <v>Yes</v>
          </cell>
        </row>
        <row r="71">
          <cell r="A71" t="str">
            <v>200697510F</v>
          </cell>
          <cell r="E71" t="str">
            <v>010</v>
          </cell>
          <cell r="F71" t="str">
            <v>CENTER FOR ORTHOPAEDIC RECONSTRUCTION &amp; EXCELLENCE</v>
          </cell>
          <cell r="G71" t="str">
            <v>JENKS,OK 74037-3465</v>
          </cell>
          <cell r="H71" t="str">
            <v>74037</v>
          </cell>
          <cell r="I71" t="str">
            <v>Private-Combined</v>
          </cell>
          <cell r="J71" t="str">
            <v>Yes</v>
          </cell>
        </row>
        <row r="72">
          <cell r="A72" t="str">
            <v>100746230B</v>
          </cell>
          <cell r="E72" t="str">
            <v>010</v>
          </cell>
          <cell r="F72" t="str">
            <v>COMMUNITY HOSPITAL</v>
          </cell>
          <cell r="G72" t="str">
            <v>OKLAHOMA CITY,OK 73159-7900</v>
          </cell>
          <cell r="H72" t="str">
            <v>73159</v>
          </cell>
          <cell r="I72" t="str">
            <v>Private - Specialty</v>
          </cell>
          <cell r="J72" t="str">
            <v>Yes</v>
          </cell>
        </row>
        <row r="73">
          <cell r="A73" t="str">
            <v>200786710A</v>
          </cell>
          <cell r="E73" t="str">
            <v>010</v>
          </cell>
          <cell r="F73" t="str">
            <v>INSPIRE SPECIALTY HOSPITAL</v>
          </cell>
          <cell r="G73" t="str">
            <v>MIDWEST CITY,OK 73110-</v>
          </cell>
          <cell r="H73" t="str">
            <v>73110</v>
          </cell>
          <cell r="I73" t="str">
            <v>Private - Specialty</v>
          </cell>
          <cell r="J73" t="str">
            <v>Yes</v>
          </cell>
        </row>
        <row r="74">
          <cell r="A74" t="str">
            <v>100745350B</v>
          </cell>
          <cell r="E74" t="str">
            <v>010</v>
          </cell>
          <cell r="F74" t="str">
            <v>LAKESIDE WOMENS CENTER OF</v>
          </cell>
          <cell r="G74" t="str">
            <v>OKLAHOMA CITY,OK 73120-</v>
          </cell>
          <cell r="H74" t="str">
            <v>73120</v>
          </cell>
          <cell r="I74" t="str">
            <v>Private - Specialty</v>
          </cell>
          <cell r="J74" t="str">
            <v>Yes</v>
          </cell>
        </row>
        <row r="75">
          <cell r="A75" t="str">
            <v>200069370A</v>
          </cell>
          <cell r="B75" t="str">
            <v>200069370N</v>
          </cell>
          <cell r="E75" t="str">
            <v>010</v>
          </cell>
          <cell r="F75" t="str">
            <v>MCBRIDE CLINIC ORTHOPEDIC HOSPITAL</v>
          </cell>
          <cell r="G75" t="str">
            <v>OKLAHOMA CITY,OK 73114-7408</v>
          </cell>
          <cell r="H75" t="str">
            <v>73114</v>
          </cell>
          <cell r="I75" t="str">
            <v>Private - Specialty</v>
          </cell>
          <cell r="J75" t="str">
            <v>Yes</v>
          </cell>
        </row>
        <row r="76">
          <cell r="A76" t="str">
            <v>200066700A</v>
          </cell>
          <cell r="E76" t="str">
            <v>010</v>
          </cell>
          <cell r="F76" t="str">
            <v>OKLAHOMA CENTER FOR ORTHOPAEDIC &amp; MULTI SPECIALTY</v>
          </cell>
          <cell r="G76" t="str">
            <v>OKLAHOMA CITY,OK 73139-</v>
          </cell>
          <cell r="H76" t="str">
            <v>73139</v>
          </cell>
          <cell r="I76" t="str">
            <v>Private - Specialty</v>
          </cell>
          <cell r="J76" t="str">
            <v>Yes</v>
          </cell>
        </row>
        <row r="77">
          <cell r="A77" t="str">
            <v>200009170A</v>
          </cell>
          <cell r="E77" t="str">
            <v>010</v>
          </cell>
          <cell r="F77" t="str">
            <v>OKLAHOMA HEART HOSPITAL LLC</v>
          </cell>
          <cell r="G77" t="str">
            <v>OKLAHOMA CITY,OK 73120-8382</v>
          </cell>
          <cell r="H77" t="str">
            <v>73120</v>
          </cell>
          <cell r="I77" t="str">
            <v>Private - Specialty</v>
          </cell>
          <cell r="J77" t="str">
            <v>Yes</v>
          </cell>
        </row>
        <row r="78">
          <cell r="A78" t="str">
            <v>100747140B</v>
          </cell>
          <cell r="E78" t="str">
            <v>010</v>
          </cell>
          <cell r="F78" t="str">
            <v>OKLAHOMA SPINE HOSPITAL</v>
          </cell>
          <cell r="G78" t="str">
            <v>OKLAHOMA CITY,OK 73134-6012</v>
          </cell>
          <cell r="H78" t="str">
            <v>73134</v>
          </cell>
          <cell r="I78" t="str">
            <v>Private - Specialty</v>
          </cell>
          <cell r="J78" t="str">
            <v>Yes</v>
          </cell>
        </row>
        <row r="79">
          <cell r="A79" t="str">
            <v>200108340A</v>
          </cell>
          <cell r="E79" t="str">
            <v>010</v>
          </cell>
          <cell r="F79" t="str">
            <v>ONECORE HEALTH</v>
          </cell>
          <cell r="G79" t="str">
            <v>OKLAHOMA CITY,OK 73109-</v>
          </cell>
          <cell r="H79" t="str">
            <v>73109</v>
          </cell>
          <cell r="I79" t="str">
            <v>Private - Specialty</v>
          </cell>
          <cell r="J79" t="str">
            <v>Yes</v>
          </cell>
        </row>
        <row r="80">
          <cell r="A80" t="str">
            <v>100748450B</v>
          </cell>
          <cell r="E80" t="str">
            <v>010</v>
          </cell>
          <cell r="F80" t="str">
            <v>ORTHOPEDIC HOSPITAL OF OKLAHOMA</v>
          </cell>
          <cell r="G80" t="str">
            <v>TULSA,OK 74137-</v>
          </cell>
          <cell r="H80" t="str">
            <v>74137</v>
          </cell>
          <cell r="I80" t="str">
            <v>Private - Specialty</v>
          </cell>
          <cell r="J80" t="str">
            <v>Yes</v>
          </cell>
        </row>
        <row r="81">
          <cell r="A81" t="str">
            <v>200518600A</v>
          </cell>
          <cell r="E81" t="str">
            <v>010</v>
          </cell>
          <cell r="F81" t="str">
            <v>PAM SPECIALTY HOSPITAL OF TULSA</v>
          </cell>
          <cell r="G81" t="str">
            <v>TULSA,OK 74145-</v>
          </cell>
          <cell r="H81" t="str">
            <v>74145</v>
          </cell>
          <cell r="I81" t="str">
            <v>Private - Specialty</v>
          </cell>
          <cell r="J81" t="str">
            <v>Yes</v>
          </cell>
        </row>
        <row r="82">
          <cell r="A82" t="str">
            <v>100700530A</v>
          </cell>
          <cell r="E82" t="str">
            <v>010</v>
          </cell>
          <cell r="F82" t="str">
            <v>SURGICAL HOSPITAL OF OKLAHOMA LLC</v>
          </cell>
          <cell r="G82" t="str">
            <v>OKLAHOMA CITY,OK 73129-0000</v>
          </cell>
          <cell r="H82" t="str">
            <v>73129</v>
          </cell>
          <cell r="I82" t="str">
            <v>Private - Specialty</v>
          </cell>
          <cell r="J82" t="str">
            <v>Yes</v>
          </cell>
        </row>
        <row r="83">
          <cell r="A83" t="str">
            <v>200006260A</v>
          </cell>
          <cell r="E83" t="str">
            <v>010</v>
          </cell>
          <cell r="F83" t="str">
            <v>TULSA SPINE HOSPITAL</v>
          </cell>
          <cell r="G83" t="str">
            <v>TULSA,OK 74132-</v>
          </cell>
          <cell r="H83" t="str">
            <v>74132</v>
          </cell>
          <cell r="I83" t="str">
            <v>Private - Specialty</v>
          </cell>
          <cell r="J83" t="str">
            <v>Yes</v>
          </cell>
        </row>
        <row r="86">
          <cell r="A86" t="str">
            <v>200752850A</v>
          </cell>
          <cell r="B86" t="str">
            <v>200752850D</v>
          </cell>
          <cell r="E86" t="str">
            <v>010</v>
          </cell>
          <cell r="F86" t="str">
            <v>OU MEDICINE MI</v>
          </cell>
          <cell r="G86" t="str">
            <v>OKLAHOMA CITY,OK 73104-5047</v>
          </cell>
          <cell r="H86" t="str">
            <v>73104</v>
          </cell>
          <cell r="I86" t="str">
            <v>Public</v>
          </cell>
          <cell r="J86" t="str">
            <v>Yes</v>
          </cell>
        </row>
        <row r="87">
          <cell r="A87" t="str">
            <v>200752850A E</v>
          </cell>
          <cell r="E87" t="str">
            <v>010</v>
          </cell>
          <cell r="F87" t="str">
            <v>OU MEDICINE EDMOND</v>
          </cell>
          <cell r="G87" t="str">
            <v>OKLAHOMA CITY,OK 73104-5047</v>
          </cell>
          <cell r="H87" t="str">
            <v>73104</v>
          </cell>
          <cell r="I87" t="str">
            <v>Public</v>
          </cell>
          <cell r="J87" t="str">
            <v>Yes</v>
          </cell>
        </row>
        <row r="97">
          <cell r="F97" t="str">
            <v>BOONE HOSPITAL CENTER</v>
          </cell>
          <cell r="G97" t="str">
            <v>COLUMBIA, MO</v>
          </cell>
        </row>
      </sheetData>
      <sheetData sheetId="14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</row>
        <row r="7">
          <cell r="A7" t="str">
            <v>100700740A</v>
          </cell>
          <cell r="E7" t="str">
            <v>014</v>
          </cell>
          <cell r="F7" t="str">
            <v>No</v>
          </cell>
        </row>
        <row r="8">
          <cell r="A8" t="str">
            <v>200234090B</v>
          </cell>
          <cell r="E8" t="str">
            <v>014</v>
          </cell>
          <cell r="F8" t="str">
            <v>No</v>
          </cell>
        </row>
        <row r="9">
          <cell r="A9" t="str">
            <v>100819200B</v>
          </cell>
          <cell r="E9" t="str">
            <v>014</v>
          </cell>
          <cell r="F9" t="str">
            <v>No</v>
          </cell>
        </row>
        <row r="10">
          <cell r="A10" t="str">
            <v>100700730A</v>
          </cell>
          <cell r="E10" t="str">
            <v>014</v>
          </cell>
          <cell r="F10" t="str">
            <v>No</v>
          </cell>
        </row>
        <row r="11">
          <cell r="A11" t="str">
            <v>100700800A</v>
          </cell>
          <cell r="E11" t="str">
            <v>014</v>
          </cell>
          <cell r="F11" t="str">
            <v>No</v>
          </cell>
        </row>
        <row r="12">
          <cell r="A12" t="str">
            <v>100699660A</v>
          </cell>
          <cell r="E12" t="str">
            <v>014</v>
          </cell>
          <cell r="F12" t="str">
            <v>No</v>
          </cell>
        </row>
        <row r="13">
          <cell r="A13" t="str">
            <v>200539880B</v>
          </cell>
          <cell r="E13" t="str">
            <v>014</v>
          </cell>
          <cell r="F13" t="str">
            <v>No</v>
          </cell>
        </row>
        <row r="14">
          <cell r="A14" t="str">
            <v>100700780B</v>
          </cell>
          <cell r="E14" t="str">
            <v>014</v>
          </cell>
          <cell r="F14" t="str">
            <v>No</v>
          </cell>
        </row>
        <row r="15">
          <cell r="A15" t="str">
            <v>100699960A</v>
          </cell>
          <cell r="E15" t="str">
            <v>014</v>
          </cell>
          <cell r="F15" t="str">
            <v>No</v>
          </cell>
        </row>
        <row r="16">
          <cell r="A16" t="str">
            <v>100700250A</v>
          </cell>
          <cell r="E16" t="str">
            <v>014</v>
          </cell>
          <cell r="F16" t="str">
            <v>No</v>
          </cell>
        </row>
        <row r="17">
          <cell r="A17" t="str">
            <v>100690120A</v>
          </cell>
          <cell r="E17" t="str">
            <v>010</v>
          </cell>
          <cell r="F17" t="str">
            <v>No</v>
          </cell>
        </row>
        <row r="18">
          <cell r="A18" t="str">
            <v>100699820A</v>
          </cell>
          <cell r="E18" t="str">
            <v>014</v>
          </cell>
          <cell r="F18" t="str">
            <v>No</v>
          </cell>
        </row>
        <row r="19">
          <cell r="A19" t="str">
            <v>100699830A</v>
          </cell>
          <cell r="E19" t="str">
            <v>014</v>
          </cell>
          <cell r="F19" t="str">
            <v>No</v>
          </cell>
        </row>
        <row r="20">
          <cell r="A20" t="str">
            <v>100699870E</v>
          </cell>
          <cell r="E20" t="str">
            <v>014</v>
          </cell>
          <cell r="F20" t="str">
            <v>No</v>
          </cell>
        </row>
        <row r="21">
          <cell r="A21" t="str">
            <v>100699630A</v>
          </cell>
          <cell r="E21" t="str">
            <v>010</v>
          </cell>
          <cell r="F21" t="str">
            <v>No</v>
          </cell>
        </row>
        <row r="24">
          <cell r="A24" t="str">
            <v>100700440A</v>
          </cell>
          <cell r="E24" t="str">
            <v>014</v>
          </cell>
          <cell r="F24" t="str">
            <v>No</v>
          </cell>
        </row>
        <row r="25">
          <cell r="A25" t="str">
            <v>200910710B</v>
          </cell>
          <cell r="B25" t="str">
            <v>200259440A</v>
          </cell>
          <cell r="E25" t="str">
            <v>014</v>
          </cell>
          <cell r="F25" t="str">
            <v>No</v>
          </cell>
        </row>
        <row r="26">
          <cell r="A26" t="str">
            <v>100700120Q</v>
          </cell>
          <cell r="E26" t="str">
            <v>014</v>
          </cell>
          <cell r="F26" t="str">
            <v>No</v>
          </cell>
        </row>
        <row r="27">
          <cell r="A27" t="str">
            <v>200925590A</v>
          </cell>
          <cell r="B27" t="str">
            <v>200313370A</v>
          </cell>
          <cell r="E27" t="str">
            <v>014</v>
          </cell>
          <cell r="F27" t="str">
            <v>No</v>
          </cell>
        </row>
        <row r="28">
          <cell r="A28" t="str">
            <v>100700460A</v>
          </cell>
          <cell r="E28" t="str">
            <v>014</v>
          </cell>
          <cell r="F28" t="str">
            <v>No</v>
          </cell>
        </row>
        <row r="29">
          <cell r="A29" t="str">
            <v>200740630B</v>
          </cell>
          <cell r="E29" t="str">
            <v>014</v>
          </cell>
          <cell r="F29" t="str">
            <v>No</v>
          </cell>
        </row>
        <row r="30">
          <cell r="A30" t="str">
            <v>100774650D</v>
          </cell>
          <cell r="E30" t="str">
            <v>014</v>
          </cell>
          <cell r="F30" t="str">
            <v>No</v>
          </cell>
        </row>
        <row r="31">
          <cell r="A31" t="str">
            <v>100700920A</v>
          </cell>
          <cell r="E31" t="str">
            <v>014</v>
          </cell>
          <cell r="F31" t="str">
            <v>No</v>
          </cell>
        </row>
        <row r="32">
          <cell r="A32" t="str">
            <v>200226190A</v>
          </cell>
          <cell r="E32" t="str">
            <v>010</v>
          </cell>
          <cell r="F32" t="str">
            <v>No</v>
          </cell>
        </row>
        <row r="33">
          <cell r="A33" t="str">
            <v>200521810B</v>
          </cell>
          <cell r="E33" t="str">
            <v>014</v>
          </cell>
          <cell r="F33" t="str">
            <v>No</v>
          </cell>
        </row>
        <row r="34">
          <cell r="A34" t="str">
            <v>200425410C</v>
          </cell>
          <cell r="E34" t="str">
            <v>014</v>
          </cell>
          <cell r="F34" t="str">
            <v>No</v>
          </cell>
        </row>
        <row r="35">
          <cell r="A35" t="str">
            <v>200318440B</v>
          </cell>
          <cell r="E35" t="str">
            <v>014</v>
          </cell>
          <cell r="F35" t="str">
            <v>No</v>
          </cell>
        </row>
        <row r="36">
          <cell r="A36" t="str">
            <v>200490030A</v>
          </cell>
          <cell r="E36" t="str">
            <v>014</v>
          </cell>
          <cell r="F36" t="str">
            <v>No</v>
          </cell>
        </row>
        <row r="37">
          <cell r="A37" t="str">
            <v>200231400B</v>
          </cell>
          <cell r="E37" t="str">
            <v>014</v>
          </cell>
          <cell r="F37" t="str">
            <v>No</v>
          </cell>
        </row>
        <row r="38">
          <cell r="A38" t="str">
            <v>100700450A</v>
          </cell>
          <cell r="E38" t="str">
            <v>014</v>
          </cell>
          <cell r="F38" t="str">
            <v>No</v>
          </cell>
        </row>
        <row r="39">
          <cell r="A39" t="str">
            <v>100691720C</v>
          </cell>
          <cell r="E39" t="str">
            <v>010</v>
          </cell>
          <cell r="F39" t="str">
            <v>Yes</v>
          </cell>
        </row>
        <row r="40">
          <cell r="A40" t="str">
            <v>100699550A</v>
          </cell>
          <cell r="E40" t="str">
            <v>014</v>
          </cell>
          <cell r="F40" t="str">
            <v>No</v>
          </cell>
        </row>
        <row r="41">
          <cell r="A41" t="str">
            <v>201055780B</v>
          </cell>
          <cell r="B41" t="str">
            <v>200125010B</v>
          </cell>
          <cell r="E41" t="str">
            <v>014</v>
          </cell>
          <cell r="F41" t="str">
            <v>No</v>
          </cell>
        </row>
        <row r="42">
          <cell r="A42" t="str">
            <v>201053560B</v>
          </cell>
          <cell r="B42" t="str">
            <v>200125200B</v>
          </cell>
          <cell r="E42" t="str">
            <v>014</v>
          </cell>
          <cell r="F42" t="str">
            <v>No</v>
          </cell>
        </row>
        <row r="43">
          <cell r="A43" t="str">
            <v>200918290A</v>
          </cell>
          <cell r="E43" t="str">
            <v>014</v>
          </cell>
          <cell r="F43" t="str">
            <v>No</v>
          </cell>
        </row>
        <row r="44">
          <cell r="A44" t="str">
            <v>200085660H</v>
          </cell>
          <cell r="B44" t="str">
            <v>200085660G</v>
          </cell>
          <cell r="C44" t="str">
            <v>200085660I</v>
          </cell>
          <cell r="E44" t="str">
            <v>634</v>
          </cell>
          <cell r="F44" t="str">
            <v>No</v>
          </cell>
        </row>
        <row r="45">
          <cell r="A45" t="str">
            <v>100700380P</v>
          </cell>
          <cell r="E45" t="str">
            <v>634</v>
          </cell>
          <cell r="F45" t="str">
            <v>No</v>
          </cell>
        </row>
        <row r="46">
          <cell r="A46" t="str">
            <v>200718040B</v>
          </cell>
          <cell r="B46" t="str">
            <v>200718040A</v>
          </cell>
          <cell r="E46" t="str">
            <v>634</v>
          </cell>
          <cell r="F46" t="str">
            <v>No</v>
          </cell>
        </row>
        <row r="47">
          <cell r="A47" t="str">
            <v>100738360L</v>
          </cell>
          <cell r="B47" t="str">
            <v>100738360M</v>
          </cell>
          <cell r="C47" t="str">
            <v>100738360N</v>
          </cell>
          <cell r="D47" t="str">
            <v>100738360O</v>
          </cell>
          <cell r="E47" t="str">
            <v>634</v>
          </cell>
          <cell r="F47" t="str">
            <v>No</v>
          </cell>
        </row>
        <row r="48">
          <cell r="A48" t="str">
            <v>100701680L</v>
          </cell>
          <cell r="E48" t="str">
            <v>634</v>
          </cell>
          <cell r="F48" t="str">
            <v>No</v>
          </cell>
        </row>
        <row r="49">
          <cell r="A49" t="str">
            <v>200673510G</v>
          </cell>
          <cell r="B49" t="str">
            <v>200673510E</v>
          </cell>
          <cell r="C49" t="str">
            <v>100806400X</v>
          </cell>
          <cell r="E49" t="str">
            <v>634</v>
          </cell>
          <cell r="F49" t="str">
            <v>No</v>
          </cell>
        </row>
        <row r="50">
          <cell r="A50" t="str">
            <v>200707260A</v>
          </cell>
          <cell r="E50" t="str">
            <v>012</v>
          </cell>
          <cell r="F50" t="str">
            <v>No</v>
          </cell>
        </row>
        <row r="51">
          <cell r="A51" t="str">
            <v>200682470A</v>
          </cell>
          <cell r="E51" t="str">
            <v>012</v>
          </cell>
          <cell r="F51" t="str">
            <v>No</v>
          </cell>
        </row>
        <row r="52">
          <cell r="A52" t="str">
            <v>200028650A</v>
          </cell>
          <cell r="E52" t="str">
            <v>012</v>
          </cell>
          <cell r="F52" t="str">
            <v>No</v>
          </cell>
        </row>
        <row r="53">
          <cell r="A53" t="str">
            <v>200479750A</v>
          </cell>
          <cell r="E53" t="str">
            <v>012</v>
          </cell>
          <cell r="F53" t="str">
            <v>No</v>
          </cell>
        </row>
        <row r="54">
          <cell r="A54" t="str">
            <v>100677110F</v>
          </cell>
          <cell r="E54" t="str">
            <v>015</v>
          </cell>
          <cell r="F54" t="str">
            <v>No</v>
          </cell>
        </row>
        <row r="55">
          <cell r="A55" t="str">
            <v>200285100B</v>
          </cell>
          <cell r="B55" t="str">
            <v>200285100C</v>
          </cell>
          <cell r="E55" t="str">
            <v>204</v>
          </cell>
          <cell r="F55" t="str">
            <v>No</v>
          </cell>
        </row>
        <row r="56">
          <cell r="A56" t="str">
            <v>100697950M</v>
          </cell>
          <cell r="E56" t="str">
            <v>204</v>
          </cell>
          <cell r="F56" t="str">
            <v>No</v>
          </cell>
        </row>
        <row r="57">
          <cell r="A57" t="str">
            <v>100689250A</v>
          </cell>
          <cell r="B57" t="str">
            <v>100689250B</v>
          </cell>
          <cell r="E57" t="str">
            <v>204</v>
          </cell>
          <cell r="F57" t="str">
            <v>No</v>
          </cell>
        </row>
        <row r="58">
          <cell r="A58" t="str">
            <v>100699540K</v>
          </cell>
          <cell r="B58" t="str">
            <v>100699540J</v>
          </cell>
          <cell r="C58" t="str">
            <v>100699540L</v>
          </cell>
          <cell r="E58" t="str">
            <v>204</v>
          </cell>
          <cell r="F58" t="str">
            <v>No</v>
          </cell>
        </row>
        <row r="59">
          <cell r="A59" t="str">
            <v>100699360I</v>
          </cell>
          <cell r="B59" t="str">
            <v>100699360A</v>
          </cell>
          <cell r="E59" t="str">
            <v>014</v>
          </cell>
          <cell r="F59" t="str">
            <v>No</v>
          </cell>
        </row>
        <row r="62">
          <cell r="A62" t="str">
            <v>100700640C</v>
          </cell>
          <cell r="E62" t="str">
            <v>634</v>
          </cell>
          <cell r="F62" t="str">
            <v>No</v>
          </cell>
        </row>
        <row r="63">
          <cell r="A63" t="str">
            <v>100690030B</v>
          </cell>
          <cell r="E63" t="str">
            <v>634</v>
          </cell>
          <cell r="F63" t="str">
            <v>No</v>
          </cell>
        </row>
        <row r="64">
          <cell r="A64" t="str">
            <v>100700660B</v>
          </cell>
          <cell r="E64" t="str">
            <v>634</v>
          </cell>
          <cell r="F64" t="str">
            <v>No</v>
          </cell>
        </row>
        <row r="65">
          <cell r="A65" t="str">
            <v>100704080B</v>
          </cell>
          <cell r="E65" t="str">
            <v>634</v>
          </cell>
          <cell r="F65" t="str">
            <v>No</v>
          </cell>
        </row>
        <row r="66">
          <cell r="A66" t="str">
            <v>100700670A</v>
          </cell>
          <cell r="E66" t="str">
            <v>012</v>
          </cell>
          <cell r="F66" t="str">
            <v>No</v>
          </cell>
        </row>
      </sheetData>
      <sheetData sheetId="15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</row>
        <row r="7">
          <cell r="A7" t="str">
            <v>100700720A</v>
          </cell>
          <cell r="E7" t="str">
            <v>010</v>
          </cell>
          <cell r="F7" t="str">
            <v>Yes</v>
          </cell>
        </row>
        <row r="8">
          <cell r="A8" t="str">
            <v>100700740A</v>
          </cell>
          <cell r="E8" t="str">
            <v>014</v>
          </cell>
          <cell r="F8" t="str">
            <v>No</v>
          </cell>
        </row>
        <row r="9">
          <cell r="A9" t="str">
            <v>200234090B</v>
          </cell>
          <cell r="E9" t="str">
            <v>014</v>
          </cell>
          <cell r="F9" t="str">
            <v>No</v>
          </cell>
        </row>
        <row r="10">
          <cell r="A10" t="str">
            <v>100749570S</v>
          </cell>
          <cell r="E10" t="str">
            <v>010</v>
          </cell>
          <cell r="F10" t="str">
            <v>Yes</v>
          </cell>
        </row>
        <row r="11">
          <cell r="A11" t="str">
            <v>100819200B</v>
          </cell>
          <cell r="E11" t="str">
            <v>014</v>
          </cell>
          <cell r="F11" t="str">
            <v>No</v>
          </cell>
        </row>
        <row r="12">
          <cell r="A12" t="str">
            <v>100700730A</v>
          </cell>
          <cell r="E12" t="str">
            <v>014</v>
          </cell>
          <cell r="F12" t="str">
            <v>No</v>
          </cell>
        </row>
        <row r="13">
          <cell r="A13" t="str">
            <v>100700880A</v>
          </cell>
          <cell r="E13" t="str">
            <v>010</v>
          </cell>
          <cell r="F13" t="str">
            <v>Yes</v>
          </cell>
        </row>
        <row r="14">
          <cell r="A14" t="str">
            <v>100700800A</v>
          </cell>
          <cell r="E14" t="str">
            <v>014</v>
          </cell>
          <cell r="F14" t="str">
            <v>No</v>
          </cell>
        </row>
        <row r="15">
          <cell r="A15" t="str">
            <v>100700820A</v>
          </cell>
          <cell r="E15" t="str">
            <v>010</v>
          </cell>
          <cell r="F15" t="str">
            <v>Yes</v>
          </cell>
        </row>
        <row r="16">
          <cell r="A16" t="str">
            <v>100699660A</v>
          </cell>
          <cell r="E16" t="str">
            <v>014</v>
          </cell>
          <cell r="F16" t="str">
            <v>No</v>
          </cell>
        </row>
        <row r="17">
          <cell r="A17" t="str">
            <v>200539880B</v>
          </cell>
          <cell r="E17" t="str">
            <v>014</v>
          </cell>
          <cell r="F17" t="str">
            <v>No</v>
          </cell>
        </row>
        <row r="18">
          <cell r="A18" t="str">
            <v>100699350A</v>
          </cell>
          <cell r="E18" t="str">
            <v>010</v>
          </cell>
          <cell r="F18" t="str">
            <v>Yes</v>
          </cell>
        </row>
        <row r="19">
          <cell r="A19" t="str">
            <v>100700780B</v>
          </cell>
          <cell r="E19" t="str">
            <v>014</v>
          </cell>
          <cell r="F19" t="str">
            <v>No</v>
          </cell>
        </row>
        <row r="20">
          <cell r="A20" t="str">
            <v>100818200B</v>
          </cell>
          <cell r="E20" t="str">
            <v>010</v>
          </cell>
          <cell r="F20" t="str">
            <v>Yes</v>
          </cell>
        </row>
        <row r="21">
          <cell r="A21" t="str">
            <v>100710530D</v>
          </cell>
          <cell r="E21" t="str">
            <v>010</v>
          </cell>
          <cell r="F21" t="str">
            <v>Yes</v>
          </cell>
        </row>
        <row r="22">
          <cell r="A22" t="str">
            <v>100699630A</v>
          </cell>
          <cell r="E22" t="str">
            <v>010</v>
          </cell>
          <cell r="F22" t="str">
            <v>No</v>
          </cell>
        </row>
        <row r="23">
          <cell r="A23" t="str">
            <v>100699960A</v>
          </cell>
          <cell r="E23" t="str">
            <v>014</v>
          </cell>
          <cell r="F23" t="str">
            <v>No</v>
          </cell>
        </row>
        <row r="24">
          <cell r="A24" t="str">
            <v>100700690A</v>
          </cell>
          <cell r="E24" t="str">
            <v>010</v>
          </cell>
          <cell r="F24" t="str">
            <v>Yes</v>
          </cell>
        </row>
        <row r="25">
          <cell r="A25" t="str">
            <v>100700680A</v>
          </cell>
          <cell r="E25" t="str">
            <v>010</v>
          </cell>
          <cell r="F25" t="str">
            <v>Yes</v>
          </cell>
        </row>
        <row r="26">
          <cell r="A26" t="str">
            <v>100700250A</v>
          </cell>
          <cell r="E26" t="str">
            <v>014</v>
          </cell>
          <cell r="F26" t="str">
            <v>No</v>
          </cell>
        </row>
        <row r="27">
          <cell r="A27" t="str">
            <v>100690120A</v>
          </cell>
          <cell r="E27" t="str">
            <v>010</v>
          </cell>
          <cell r="F27" t="str">
            <v>No</v>
          </cell>
        </row>
        <row r="28">
          <cell r="A28" t="str">
            <v>200417790W</v>
          </cell>
          <cell r="E28" t="str">
            <v>010</v>
          </cell>
          <cell r="F28" t="str">
            <v>Yes</v>
          </cell>
        </row>
        <row r="29">
          <cell r="A29" t="str">
            <v>100699900A</v>
          </cell>
          <cell r="E29" t="str">
            <v>010</v>
          </cell>
          <cell r="F29" t="str">
            <v>Yes</v>
          </cell>
        </row>
        <row r="30">
          <cell r="A30" t="str">
            <v>100700770A</v>
          </cell>
          <cell r="E30" t="str">
            <v>010</v>
          </cell>
          <cell r="F30" t="str">
            <v>Yes</v>
          </cell>
        </row>
        <row r="31">
          <cell r="A31" t="str">
            <v>100699820A</v>
          </cell>
          <cell r="E31" t="str">
            <v>014</v>
          </cell>
          <cell r="F31" t="str">
            <v>No</v>
          </cell>
        </row>
        <row r="32">
          <cell r="A32" t="str">
            <v>100700190A</v>
          </cell>
          <cell r="E32" t="str">
            <v>010</v>
          </cell>
          <cell r="F32" t="str">
            <v>Yes</v>
          </cell>
        </row>
        <row r="33">
          <cell r="A33" t="str">
            <v>100699830A</v>
          </cell>
          <cell r="E33" t="str">
            <v>014</v>
          </cell>
          <cell r="F33" t="str">
            <v>No</v>
          </cell>
        </row>
        <row r="34">
          <cell r="A34" t="str">
            <v>100699950A</v>
          </cell>
          <cell r="E34" t="str">
            <v>010</v>
          </cell>
          <cell r="F34" t="str">
            <v>Yes</v>
          </cell>
        </row>
        <row r="35">
          <cell r="A35" t="str">
            <v>200100890B</v>
          </cell>
          <cell r="E35" t="str">
            <v>010</v>
          </cell>
          <cell r="F35" t="str">
            <v>Yes</v>
          </cell>
        </row>
        <row r="36">
          <cell r="A36" t="str">
            <v>100699870E</v>
          </cell>
          <cell r="E36" t="str">
            <v>014</v>
          </cell>
          <cell r="F36" t="str">
            <v>No</v>
          </cell>
        </row>
        <row r="39">
          <cell r="A39" t="str">
            <v>200439230A</v>
          </cell>
          <cell r="E39" t="str">
            <v>010</v>
          </cell>
          <cell r="F39" t="str">
            <v>Yes</v>
          </cell>
        </row>
        <row r="40">
          <cell r="A40" t="str">
            <v>100700440A</v>
          </cell>
          <cell r="E40" t="str">
            <v>014</v>
          </cell>
          <cell r="F40" t="str">
            <v>No</v>
          </cell>
        </row>
        <row r="41">
          <cell r="A41" t="str">
            <v>100696610B</v>
          </cell>
          <cell r="E41" t="str">
            <v>010</v>
          </cell>
          <cell r="F41" t="str">
            <v>Yes</v>
          </cell>
        </row>
        <row r="42">
          <cell r="A42" t="str">
            <v>200102450A</v>
          </cell>
          <cell r="E42" t="str">
            <v>010</v>
          </cell>
          <cell r="F42" t="str">
            <v>Yes</v>
          </cell>
        </row>
        <row r="43">
          <cell r="A43" t="str">
            <v>200668710A</v>
          </cell>
          <cell r="E43" t="str">
            <v>010</v>
          </cell>
          <cell r="F43" t="str">
            <v>Yes</v>
          </cell>
        </row>
        <row r="44">
          <cell r="A44" t="str">
            <v>200573000A</v>
          </cell>
          <cell r="E44" t="str">
            <v>010</v>
          </cell>
          <cell r="F44" t="str">
            <v>Yes</v>
          </cell>
        </row>
        <row r="45">
          <cell r="A45" t="str">
            <v>100700010G</v>
          </cell>
          <cell r="E45" t="str">
            <v>010</v>
          </cell>
          <cell r="F45" t="str">
            <v>Yes</v>
          </cell>
        </row>
        <row r="46">
          <cell r="A46" t="str">
            <v>200910710B</v>
          </cell>
          <cell r="B46" t="str">
            <v>200259440A</v>
          </cell>
          <cell r="E46" t="str">
            <v>014</v>
          </cell>
          <cell r="F46" t="str">
            <v>No</v>
          </cell>
        </row>
        <row r="47">
          <cell r="A47" t="str">
            <v>100700120A</v>
          </cell>
          <cell r="E47" t="str">
            <v>010</v>
          </cell>
          <cell r="F47" t="str">
            <v>Yes</v>
          </cell>
        </row>
        <row r="48">
          <cell r="A48" t="str">
            <v>100700120Q</v>
          </cell>
          <cell r="E48" t="str">
            <v>014</v>
          </cell>
          <cell r="F48" t="str">
            <v>No</v>
          </cell>
        </row>
        <row r="49">
          <cell r="A49" t="str">
            <v>100699410A</v>
          </cell>
          <cell r="E49" t="str">
            <v>010</v>
          </cell>
          <cell r="F49" t="str">
            <v>Yes</v>
          </cell>
        </row>
        <row r="50">
          <cell r="A50" t="str">
            <v>200925590A</v>
          </cell>
          <cell r="B50" t="str">
            <v>200313370A</v>
          </cell>
          <cell r="E50" t="str">
            <v>014</v>
          </cell>
          <cell r="F50" t="str">
            <v>No</v>
          </cell>
        </row>
        <row r="51">
          <cell r="A51" t="str">
            <v>200045700C</v>
          </cell>
          <cell r="E51" t="str">
            <v>010</v>
          </cell>
          <cell r="F51" t="str">
            <v>Yes</v>
          </cell>
        </row>
        <row r="52">
          <cell r="A52" t="str">
            <v>200435950A</v>
          </cell>
          <cell r="E52" t="str">
            <v>010</v>
          </cell>
          <cell r="F52" t="str">
            <v>Yes</v>
          </cell>
        </row>
        <row r="53">
          <cell r="A53" t="str">
            <v>200044190A</v>
          </cell>
          <cell r="E53" t="str">
            <v>010</v>
          </cell>
          <cell r="F53" t="str">
            <v>Yes</v>
          </cell>
        </row>
        <row r="54">
          <cell r="A54" t="str">
            <v>200735850A</v>
          </cell>
          <cell r="E54" t="str">
            <v>010</v>
          </cell>
          <cell r="F54" t="str">
            <v>Yes</v>
          </cell>
        </row>
        <row r="55">
          <cell r="A55" t="str">
            <v>200044210A</v>
          </cell>
          <cell r="E55" t="str">
            <v>010</v>
          </cell>
          <cell r="F55" t="str">
            <v>Yes</v>
          </cell>
        </row>
        <row r="56">
          <cell r="A56" t="str">
            <v>100806400C</v>
          </cell>
          <cell r="B56" t="str">
            <v>100699740B</v>
          </cell>
          <cell r="E56" t="str">
            <v>010</v>
          </cell>
          <cell r="F56" t="str">
            <v>Yes</v>
          </cell>
        </row>
        <row r="57">
          <cell r="A57" t="str">
            <v>100699500A</v>
          </cell>
          <cell r="E57" t="str">
            <v>010</v>
          </cell>
          <cell r="F57" t="str">
            <v>Yes</v>
          </cell>
        </row>
        <row r="58">
          <cell r="A58" t="str">
            <v>100700610A</v>
          </cell>
          <cell r="E58" t="str">
            <v>010</v>
          </cell>
          <cell r="F58" t="str">
            <v>Yes</v>
          </cell>
        </row>
        <row r="59">
          <cell r="A59" t="str">
            <v>200834400A</v>
          </cell>
          <cell r="B59" t="str">
            <v>200834400B</v>
          </cell>
          <cell r="C59" t="str">
            <v>200834400D</v>
          </cell>
          <cell r="E59" t="str">
            <v>010</v>
          </cell>
          <cell r="F59" t="str">
            <v>Yes</v>
          </cell>
        </row>
        <row r="60">
          <cell r="A60" t="str">
            <v>100699700A</v>
          </cell>
          <cell r="E60" t="str">
            <v>010</v>
          </cell>
          <cell r="F60" t="str">
            <v>Yes</v>
          </cell>
        </row>
        <row r="61">
          <cell r="A61" t="str">
            <v>200405550A</v>
          </cell>
          <cell r="E61" t="str">
            <v>010</v>
          </cell>
          <cell r="F61" t="str">
            <v>Yes</v>
          </cell>
        </row>
        <row r="62">
          <cell r="A62" t="str">
            <v>100699440A</v>
          </cell>
          <cell r="E62" t="str">
            <v>010</v>
          </cell>
          <cell r="F62" t="str">
            <v>Yes</v>
          </cell>
        </row>
        <row r="63">
          <cell r="A63" t="str">
            <v>100700200A</v>
          </cell>
          <cell r="E63" t="str">
            <v>010</v>
          </cell>
          <cell r="F63" t="str">
            <v>Yes</v>
          </cell>
        </row>
        <row r="64">
          <cell r="A64" t="str">
            <v>100699490A</v>
          </cell>
          <cell r="E64" t="str">
            <v>010</v>
          </cell>
          <cell r="F64" t="str">
            <v>Yes</v>
          </cell>
        </row>
        <row r="65">
          <cell r="A65" t="str">
            <v>100700460A</v>
          </cell>
          <cell r="E65" t="str">
            <v>014</v>
          </cell>
          <cell r="F65" t="str">
            <v>No</v>
          </cell>
        </row>
        <row r="66">
          <cell r="A66" t="str">
            <v>100699420A</v>
          </cell>
          <cell r="E66" t="str">
            <v>010</v>
          </cell>
          <cell r="F66" t="str">
            <v>Yes</v>
          </cell>
        </row>
        <row r="67">
          <cell r="A67" t="str">
            <v>200740630B</v>
          </cell>
          <cell r="E67" t="str">
            <v>014</v>
          </cell>
          <cell r="F67" t="str">
            <v>No</v>
          </cell>
        </row>
        <row r="68">
          <cell r="A68" t="str">
            <v>100774650D</v>
          </cell>
          <cell r="E68" t="str">
            <v>014</v>
          </cell>
          <cell r="F68" t="str">
            <v>No</v>
          </cell>
        </row>
        <row r="69">
          <cell r="A69" t="str">
            <v>100700920A</v>
          </cell>
          <cell r="E69" t="str">
            <v>014</v>
          </cell>
          <cell r="F69" t="str">
            <v>No</v>
          </cell>
        </row>
        <row r="70">
          <cell r="A70" t="str">
            <v>100700030A</v>
          </cell>
          <cell r="E70" t="str">
            <v>010</v>
          </cell>
          <cell r="F70" t="str">
            <v>Yes</v>
          </cell>
        </row>
        <row r="71">
          <cell r="A71" t="str">
            <v>100699390A</v>
          </cell>
          <cell r="E71" t="str">
            <v>010</v>
          </cell>
          <cell r="F71" t="str">
            <v>Yes</v>
          </cell>
        </row>
        <row r="72">
          <cell r="A72" t="str">
            <v>200509290A</v>
          </cell>
          <cell r="E72" t="str">
            <v>010</v>
          </cell>
          <cell r="F72" t="str">
            <v>Yes</v>
          </cell>
        </row>
        <row r="73">
          <cell r="A73" t="str">
            <v>100262320C</v>
          </cell>
          <cell r="E73" t="str">
            <v>010</v>
          </cell>
          <cell r="F73" t="str">
            <v>Yes</v>
          </cell>
        </row>
        <row r="74">
          <cell r="A74" t="str">
            <v>200226190A</v>
          </cell>
          <cell r="E74" t="str">
            <v>010</v>
          </cell>
          <cell r="F74" t="str">
            <v>No</v>
          </cell>
        </row>
        <row r="75">
          <cell r="A75" t="str">
            <v>200521810B</v>
          </cell>
          <cell r="E75" t="str">
            <v>014</v>
          </cell>
          <cell r="F75" t="str">
            <v>No</v>
          </cell>
        </row>
        <row r="76">
          <cell r="A76" t="str">
            <v>200425410C</v>
          </cell>
          <cell r="E76" t="str">
            <v>014</v>
          </cell>
          <cell r="F76" t="str">
            <v>No</v>
          </cell>
        </row>
        <row r="77">
          <cell r="A77" t="str">
            <v>200318440B</v>
          </cell>
          <cell r="E77" t="str">
            <v>014</v>
          </cell>
          <cell r="F77" t="str">
            <v>No</v>
          </cell>
        </row>
        <row r="78">
          <cell r="A78" t="str">
            <v>200490030A</v>
          </cell>
          <cell r="E78" t="str">
            <v>014</v>
          </cell>
          <cell r="F78" t="str">
            <v>No</v>
          </cell>
        </row>
        <row r="79">
          <cell r="A79" t="str">
            <v>200423910P</v>
          </cell>
          <cell r="B79" t="str">
            <v>100700490I</v>
          </cell>
          <cell r="C79" t="str">
            <v>100700490A</v>
          </cell>
          <cell r="E79" t="str">
            <v>010</v>
          </cell>
          <cell r="F79" t="str">
            <v>Yes</v>
          </cell>
        </row>
        <row r="80">
          <cell r="A80" t="str">
            <v>200035670C</v>
          </cell>
          <cell r="E80" t="str">
            <v>010</v>
          </cell>
          <cell r="F80" t="str">
            <v>Yes</v>
          </cell>
        </row>
        <row r="81">
          <cell r="A81" t="str">
            <v>200280620A</v>
          </cell>
          <cell r="E81" t="str">
            <v>010</v>
          </cell>
          <cell r="F81" t="str">
            <v>Yes</v>
          </cell>
        </row>
        <row r="82">
          <cell r="A82" t="str">
            <v>200242900A</v>
          </cell>
          <cell r="E82" t="str">
            <v>010</v>
          </cell>
          <cell r="F82" t="str">
            <v>Yes</v>
          </cell>
        </row>
        <row r="83">
          <cell r="A83" t="str">
            <v>200231400B</v>
          </cell>
          <cell r="E83" t="str">
            <v>014</v>
          </cell>
          <cell r="F83" t="str">
            <v>No</v>
          </cell>
        </row>
        <row r="84">
          <cell r="A84" t="str">
            <v>100699570A</v>
          </cell>
          <cell r="E84" t="str">
            <v>010</v>
          </cell>
          <cell r="F84" t="str">
            <v>Yes</v>
          </cell>
        </row>
        <row r="85">
          <cell r="A85" t="str">
            <v>200700900A</v>
          </cell>
          <cell r="E85" t="str">
            <v>010</v>
          </cell>
          <cell r="F85" t="str">
            <v>Yes</v>
          </cell>
        </row>
        <row r="86">
          <cell r="A86" t="str">
            <v>200031310A</v>
          </cell>
          <cell r="E86" t="str">
            <v>010</v>
          </cell>
          <cell r="F86" t="str">
            <v>Yes</v>
          </cell>
        </row>
        <row r="87">
          <cell r="A87" t="str">
            <v>100700450A</v>
          </cell>
          <cell r="E87" t="str">
            <v>014</v>
          </cell>
          <cell r="F87" t="str">
            <v>No</v>
          </cell>
        </row>
        <row r="88">
          <cell r="A88" t="str">
            <v>100697950B</v>
          </cell>
          <cell r="B88" t="str">
            <v>100697950I</v>
          </cell>
          <cell r="C88" t="str">
            <v>100697950M</v>
          </cell>
          <cell r="E88" t="str">
            <v>010</v>
          </cell>
          <cell r="F88" t="str">
            <v>Yes</v>
          </cell>
        </row>
        <row r="89">
          <cell r="A89" t="str">
            <v>100699540A</v>
          </cell>
          <cell r="E89" t="str">
            <v>010</v>
          </cell>
          <cell r="F89" t="str">
            <v>Yes</v>
          </cell>
        </row>
        <row r="90">
          <cell r="A90" t="str">
            <v>100740840B</v>
          </cell>
          <cell r="B90" t="str">
            <v>200196450C</v>
          </cell>
          <cell r="E90" t="str">
            <v>010</v>
          </cell>
          <cell r="F90" t="str">
            <v>Yes</v>
          </cell>
        </row>
        <row r="91">
          <cell r="A91" t="str">
            <v>200310990A</v>
          </cell>
          <cell r="E91" t="str">
            <v>010</v>
          </cell>
          <cell r="F91" t="str">
            <v>Yes</v>
          </cell>
        </row>
        <row r="92">
          <cell r="A92" t="str">
            <v>100699400A</v>
          </cell>
          <cell r="E92" t="str">
            <v>010</v>
          </cell>
          <cell r="F92" t="str">
            <v>Yes</v>
          </cell>
        </row>
        <row r="93">
          <cell r="A93" t="str">
            <v>200106410A</v>
          </cell>
          <cell r="E93" t="str">
            <v>010</v>
          </cell>
          <cell r="F93" t="str">
            <v>Yes</v>
          </cell>
        </row>
        <row r="94">
          <cell r="A94" t="str">
            <v>100699550A</v>
          </cell>
          <cell r="E94" t="str">
            <v>014</v>
          </cell>
          <cell r="F94" t="str">
            <v>No</v>
          </cell>
        </row>
        <row r="95">
          <cell r="A95" t="str">
            <v>100690020A</v>
          </cell>
          <cell r="E95" t="str">
            <v>010</v>
          </cell>
          <cell r="F95" t="str">
            <v>Yes</v>
          </cell>
        </row>
        <row r="96">
          <cell r="A96" t="str">
            <v>201055780B</v>
          </cell>
          <cell r="B96" t="str">
            <v>200125010B</v>
          </cell>
          <cell r="E96" t="str">
            <v>014</v>
          </cell>
          <cell r="F96" t="str">
            <v>No</v>
          </cell>
        </row>
        <row r="97">
          <cell r="A97" t="str">
            <v>200292720A</v>
          </cell>
          <cell r="E97" t="str">
            <v>010</v>
          </cell>
          <cell r="F97" t="str">
            <v>Yes</v>
          </cell>
        </row>
        <row r="98">
          <cell r="A98" t="str">
            <v>201053560B</v>
          </cell>
          <cell r="B98" t="str">
            <v>200125200B</v>
          </cell>
          <cell r="E98" t="str">
            <v>014</v>
          </cell>
          <cell r="F98" t="str">
            <v>No</v>
          </cell>
        </row>
        <row r="99">
          <cell r="A99" t="str">
            <v>200019120A</v>
          </cell>
          <cell r="E99" t="str">
            <v>010</v>
          </cell>
          <cell r="F99" t="str">
            <v>Yes</v>
          </cell>
        </row>
        <row r="100">
          <cell r="A100" t="str">
            <v>200702430B</v>
          </cell>
          <cell r="E100" t="str">
            <v>010</v>
          </cell>
          <cell r="F100" t="str">
            <v>Yes</v>
          </cell>
        </row>
        <row r="101">
          <cell r="A101" t="str">
            <v>200697510F</v>
          </cell>
          <cell r="E101" t="str">
            <v>010</v>
          </cell>
          <cell r="F101" t="str">
            <v>Yes</v>
          </cell>
        </row>
        <row r="102">
          <cell r="A102" t="str">
            <v>100746230B</v>
          </cell>
          <cell r="B102" t="str">
            <v>100746230C</v>
          </cell>
          <cell r="E102" t="str">
            <v>010</v>
          </cell>
          <cell r="F102" t="str">
            <v>Yes</v>
          </cell>
        </row>
        <row r="103">
          <cell r="A103" t="str">
            <v>100745350B</v>
          </cell>
          <cell r="E103" t="str">
            <v>010</v>
          </cell>
          <cell r="F103" t="str">
            <v>Yes</v>
          </cell>
        </row>
        <row r="104">
          <cell r="A104" t="str">
            <v>200069370A</v>
          </cell>
          <cell r="E104" t="str">
            <v>010</v>
          </cell>
          <cell r="F104" t="str">
            <v>Yes</v>
          </cell>
        </row>
        <row r="105">
          <cell r="A105" t="str">
            <v>200066700A</v>
          </cell>
          <cell r="E105" t="str">
            <v>010</v>
          </cell>
          <cell r="F105" t="str">
            <v>Yes</v>
          </cell>
        </row>
        <row r="106">
          <cell r="A106" t="str">
            <v>200009170A</v>
          </cell>
          <cell r="E106" t="str">
            <v>010</v>
          </cell>
          <cell r="F106" t="str">
            <v>Yes</v>
          </cell>
        </row>
        <row r="107">
          <cell r="A107" t="str">
            <v>100747140B</v>
          </cell>
          <cell r="E107" t="str">
            <v>010</v>
          </cell>
          <cell r="F107" t="str">
            <v>Yes</v>
          </cell>
        </row>
        <row r="108">
          <cell r="A108" t="str">
            <v>200108340A</v>
          </cell>
          <cell r="E108" t="str">
            <v>010</v>
          </cell>
          <cell r="F108" t="str">
            <v>Yes</v>
          </cell>
        </row>
        <row r="109">
          <cell r="A109" t="str">
            <v>100748450B</v>
          </cell>
          <cell r="E109" t="str">
            <v>010</v>
          </cell>
          <cell r="F109" t="str">
            <v>Yes</v>
          </cell>
        </row>
        <row r="110">
          <cell r="A110" t="str">
            <v>100700530A</v>
          </cell>
          <cell r="E110" t="str">
            <v>010</v>
          </cell>
          <cell r="F110" t="str">
            <v>Yes</v>
          </cell>
        </row>
        <row r="111">
          <cell r="A111" t="str">
            <v>200006260A</v>
          </cell>
          <cell r="E111" t="str">
            <v>010</v>
          </cell>
          <cell r="F111" t="str">
            <v>Yes</v>
          </cell>
        </row>
        <row r="112">
          <cell r="A112" t="str">
            <v>100699360I</v>
          </cell>
          <cell r="B112" t="str">
            <v>100699360A</v>
          </cell>
          <cell r="E112" t="str">
            <v>014</v>
          </cell>
          <cell r="F112" t="str">
            <v>No</v>
          </cell>
        </row>
        <row r="113">
          <cell r="A113" t="str">
            <v>100691720C</v>
          </cell>
          <cell r="E113" t="str">
            <v>010</v>
          </cell>
          <cell r="F113" t="str">
            <v>Yes</v>
          </cell>
        </row>
        <row r="114">
          <cell r="A114" t="str">
            <v>200069370N</v>
          </cell>
          <cell r="E114" t="str">
            <v>010</v>
          </cell>
          <cell r="F114" t="str">
            <v>Yes</v>
          </cell>
        </row>
        <row r="115">
          <cell r="A115" t="str">
            <v>200925590A</v>
          </cell>
          <cell r="E115" t="str">
            <v>014</v>
          </cell>
          <cell r="F115" t="str">
            <v>No</v>
          </cell>
        </row>
        <row r="116">
          <cell r="A116" t="str">
            <v>200918290A</v>
          </cell>
          <cell r="E116" t="str">
            <v>014</v>
          </cell>
          <cell r="F116" t="str">
            <v>No</v>
          </cell>
        </row>
        <row r="125">
          <cell r="A125" t="str">
            <v>200752850A</v>
          </cell>
          <cell r="E125" t="str">
            <v>010</v>
          </cell>
          <cell r="F125" t="str">
            <v>Yes</v>
          </cell>
        </row>
        <row r="126">
          <cell r="A126" t="str">
            <v>200752850A E</v>
          </cell>
          <cell r="E126" t="str">
            <v>010</v>
          </cell>
          <cell r="F126" t="str">
            <v>Yes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spital Data 22"/>
      <sheetName val="Hospital Data 21"/>
      <sheetName val="Addresses 22"/>
      <sheetName val="Addresses 21"/>
      <sheetName val="CCR DRG 22"/>
      <sheetName val="CCR SHOPP 22"/>
      <sheetName val="CCR SHOPP 21"/>
      <sheetName val="exp 22"/>
      <sheetName val="exp detail 22"/>
      <sheetName val="assessment log 2021"/>
      <sheetName val="assessment log 2022"/>
      <sheetName val="2021 Hospital Access Payments"/>
      <sheetName val="2021 CAH Payments"/>
      <sheetName val="2022 Hospital Access Payments"/>
      <sheetName val="2022 CAH Payments"/>
    </sheetNames>
    <sheetDataSet>
      <sheetData sheetId="0">
        <row r="1">
          <cell r="A1" t="str">
            <v>Provider ID</v>
          </cell>
        </row>
      </sheetData>
      <sheetData sheetId="1"/>
      <sheetData sheetId="2">
        <row r="1">
          <cell r="A1" t="str">
            <v>Provider ID &amp; Service Location</v>
          </cell>
          <cell r="B1" t="str">
            <v>Name</v>
          </cell>
          <cell r="C1" t="str">
            <v>NPI Number</v>
          </cell>
          <cell r="D1" t="str">
            <v>Provider Type Code</v>
          </cell>
          <cell r="E1" t="str">
            <v>Specialty Primary Code</v>
          </cell>
        </row>
        <row r="2">
          <cell r="A2" t="str">
            <v>200133520A</v>
          </cell>
          <cell r="B2" t="str">
            <v>ABRAZO ARROWHEAD CAMPUS</v>
          </cell>
          <cell r="C2" t="str">
            <v>1326022765</v>
          </cell>
          <cell r="D2" t="str">
            <v>01</v>
          </cell>
          <cell r="E2" t="str">
            <v>010</v>
          </cell>
        </row>
        <row r="3">
          <cell r="A3" t="str">
            <v>200126770A</v>
          </cell>
          <cell r="B3" t="str">
            <v>ABRAZO CENTRAL CAMPUS</v>
          </cell>
          <cell r="C3" t="str">
            <v>1477537363</v>
          </cell>
          <cell r="D3" t="str">
            <v>01</v>
          </cell>
          <cell r="E3" t="str">
            <v>010</v>
          </cell>
        </row>
        <row r="4">
          <cell r="A4" t="str">
            <v>200128370A</v>
          </cell>
          <cell r="B4" t="str">
            <v>ABRAZO SCOTTSDALE CAMPUS</v>
          </cell>
          <cell r="C4" t="str">
            <v>1326022732</v>
          </cell>
          <cell r="D4" t="str">
            <v>01</v>
          </cell>
          <cell r="E4" t="str">
            <v>010</v>
          </cell>
        </row>
        <row r="5">
          <cell r="A5" t="str">
            <v>100700030A</v>
          </cell>
          <cell r="B5" t="str">
            <v>ADAIR COUNTY HC INC</v>
          </cell>
          <cell r="C5" t="str">
            <v>1790753358</v>
          </cell>
          <cell r="D5" t="str">
            <v>01</v>
          </cell>
          <cell r="E5" t="str">
            <v>010</v>
          </cell>
        </row>
        <row r="6">
          <cell r="A6" t="str">
            <v>200239990A</v>
          </cell>
          <cell r="B6" t="str">
            <v>ADVENTHEALTH DAYTONA BEACH</v>
          </cell>
          <cell r="C6" t="str">
            <v>1063426823</v>
          </cell>
          <cell r="D6" t="str">
            <v>01</v>
          </cell>
          <cell r="E6" t="str">
            <v>010</v>
          </cell>
        </row>
        <row r="7">
          <cell r="A7" t="str">
            <v>100696080B</v>
          </cell>
          <cell r="B7" t="str">
            <v>ADVENTHEALTH HENDERSONVILLE</v>
          </cell>
          <cell r="C7" t="str">
            <v>1427075027</v>
          </cell>
          <cell r="D7" t="str">
            <v>01</v>
          </cell>
          <cell r="E7" t="str">
            <v>010</v>
          </cell>
        </row>
        <row r="8">
          <cell r="A8" t="str">
            <v>100696860A</v>
          </cell>
          <cell r="B8" t="str">
            <v>ADVENTHEALTH ORLANDO</v>
          </cell>
          <cell r="C8" t="str">
            <v>1306938071</v>
          </cell>
          <cell r="D8" t="str">
            <v>01</v>
          </cell>
          <cell r="E8" t="str">
            <v>010</v>
          </cell>
        </row>
        <row r="9">
          <cell r="A9" t="str">
            <v>100691520B</v>
          </cell>
          <cell r="B9" t="str">
            <v>ADVOCATE HEALTH &amp; HOSPITALS CORPORATION</v>
          </cell>
          <cell r="C9" t="str">
            <v>1164539730</v>
          </cell>
          <cell r="D9" t="str">
            <v>01</v>
          </cell>
          <cell r="E9" t="str">
            <v>010</v>
          </cell>
        </row>
        <row r="10">
          <cell r="A10" t="str">
            <v>100691520D</v>
          </cell>
          <cell r="B10" t="str">
            <v>ADVOCATE HEALTH &amp; HOSPITALS CORPORATION</v>
          </cell>
          <cell r="C10" t="str">
            <v>1548375082</v>
          </cell>
          <cell r="D10" t="str">
            <v>01</v>
          </cell>
          <cell r="E10" t="str">
            <v>010</v>
          </cell>
        </row>
        <row r="11">
          <cell r="A11" t="str">
            <v>200435950A</v>
          </cell>
          <cell r="B11" t="str">
            <v>AHS CLAREMORE REGIONAL HOSPITAL, LLC</v>
          </cell>
          <cell r="C11" t="str">
            <v>1023398807</v>
          </cell>
          <cell r="D11" t="str">
            <v>01</v>
          </cell>
          <cell r="E11" t="str">
            <v>010</v>
          </cell>
        </row>
        <row r="12">
          <cell r="A12" t="str">
            <v>200045700C</v>
          </cell>
          <cell r="B12" t="str">
            <v>AHS HENRYETTA HOSPITAL, LLC</v>
          </cell>
          <cell r="C12" t="str">
            <v>1720053556</v>
          </cell>
          <cell r="D12" t="str">
            <v>01</v>
          </cell>
          <cell r="E12" t="str">
            <v>010</v>
          </cell>
        </row>
        <row r="13">
          <cell r="A13" t="str">
            <v>200045700D</v>
          </cell>
          <cell r="B13" t="str">
            <v>AHS HENRYETTA HOSPITAL - PSYCH</v>
          </cell>
          <cell r="C13" t="str">
            <v>1497824742</v>
          </cell>
          <cell r="D13" t="str">
            <v>01</v>
          </cell>
          <cell r="E13" t="str">
            <v>205</v>
          </cell>
        </row>
        <row r="14">
          <cell r="A14" t="str">
            <v>200439230A</v>
          </cell>
          <cell r="B14" t="str">
            <v>AHS SOUTHCREST HOSPITAL, LLC</v>
          </cell>
          <cell r="C14" t="str">
            <v>1750661534</v>
          </cell>
          <cell r="D14" t="str">
            <v>01</v>
          </cell>
          <cell r="E14" t="str">
            <v>010</v>
          </cell>
        </row>
        <row r="15">
          <cell r="A15" t="str">
            <v>200539730A</v>
          </cell>
          <cell r="B15" t="str">
            <v>ALEGENT HEALTH CMMNTY MMRL HSPTL OF MO VALLEY, IA</v>
          </cell>
          <cell r="C15" t="str">
            <v>1508964123</v>
          </cell>
          <cell r="D15" t="str">
            <v>01</v>
          </cell>
          <cell r="E15" t="str">
            <v>010</v>
          </cell>
        </row>
        <row r="16">
          <cell r="A16" t="str">
            <v>100692970A</v>
          </cell>
          <cell r="B16" t="str">
            <v>ALLEN MEMORIAL HOSPITAL CORPORATION</v>
          </cell>
          <cell r="C16" t="str">
            <v>1336231091</v>
          </cell>
          <cell r="D16" t="str">
            <v>01</v>
          </cell>
          <cell r="E16" t="str">
            <v>010</v>
          </cell>
        </row>
        <row r="17">
          <cell r="A17" t="str">
            <v>100696610B</v>
          </cell>
          <cell r="B17" t="str">
            <v>ALLIANCEHEALTH DURANT</v>
          </cell>
          <cell r="C17" t="str">
            <v>1770522906</v>
          </cell>
          <cell r="D17" t="str">
            <v>01</v>
          </cell>
          <cell r="E17" t="str">
            <v>010</v>
          </cell>
        </row>
        <row r="18">
          <cell r="A18" t="str">
            <v>100700440A</v>
          </cell>
          <cell r="B18" t="str">
            <v>ALLIANCE HEALTH MADILL</v>
          </cell>
          <cell r="C18" t="str">
            <v>1467476556</v>
          </cell>
          <cell r="D18" t="str">
            <v>01</v>
          </cell>
          <cell r="E18" t="str">
            <v>014</v>
          </cell>
        </row>
        <row r="19">
          <cell r="A19" t="str">
            <v>100700490I</v>
          </cell>
          <cell r="B19" t="str">
            <v>ALLIANCEHEALTH MIDWEST-PSY</v>
          </cell>
          <cell r="C19" t="str">
            <v>1417998691</v>
          </cell>
          <cell r="D19" t="str">
            <v>01</v>
          </cell>
          <cell r="E19" t="str">
            <v>205</v>
          </cell>
        </row>
        <row r="20">
          <cell r="A20" t="str">
            <v>100699420A</v>
          </cell>
          <cell r="B20" t="str">
            <v>ALLIANCEHEALTH PONCA CITY</v>
          </cell>
          <cell r="C20" t="str">
            <v>1225077035</v>
          </cell>
          <cell r="D20" t="str">
            <v>01</v>
          </cell>
          <cell r="E20" t="str">
            <v>010</v>
          </cell>
        </row>
        <row r="21">
          <cell r="A21" t="str">
            <v>200196450C</v>
          </cell>
          <cell r="B21" t="str">
            <v>ALLIANCEHEALTH SEMINOLE</v>
          </cell>
          <cell r="C21" t="str">
            <v>1891980124</v>
          </cell>
          <cell r="D21" t="str">
            <v>01</v>
          </cell>
          <cell r="E21" t="str">
            <v>010</v>
          </cell>
        </row>
        <row r="22">
          <cell r="A22" t="str">
            <v>200019120A</v>
          </cell>
          <cell r="B22" t="str">
            <v>ALLIANCEHEALTH WOODWARD</v>
          </cell>
          <cell r="C22" t="str">
            <v>1558312553</v>
          </cell>
          <cell r="D22" t="str">
            <v>01</v>
          </cell>
          <cell r="E22" t="str">
            <v>010</v>
          </cell>
        </row>
        <row r="23">
          <cell r="A23" t="str">
            <v>200096790A</v>
          </cell>
          <cell r="B23" t="str">
            <v>ALTON MEMORIAL HOSPITAL</v>
          </cell>
          <cell r="C23" t="str">
            <v>1548278476</v>
          </cell>
          <cell r="D23" t="str">
            <v>01</v>
          </cell>
          <cell r="E23" t="str">
            <v>010</v>
          </cell>
        </row>
        <row r="24">
          <cell r="A24" t="str">
            <v>200588720A</v>
          </cell>
          <cell r="B24" t="str">
            <v>ALVARADO HOSPITAL MEDICAL CENTER</v>
          </cell>
          <cell r="C24" t="str">
            <v>1265468946</v>
          </cell>
          <cell r="D24" t="str">
            <v>01</v>
          </cell>
          <cell r="E24" t="str">
            <v>010</v>
          </cell>
        </row>
        <row r="25">
          <cell r="A25" t="str">
            <v>100700790A</v>
          </cell>
          <cell r="B25" t="str">
            <v>ARBUCKLE MEM HSP</v>
          </cell>
          <cell r="C25" t="str">
            <v>1700869492</v>
          </cell>
          <cell r="D25" t="str">
            <v>01</v>
          </cell>
          <cell r="E25" t="str">
            <v>014</v>
          </cell>
        </row>
        <row r="26">
          <cell r="A26" t="str">
            <v>100817680A</v>
          </cell>
          <cell r="B26" t="str">
            <v>ARKANSAS CHILDREN'S HOSPITAL</v>
          </cell>
          <cell r="C26" t="str">
            <v>1194776757</v>
          </cell>
          <cell r="D26" t="str">
            <v>01</v>
          </cell>
          <cell r="E26" t="str">
            <v>010</v>
          </cell>
        </row>
        <row r="27">
          <cell r="A27" t="str">
            <v>200783980A</v>
          </cell>
          <cell r="B27" t="str">
            <v>ARKANSAS CHILDREN'S NORTHWEST, INC</v>
          </cell>
          <cell r="C27" t="str">
            <v>1255875746</v>
          </cell>
          <cell r="D27" t="str">
            <v>01</v>
          </cell>
          <cell r="E27" t="str">
            <v>010</v>
          </cell>
        </row>
        <row r="28">
          <cell r="A28" t="str">
            <v>200989770A</v>
          </cell>
          <cell r="B28" t="str">
            <v>AROOSTOOK MEDICAL CENTER</v>
          </cell>
          <cell r="C28" t="str">
            <v>1396858999</v>
          </cell>
          <cell r="D28" t="str">
            <v>01</v>
          </cell>
          <cell r="E28" t="str">
            <v>010</v>
          </cell>
        </row>
        <row r="29">
          <cell r="A29" t="str">
            <v>200957660A</v>
          </cell>
          <cell r="B29" t="str">
            <v>ASANTE</v>
          </cell>
          <cell r="C29" t="str">
            <v>1730628827</v>
          </cell>
          <cell r="D29" t="str">
            <v>01</v>
          </cell>
          <cell r="E29" t="str">
            <v>010</v>
          </cell>
        </row>
        <row r="30">
          <cell r="A30" t="str">
            <v>100705610A</v>
          </cell>
          <cell r="B30" t="str">
            <v>ASANTE ROGUE REGIONAL MEDICAL CENTER</v>
          </cell>
          <cell r="C30" t="str">
            <v>1770587107</v>
          </cell>
          <cell r="D30" t="str">
            <v>01</v>
          </cell>
          <cell r="E30" t="str">
            <v>010</v>
          </cell>
        </row>
        <row r="31">
          <cell r="A31" t="str">
            <v>200255280A</v>
          </cell>
          <cell r="B31" t="str">
            <v>ASANTE THREE RIVERS MEDICAL CENTER, LLC</v>
          </cell>
          <cell r="C31" t="str">
            <v>1801891809</v>
          </cell>
          <cell r="D31" t="str">
            <v>01</v>
          </cell>
          <cell r="E31" t="str">
            <v>010</v>
          </cell>
        </row>
        <row r="32">
          <cell r="A32" t="str">
            <v>100694580A</v>
          </cell>
          <cell r="B32" t="str">
            <v>ASCENSION VIA CHRISTI HOSPITAL, PITTSBURG INC.</v>
          </cell>
          <cell r="C32" t="str">
            <v>1831125087</v>
          </cell>
          <cell r="D32" t="str">
            <v>01</v>
          </cell>
          <cell r="E32" t="str">
            <v>010</v>
          </cell>
        </row>
        <row r="33">
          <cell r="A33" t="str">
            <v>100695200L</v>
          </cell>
          <cell r="B33" t="str">
            <v>ASCENSION VIA CHRISTI HOSPITALS WICHITA INC</v>
          </cell>
          <cell r="C33" t="str">
            <v>1154314789</v>
          </cell>
          <cell r="D33" t="str">
            <v>01</v>
          </cell>
          <cell r="E33" t="str">
            <v>010</v>
          </cell>
        </row>
        <row r="34">
          <cell r="A34" t="str">
            <v>100695200A</v>
          </cell>
          <cell r="B34" t="str">
            <v>ASCENSION VIA CHRISTI HOSPITALS WICHITA, INC.</v>
          </cell>
          <cell r="C34" t="str">
            <v>1154314789</v>
          </cell>
          <cell r="D34" t="str">
            <v>01</v>
          </cell>
          <cell r="E34" t="str">
            <v>010</v>
          </cell>
        </row>
        <row r="35">
          <cell r="A35" t="str">
            <v>100704400A</v>
          </cell>
          <cell r="B35" t="str">
            <v>ASPEN VALLEY HOSPITAL</v>
          </cell>
          <cell r="C35" t="str">
            <v>1518960814</v>
          </cell>
          <cell r="D35" t="str">
            <v>01</v>
          </cell>
          <cell r="E35" t="str">
            <v>014</v>
          </cell>
        </row>
        <row r="36">
          <cell r="A36" t="str">
            <v>100262850D</v>
          </cell>
          <cell r="B36" t="str">
            <v>ATOKA COUNTY HEALTHCARE AUTHORITY</v>
          </cell>
          <cell r="C36" t="str">
            <v>1508896499</v>
          </cell>
          <cell r="D36" t="str">
            <v>01</v>
          </cell>
          <cell r="E36" t="str">
            <v>014</v>
          </cell>
        </row>
        <row r="37">
          <cell r="A37" t="str">
            <v>200233310C</v>
          </cell>
          <cell r="B37" t="str">
            <v>ATRIUM HEALTH UNION</v>
          </cell>
          <cell r="C37" t="str">
            <v>1396790325</v>
          </cell>
          <cell r="D37" t="str">
            <v>01</v>
          </cell>
          <cell r="E37" t="str">
            <v>010</v>
          </cell>
        </row>
        <row r="38">
          <cell r="A38" t="str">
            <v>100694080A</v>
          </cell>
          <cell r="B38" t="str">
            <v>AVERA MCKENNAN HOSPITAL</v>
          </cell>
          <cell r="C38" t="str">
            <v>1568460772</v>
          </cell>
          <cell r="D38" t="str">
            <v>01</v>
          </cell>
          <cell r="E38" t="str">
            <v>010</v>
          </cell>
        </row>
        <row r="39">
          <cell r="A39" t="str">
            <v>100694080C</v>
          </cell>
          <cell r="B39" t="str">
            <v>AVERA MCKENNAN HOSPITAL - PSY</v>
          </cell>
          <cell r="C39" t="str">
            <v>1164445250</v>
          </cell>
          <cell r="D39" t="str">
            <v>01</v>
          </cell>
          <cell r="E39" t="str">
            <v>010</v>
          </cell>
        </row>
        <row r="40">
          <cell r="A40" t="str">
            <v>100694080B</v>
          </cell>
          <cell r="B40" t="str">
            <v>AVERA MCKENNAN HOSPITAL - REHAB</v>
          </cell>
          <cell r="C40" t="str">
            <v>1215951629</v>
          </cell>
          <cell r="D40" t="str">
            <v>01</v>
          </cell>
          <cell r="E40" t="str">
            <v>010</v>
          </cell>
        </row>
        <row r="41">
          <cell r="A41" t="str">
            <v>200284960A</v>
          </cell>
          <cell r="B41" t="str">
            <v>AVERA QUEEN OF PEACE HOSPITAL</v>
          </cell>
          <cell r="C41" t="str">
            <v>1154324507</v>
          </cell>
          <cell r="D41" t="str">
            <v>01</v>
          </cell>
          <cell r="E41" t="str">
            <v>010</v>
          </cell>
        </row>
        <row r="42">
          <cell r="A42" t="str">
            <v>100694060A</v>
          </cell>
          <cell r="B42" t="str">
            <v>AVERA ST LUKES HOSPITAL</v>
          </cell>
          <cell r="C42" t="str">
            <v>1457309270</v>
          </cell>
          <cell r="D42" t="str">
            <v>01</v>
          </cell>
          <cell r="E42" t="str">
            <v>010</v>
          </cell>
        </row>
        <row r="43">
          <cell r="A43" t="str">
            <v>200289010A</v>
          </cell>
          <cell r="B43" t="str">
            <v>AVERA ST MARYS HOSPITAL</v>
          </cell>
          <cell r="C43" t="str">
            <v>1669457180</v>
          </cell>
          <cell r="D43" t="str">
            <v>01</v>
          </cell>
          <cell r="E43" t="str">
            <v>010</v>
          </cell>
        </row>
        <row r="44">
          <cell r="A44" t="str">
            <v>100704270C</v>
          </cell>
          <cell r="B44" t="str">
            <v>AVISTA ADVENTIST HOSPITAL</v>
          </cell>
          <cell r="C44" t="str">
            <v>1891709192</v>
          </cell>
          <cell r="D44" t="str">
            <v>01</v>
          </cell>
          <cell r="E44" t="str">
            <v>010</v>
          </cell>
        </row>
        <row r="45">
          <cell r="A45" t="str">
            <v>200102450A</v>
          </cell>
          <cell r="B45" t="str">
            <v>BAILEY MEDICAL CENTER LLC</v>
          </cell>
          <cell r="C45" t="str">
            <v>1205846037</v>
          </cell>
          <cell r="D45" t="str">
            <v>01</v>
          </cell>
          <cell r="E45" t="str">
            <v>010</v>
          </cell>
        </row>
        <row r="46">
          <cell r="A46" t="str">
            <v>200060120A</v>
          </cell>
          <cell r="B46" t="str">
            <v>BANNER ESTRELLA MEDICAL CENTER</v>
          </cell>
          <cell r="C46" t="str">
            <v>1275566200</v>
          </cell>
          <cell r="D46" t="str">
            <v>01</v>
          </cell>
          <cell r="E46" t="str">
            <v>010</v>
          </cell>
        </row>
        <row r="47">
          <cell r="A47" t="str">
            <v>200784450A</v>
          </cell>
          <cell r="B47" t="str">
            <v>BANNER UNIVERSITY MEDICAL CENTER TUCSON</v>
          </cell>
          <cell r="C47" t="str">
            <v>1265820179</v>
          </cell>
          <cell r="D47" t="str">
            <v>01</v>
          </cell>
          <cell r="E47" t="str">
            <v>010</v>
          </cell>
        </row>
        <row r="48">
          <cell r="A48" t="str">
            <v>200827000A</v>
          </cell>
          <cell r="B48" t="str">
            <v>BAPTIST HEALTH - FORT SMITH</v>
          </cell>
          <cell r="C48" t="str">
            <v>1710463146</v>
          </cell>
          <cell r="D48" t="str">
            <v>01</v>
          </cell>
          <cell r="E48" t="str">
            <v>010</v>
          </cell>
        </row>
        <row r="49">
          <cell r="A49" t="str">
            <v>200827000C</v>
          </cell>
          <cell r="B49" t="str">
            <v>BAPTIST HEALTH - FORT SMITH PSYCH</v>
          </cell>
          <cell r="C49" t="str">
            <v>1477039782</v>
          </cell>
          <cell r="D49" t="str">
            <v>01</v>
          </cell>
          <cell r="E49" t="str">
            <v>205</v>
          </cell>
        </row>
        <row r="50">
          <cell r="A50" t="str">
            <v>100698630B</v>
          </cell>
          <cell r="B50" t="str">
            <v>BAPTIST HEALTH MEDICAL CENTER-ARKADELPHIA</v>
          </cell>
          <cell r="C50" t="str">
            <v>1174553796</v>
          </cell>
          <cell r="D50" t="str">
            <v>01</v>
          </cell>
          <cell r="E50" t="str">
            <v>014</v>
          </cell>
        </row>
        <row r="51">
          <cell r="A51" t="str">
            <v>200703480A</v>
          </cell>
          <cell r="B51" t="str">
            <v>BAPTIST HEALTH MEDICAL CENTER-CONWAY</v>
          </cell>
          <cell r="C51" t="str">
            <v>1285005140</v>
          </cell>
          <cell r="D51" t="str">
            <v>01</v>
          </cell>
          <cell r="E51" t="str">
            <v>010</v>
          </cell>
        </row>
        <row r="52">
          <cell r="A52" t="str">
            <v>100698630D</v>
          </cell>
          <cell r="B52" t="str">
            <v>BAPTIST HEALTH MEDICAL CENTER-HEBER SPRINGS</v>
          </cell>
          <cell r="C52" t="str">
            <v>1609804822</v>
          </cell>
          <cell r="D52" t="str">
            <v>01</v>
          </cell>
          <cell r="E52" t="str">
            <v>014</v>
          </cell>
        </row>
        <row r="53">
          <cell r="A53" t="str">
            <v>100698630C</v>
          </cell>
          <cell r="B53" t="str">
            <v>BAPTIST HEALTH MEDICAL CENTER-LITTLE ROCK</v>
          </cell>
          <cell r="C53" t="str">
            <v>1043240682</v>
          </cell>
          <cell r="D53" t="str">
            <v>01</v>
          </cell>
          <cell r="E53" t="str">
            <v>010</v>
          </cell>
        </row>
        <row r="54">
          <cell r="A54" t="str">
            <v>100698630E</v>
          </cell>
          <cell r="B54" t="str">
            <v>BAPTIST HEALTH MEDICAL CENTER LITTLE ROCK - PSY</v>
          </cell>
          <cell r="C54" t="str">
            <v>1255377420</v>
          </cell>
          <cell r="D54" t="str">
            <v>01</v>
          </cell>
          <cell r="E54" t="str">
            <v>205</v>
          </cell>
        </row>
        <row r="55">
          <cell r="A55" t="str">
            <v>100698630F</v>
          </cell>
          <cell r="B55" t="str">
            <v>BAPTIST HEALTH MEDICAL CENTER LITTLE ROCK-REHAB</v>
          </cell>
          <cell r="C55" t="str">
            <v>1215967831</v>
          </cell>
          <cell r="D55" t="str">
            <v>01</v>
          </cell>
          <cell r="E55" t="str">
            <v>206</v>
          </cell>
        </row>
        <row r="56">
          <cell r="A56" t="str">
            <v>200766900A</v>
          </cell>
          <cell r="B56" t="str">
            <v>BAPTIST HEALTH STUTTGART</v>
          </cell>
          <cell r="C56" t="str">
            <v>1790773158</v>
          </cell>
          <cell r="D56" t="str">
            <v>01</v>
          </cell>
          <cell r="E56" t="str">
            <v>010</v>
          </cell>
        </row>
        <row r="57">
          <cell r="A57" t="str">
            <v>200827000B</v>
          </cell>
          <cell r="B57" t="str">
            <v>BAPTIST HEALTH - VAN BUREN</v>
          </cell>
          <cell r="C57" t="str">
            <v>1154807584</v>
          </cell>
          <cell r="D57" t="str">
            <v>01</v>
          </cell>
          <cell r="E57" t="str">
            <v>010</v>
          </cell>
        </row>
        <row r="58">
          <cell r="A58" t="str">
            <v>200060650B</v>
          </cell>
          <cell r="B58" t="str">
            <v>BAPTIST HOSPITAL</v>
          </cell>
          <cell r="C58" t="str">
            <v>1700979465</v>
          </cell>
          <cell r="D58" t="str">
            <v>01</v>
          </cell>
          <cell r="E58" t="str">
            <v>010</v>
          </cell>
        </row>
        <row r="59">
          <cell r="A59" t="str">
            <v>200060650C</v>
          </cell>
          <cell r="B59" t="str">
            <v>BAPTIST HOSPITAL-PSYCH</v>
          </cell>
          <cell r="C59" t="str">
            <v>1457448037</v>
          </cell>
          <cell r="D59" t="str">
            <v>01</v>
          </cell>
          <cell r="E59" t="str">
            <v>205</v>
          </cell>
        </row>
        <row r="60">
          <cell r="A60" t="str">
            <v>200753100A</v>
          </cell>
          <cell r="B60" t="str">
            <v>BAPTIST MEDICAL CENTER SOUTH</v>
          </cell>
          <cell r="C60" t="str">
            <v>1700977105</v>
          </cell>
          <cell r="D60" t="str">
            <v>01</v>
          </cell>
          <cell r="E60" t="str">
            <v>010</v>
          </cell>
        </row>
        <row r="61">
          <cell r="A61" t="str">
            <v>100698630A</v>
          </cell>
          <cell r="B61" t="str">
            <v>BAPTIST MEMORIAL MEDICAL CENTER-NORTH LITTLE ROCK</v>
          </cell>
          <cell r="C61" t="str">
            <v>1497790042</v>
          </cell>
          <cell r="D61" t="str">
            <v>01</v>
          </cell>
          <cell r="E61" t="str">
            <v>010</v>
          </cell>
        </row>
        <row r="62">
          <cell r="A62" t="str">
            <v>200555250A</v>
          </cell>
          <cell r="B62" t="str">
            <v>BAPTIST ST ANTHONYS HOSPITAL</v>
          </cell>
          <cell r="C62" t="str">
            <v>1407191984</v>
          </cell>
          <cell r="D62" t="str">
            <v>01</v>
          </cell>
          <cell r="E62" t="str">
            <v>010</v>
          </cell>
        </row>
        <row r="63">
          <cell r="A63" t="str">
            <v>100690180A</v>
          </cell>
          <cell r="B63" t="str">
            <v>BARNES-JEWISH HOPSITAL</v>
          </cell>
          <cell r="C63" t="str">
            <v>1649299827</v>
          </cell>
          <cell r="D63" t="str">
            <v>01</v>
          </cell>
          <cell r="E63" t="str">
            <v>010</v>
          </cell>
        </row>
        <row r="64">
          <cell r="A64" t="str">
            <v>201096610A</v>
          </cell>
          <cell r="B64" t="str">
            <v>BARNES-JEWISH WEST COUNTY</v>
          </cell>
          <cell r="C64" t="str">
            <v>1831107895</v>
          </cell>
          <cell r="D64" t="str">
            <v>01</v>
          </cell>
          <cell r="E64" t="str">
            <v>010</v>
          </cell>
        </row>
        <row r="65">
          <cell r="A65" t="str">
            <v>200854530A</v>
          </cell>
          <cell r="B65" t="str">
            <v>BARSTOW COMMUNITY HOSPITAL</v>
          </cell>
          <cell r="C65" t="str">
            <v>1780655670</v>
          </cell>
          <cell r="D65" t="str">
            <v>01</v>
          </cell>
          <cell r="E65" t="str">
            <v>010</v>
          </cell>
        </row>
        <row r="66">
          <cell r="A66" t="str">
            <v>200120700A</v>
          </cell>
          <cell r="B66" t="str">
            <v>BAXTER REGIONAL MEDICAL CENTER</v>
          </cell>
          <cell r="C66" t="str">
            <v>1881788933</v>
          </cell>
          <cell r="D66" t="str">
            <v>01</v>
          </cell>
          <cell r="E66" t="str">
            <v>010</v>
          </cell>
        </row>
        <row r="67">
          <cell r="A67" t="str">
            <v>100702150A</v>
          </cell>
          <cell r="B67" t="str">
            <v>BAYLOR ALL SAINTS MEDICAL CENTER</v>
          </cell>
          <cell r="C67" t="str">
            <v>1669472387</v>
          </cell>
          <cell r="D67" t="str">
            <v>01</v>
          </cell>
          <cell r="E67" t="str">
            <v>010</v>
          </cell>
        </row>
        <row r="68">
          <cell r="A68" t="str">
            <v>200027170A</v>
          </cell>
          <cell r="B68" t="str">
            <v>BAYLOR MEDICAL CENTER AT IRVING</v>
          </cell>
          <cell r="C68" t="str">
            <v>1992700983</v>
          </cell>
          <cell r="D68" t="str">
            <v>01</v>
          </cell>
          <cell r="E68" t="str">
            <v>010</v>
          </cell>
        </row>
        <row r="69">
          <cell r="A69" t="str">
            <v>200084370A</v>
          </cell>
          <cell r="B69" t="str">
            <v>BAYLOR REGIONAL MEDICAL CENTER AT PLANO</v>
          </cell>
          <cell r="C69" t="str">
            <v>1649273434</v>
          </cell>
          <cell r="D69" t="str">
            <v>01</v>
          </cell>
          <cell r="E69" t="str">
            <v>010</v>
          </cell>
        </row>
        <row r="70">
          <cell r="A70" t="str">
            <v>200081880A</v>
          </cell>
          <cell r="B70" t="str">
            <v>BAYLOR SCOTT &amp; WHITE MEDICAL CENTER - CENTENNIAL</v>
          </cell>
          <cell r="C70" t="str">
            <v>1801826839</v>
          </cell>
          <cell r="D70" t="str">
            <v>01</v>
          </cell>
          <cell r="E70" t="str">
            <v>010</v>
          </cell>
        </row>
        <row r="71">
          <cell r="A71" t="str">
            <v>200043710A</v>
          </cell>
          <cell r="B71" t="str">
            <v>BAYLOR SCOTT &amp; WHITE MEDICAL CENTER - GRAPEVINE</v>
          </cell>
          <cell r="C71" t="str">
            <v>1073511762</v>
          </cell>
          <cell r="D71" t="str">
            <v>01</v>
          </cell>
          <cell r="E71" t="str">
            <v>010</v>
          </cell>
        </row>
        <row r="72">
          <cell r="A72" t="str">
            <v>200115740A</v>
          </cell>
          <cell r="B72" t="str">
            <v>BAYLOR SCOTT &amp; WHITE MEDICAL CENTER - LAKE POINTE</v>
          </cell>
          <cell r="C72" t="str">
            <v>1205018439</v>
          </cell>
          <cell r="D72" t="str">
            <v>01</v>
          </cell>
          <cell r="E72" t="str">
            <v>010</v>
          </cell>
        </row>
        <row r="73">
          <cell r="A73" t="str">
            <v>100702170C</v>
          </cell>
          <cell r="B73" t="str">
            <v>BAYLOR SCOTT &amp; WHITE MEDICAL CENTER - MCKINNEY</v>
          </cell>
          <cell r="C73" t="str">
            <v>1124305065</v>
          </cell>
          <cell r="D73" t="str">
            <v>01</v>
          </cell>
          <cell r="E73" t="str">
            <v>010</v>
          </cell>
        </row>
        <row r="74">
          <cell r="A74" t="str">
            <v>200115430B</v>
          </cell>
          <cell r="B74" t="str">
            <v>BAYLOR SCOTT &amp; WHITE MEDICAL CENTER - WAXAHACHIE</v>
          </cell>
          <cell r="C74" t="str">
            <v>1265430177</v>
          </cell>
          <cell r="D74" t="str">
            <v>01</v>
          </cell>
          <cell r="E74" t="str">
            <v>010</v>
          </cell>
        </row>
        <row r="75">
          <cell r="A75" t="str">
            <v>200864670A</v>
          </cell>
          <cell r="B75" t="str">
            <v>BAYLOR SCOTT &amp; WHITE THE HEART HOSPITAL - DENTON</v>
          </cell>
          <cell r="C75" t="str">
            <v>1194753590</v>
          </cell>
          <cell r="D75" t="str">
            <v>01</v>
          </cell>
          <cell r="E75" t="str">
            <v>010</v>
          </cell>
        </row>
        <row r="76">
          <cell r="A76" t="str">
            <v>100702580B</v>
          </cell>
          <cell r="B76" t="str">
            <v>BAYLOR UNIVERSITY MEDICAL CENTER</v>
          </cell>
          <cell r="C76" t="str">
            <v>1447250253</v>
          </cell>
          <cell r="D76" t="str">
            <v>01</v>
          </cell>
          <cell r="E76" t="str">
            <v>010</v>
          </cell>
        </row>
        <row r="77">
          <cell r="A77" t="str">
            <v>200997010A</v>
          </cell>
          <cell r="B77" t="str">
            <v>BBH CBMC LLC</v>
          </cell>
          <cell r="C77" t="str">
            <v>1174977557</v>
          </cell>
          <cell r="D77" t="str">
            <v>01</v>
          </cell>
          <cell r="E77" t="str">
            <v>010</v>
          </cell>
        </row>
        <row r="78">
          <cell r="A78" t="str">
            <v>100700760A</v>
          </cell>
          <cell r="B78" t="str">
            <v>BEAVER COUNTY MEMORIAL HOSPITAL</v>
          </cell>
          <cell r="C78" t="str">
            <v>1578540274</v>
          </cell>
          <cell r="D78" t="str">
            <v>01</v>
          </cell>
          <cell r="E78" t="str">
            <v>014</v>
          </cell>
        </row>
        <row r="79">
          <cell r="A79" t="str">
            <v>200422480A</v>
          </cell>
          <cell r="B79" t="str">
            <v>BELLEVUE MEDICAL CENTER</v>
          </cell>
          <cell r="C79" t="str">
            <v>1609007525</v>
          </cell>
          <cell r="D79" t="str">
            <v>01</v>
          </cell>
          <cell r="E79" t="str">
            <v>010</v>
          </cell>
        </row>
        <row r="80">
          <cell r="A80" t="str">
            <v>200085660G</v>
          </cell>
          <cell r="B80" t="str">
            <v>BETHANY BEHAVIORAL HEALTH-A UNIT OF CEDAR RIDGE</v>
          </cell>
          <cell r="C80" t="str">
            <v>1598716490</v>
          </cell>
          <cell r="D80" t="str">
            <v>63</v>
          </cell>
          <cell r="E80" t="str">
            <v>634</v>
          </cell>
        </row>
        <row r="81">
          <cell r="A81" t="str">
            <v>100677110F</v>
          </cell>
          <cell r="B81" t="str">
            <v>BETHANY CHILDREN'S HEALTH CENTER</v>
          </cell>
          <cell r="C81" t="str">
            <v>1740395409</v>
          </cell>
          <cell r="D81" t="str">
            <v>01</v>
          </cell>
          <cell r="E81" t="str">
            <v>015</v>
          </cell>
        </row>
        <row r="82">
          <cell r="A82" t="str">
            <v>201038150A</v>
          </cell>
          <cell r="B82" t="str">
            <v>BETH ISRAEL DEACONESS MEDICAL CENTER, INC.</v>
          </cell>
          <cell r="C82" t="str">
            <v>1548202641</v>
          </cell>
          <cell r="D82" t="str">
            <v>01</v>
          </cell>
          <cell r="E82" t="str">
            <v>010</v>
          </cell>
        </row>
        <row r="83">
          <cell r="A83" t="str">
            <v>200668710A</v>
          </cell>
          <cell r="B83" t="str">
            <v>BLACKWELL REGIONAL HOSPITAL</v>
          </cell>
          <cell r="C83" t="str">
            <v>1104375237</v>
          </cell>
          <cell r="D83" t="str">
            <v>01</v>
          </cell>
          <cell r="E83" t="str">
            <v>010</v>
          </cell>
        </row>
        <row r="84">
          <cell r="A84" t="str">
            <v>100697480A</v>
          </cell>
          <cell r="B84" t="str">
            <v>BLOUNT MEMORIAL HOSPITAL</v>
          </cell>
          <cell r="C84" t="str">
            <v>1619939071</v>
          </cell>
          <cell r="D84" t="str">
            <v>01</v>
          </cell>
          <cell r="E84" t="str">
            <v>010</v>
          </cell>
        </row>
        <row r="85">
          <cell r="A85" t="str">
            <v>100694540E</v>
          </cell>
          <cell r="B85" t="str">
            <v>BOB WILSON MEMORIAL HOSPITAL</v>
          </cell>
          <cell r="C85" t="str">
            <v>1811432594</v>
          </cell>
          <cell r="D85" t="str">
            <v>01</v>
          </cell>
          <cell r="E85" t="str">
            <v>010</v>
          </cell>
        </row>
        <row r="86">
          <cell r="A86" t="str">
            <v>200271780A</v>
          </cell>
          <cell r="B86" t="str">
            <v>BRIM HEALTHCARE OF TEXAS LLC</v>
          </cell>
          <cell r="C86" t="str">
            <v>1114903523</v>
          </cell>
          <cell r="D86" t="str">
            <v>01</v>
          </cell>
          <cell r="E86" t="str">
            <v>010</v>
          </cell>
        </row>
        <row r="87">
          <cell r="A87" t="str">
            <v>200573000A</v>
          </cell>
          <cell r="B87" t="str">
            <v>BRISTOW ENDEAVOR HEALTHCARE, LLC</v>
          </cell>
          <cell r="C87" t="str">
            <v>1265863583</v>
          </cell>
          <cell r="D87" t="str">
            <v>01</v>
          </cell>
          <cell r="E87" t="str">
            <v>010</v>
          </cell>
        </row>
        <row r="88">
          <cell r="A88" t="str">
            <v>100701410E</v>
          </cell>
          <cell r="B88" t="str">
            <v>BROOKHAVEN HOSPITAL LLC</v>
          </cell>
          <cell r="C88" t="str">
            <v>1023064300</v>
          </cell>
          <cell r="D88" t="str">
            <v>63</v>
          </cell>
          <cell r="E88" t="str">
            <v>634</v>
          </cell>
        </row>
        <row r="89">
          <cell r="A89" t="str">
            <v>200706110A</v>
          </cell>
          <cell r="B89" t="str">
            <v>BROOKWOOD BAPTIST MEDICAL CENTER</v>
          </cell>
          <cell r="C89" t="str">
            <v>1003260480</v>
          </cell>
          <cell r="D89" t="str">
            <v>01</v>
          </cell>
          <cell r="E89" t="str">
            <v>010</v>
          </cell>
        </row>
        <row r="90">
          <cell r="A90" t="str">
            <v>100697060C</v>
          </cell>
          <cell r="B90" t="str">
            <v>BROWARD HEALTH MEDICAL CENTER</v>
          </cell>
          <cell r="C90" t="str">
            <v>1285662239</v>
          </cell>
          <cell r="D90" t="str">
            <v>01</v>
          </cell>
          <cell r="E90" t="str">
            <v>010</v>
          </cell>
        </row>
        <row r="91">
          <cell r="A91" t="str">
            <v>100693900A</v>
          </cell>
          <cell r="B91" t="str">
            <v>CAMERON REGIONAL MEDICAL CENTER</v>
          </cell>
          <cell r="C91" t="str">
            <v>1811905375</v>
          </cell>
          <cell r="D91" t="str">
            <v>01</v>
          </cell>
          <cell r="E91" t="str">
            <v>010</v>
          </cell>
        </row>
        <row r="92">
          <cell r="A92" t="str">
            <v>200218130A</v>
          </cell>
          <cell r="B92" t="str">
            <v>CANDLER HOSPITAL, INC.</v>
          </cell>
          <cell r="C92" t="str">
            <v>1275527889</v>
          </cell>
          <cell r="D92" t="str">
            <v>01</v>
          </cell>
          <cell r="E92" t="str">
            <v>010</v>
          </cell>
        </row>
        <row r="93">
          <cell r="A93" t="str">
            <v>200322170A</v>
          </cell>
          <cell r="B93" t="str">
            <v>CAPE CORAL HOSPITAL</v>
          </cell>
          <cell r="C93" t="str">
            <v>1487760906</v>
          </cell>
          <cell r="D93" t="str">
            <v>01</v>
          </cell>
          <cell r="E93" t="str">
            <v>010</v>
          </cell>
        </row>
        <row r="94">
          <cell r="A94" t="str">
            <v>100700640C</v>
          </cell>
          <cell r="B94" t="str">
            <v>CARL ALBERT COMM MHC</v>
          </cell>
          <cell r="C94" t="str">
            <v>1205873098</v>
          </cell>
          <cell r="D94" t="str">
            <v>63</v>
          </cell>
          <cell r="E94" t="str">
            <v>634</v>
          </cell>
        </row>
        <row r="95">
          <cell r="A95" t="str">
            <v>200464530A</v>
          </cell>
          <cell r="B95" t="str">
            <v>CARLSBAD MEDICAL CENTER</v>
          </cell>
          <cell r="C95" t="str">
            <v>1790722346</v>
          </cell>
          <cell r="D95" t="str">
            <v>01</v>
          </cell>
          <cell r="E95" t="str">
            <v>010</v>
          </cell>
        </row>
        <row r="96">
          <cell r="A96" t="str">
            <v>100699690A</v>
          </cell>
          <cell r="B96" t="str">
            <v>CARNEGIE TRI-COUNTY MUNICI</v>
          </cell>
          <cell r="C96" t="str">
            <v>1043323447</v>
          </cell>
          <cell r="D96" t="str">
            <v>01</v>
          </cell>
          <cell r="E96" t="str">
            <v>014</v>
          </cell>
        </row>
        <row r="97">
          <cell r="A97" t="str">
            <v>200968190A</v>
          </cell>
          <cell r="B97" t="str">
            <v>CARRUS BEHAVIORAL HOSPITAL</v>
          </cell>
          <cell r="C97" t="str">
            <v>1922642040</v>
          </cell>
          <cell r="D97" t="str">
            <v>63</v>
          </cell>
          <cell r="E97" t="str">
            <v>634</v>
          </cell>
        </row>
        <row r="98">
          <cell r="A98" t="str">
            <v>100704270E</v>
          </cell>
          <cell r="B98" t="str">
            <v>CASTLE ROCK ADVENTIST HOSPITAL</v>
          </cell>
          <cell r="C98" t="str">
            <v>1912249590</v>
          </cell>
          <cell r="D98" t="str">
            <v>01</v>
          </cell>
          <cell r="E98" t="str">
            <v>010</v>
          </cell>
        </row>
        <row r="99">
          <cell r="A99" t="str">
            <v>100704150D</v>
          </cell>
          <cell r="B99" t="str">
            <v>CATHOLIC HEALTH INITIATIVES COLORADO</v>
          </cell>
          <cell r="C99" t="str">
            <v>1306857974</v>
          </cell>
          <cell r="D99" t="str">
            <v>01</v>
          </cell>
          <cell r="E99" t="str">
            <v>010</v>
          </cell>
        </row>
        <row r="100">
          <cell r="A100" t="str">
            <v>200223110A</v>
          </cell>
          <cell r="B100" t="str">
            <v>CATHOLIC HEALTH INITIATIVES COLORADO</v>
          </cell>
          <cell r="C100" t="str">
            <v>1083611644</v>
          </cell>
          <cell r="D100" t="str">
            <v>01</v>
          </cell>
          <cell r="E100" t="str">
            <v>010</v>
          </cell>
        </row>
        <row r="101">
          <cell r="A101" t="str">
            <v>200085660H</v>
          </cell>
          <cell r="B101" t="str">
            <v>CEDAR RIDGE PSYCHIATRIC HOSPITAL</v>
          </cell>
          <cell r="C101" t="str">
            <v>1598716490</v>
          </cell>
          <cell r="D101" t="str">
            <v>63</v>
          </cell>
          <cell r="E101" t="str">
            <v>634</v>
          </cell>
        </row>
        <row r="102">
          <cell r="A102" t="str">
            <v>200085660I</v>
          </cell>
          <cell r="B102" t="str">
            <v>CEDAR RIDGE PSYCHIATRIC HOSPITAL</v>
          </cell>
          <cell r="C102" t="str">
            <v>1598716490</v>
          </cell>
          <cell r="D102" t="str">
            <v>63</v>
          </cell>
          <cell r="E102" t="str">
            <v>635</v>
          </cell>
        </row>
        <row r="103">
          <cell r="A103" t="str">
            <v>200085660J</v>
          </cell>
          <cell r="B103" t="str">
            <v>CEDAR RIDGE PSYCHIATRIC HOSPITAL</v>
          </cell>
          <cell r="C103" t="str">
            <v>1588836779</v>
          </cell>
          <cell r="D103" t="str">
            <v>63</v>
          </cell>
          <cell r="E103" t="str">
            <v>630</v>
          </cell>
        </row>
        <row r="104">
          <cell r="A104" t="str">
            <v>200697510F</v>
          </cell>
          <cell r="B104" t="str">
            <v>CENTER FOR ORTHOPAEDIC RECONSTRUCTION &amp; EXCELLENCE</v>
          </cell>
          <cell r="C104" t="str">
            <v>1114435666</v>
          </cell>
          <cell r="D104" t="str">
            <v>01</v>
          </cell>
          <cell r="E104" t="str">
            <v>010</v>
          </cell>
        </row>
        <row r="105">
          <cell r="A105" t="str">
            <v>200886180A</v>
          </cell>
          <cell r="B105" t="str">
            <v>CENTERS FOR YOUTH AND FAMILIES</v>
          </cell>
          <cell r="C105" t="str">
            <v>1174617526</v>
          </cell>
          <cell r="D105" t="str">
            <v>63</v>
          </cell>
          <cell r="E105" t="str">
            <v>630</v>
          </cell>
        </row>
        <row r="106">
          <cell r="A106" t="str">
            <v>100692940E</v>
          </cell>
          <cell r="B106" t="str">
            <v>CENTRAL IOWA HOSPITAL CORPORATION</v>
          </cell>
          <cell r="C106" t="str">
            <v>1598905762</v>
          </cell>
          <cell r="D106" t="str">
            <v>01</v>
          </cell>
          <cell r="E106" t="str">
            <v>010</v>
          </cell>
        </row>
        <row r="107">
          <cell r="A107" t="str">
            <v>100705580A</v>
          </cell>
          <cell r="B107" t="str">
            <v>CENTRAL PENINSULA GENERAL HOSPITAL, INC</v>
          </cell>
          <cell r="C107" t="str">
            <v>1528062429</v>
          </cell>
          <cell r="D107" t="str">
            <v>01</v>
          </cell>
          <cell r="E107" t="str">
            <v>010</v>
          </cell>
        </row>
        <row r="108">
          <cell r="A108" t="str">
            <v>200992590A</v>
          </cell>
          <cell r="B108" t="str">
            <v>CGH HOSPITAL LTD</v>
          </cell>
          <cell r="C108" t="str">
            <v>1649200601</v>
          </cell>
          <cell r="D108" t="str">
            <v>01</v>
          </cell>
          <cell r="E108" t="str">
            <v>010</v>
          </cell>
        </row>
        <row r="109">
          <cell r="A109" t="str">
            <v>200120040V</v>
          </cell>
          <cell r="B109" t="str">
            <v>CHEROKEE NATION - WW HASTINGS</v>
          </cell>
          <cell r="C109" t="str">
            <v>1275799645</v>
          </cell>
          <cell r="D109" t="str">
            <v>01</v>
          </cell>
          <cell r="E109" t="str">
            <v>016</v>
          </cell>
        </row>
        <row r="110">
          <cell r="A110" t="str">
            <v>100699330A</v>
          </cell>
          <cell r="B110" t="str">
            <v>CHICKASAW NATION MEDICAL CENTER</v>
          </cell>
          <cell r="C110" t="str">
            <v>1255364923</v>
          </cell>
          <cell r="D110" t="str">
            <v>01</v>
          </cell>
          <cell r="E110" t="str">
            <v>016</v>
          </cell>
        </row>
        <row r="111">
          <cell r="A111" t="str">
            <v>100850910C</v>
          </cell>
          <cell r="B111" t="str">
            <v>CHI HEALTH BERGAN MERCY</v>
          </cell>
          <cell r="C111" t="str">
            <v>1508941097</v>
          </cell>
          <cell r="D111" t="str">
            <v>01</v>
          </cell>
          <cell r="E111" t="str">
            <v>010</v>
          </cell>
        </row>
        <row r="112">
          <cell r="A112" t="str">
            <v>100694340A</v>
          </cell>
          <cell r="B112" t="str">
            <v>CHI HEALTH GOOD SAMARITAN</v>
          </cell>
          <cell r="C112" t="str">
            <v>1336184019</v>
          </cell>
          <cell r="D112" t="str">
            <v>01</v>
          </cell>
          <cell r="E112" t="str">
            <v>010</v>
          </cell>
        </row>
        <row r="113">
          <cell r="A113" t="str">
            <v>100850910A</v>
          </cell>
          <cell r="B113" t="str">
            <v>CHI HEALTH MERCY COUNCIL BLUFFS</v>
          </cell>
          <cell r="C113" t="str">
            <v>1265517759</v>
          </cell>
          <cell r="D113" t="str">
            <v>01</v>
          </cell>
          <cell r="E113" t="str">
            <v>010</v>
          </cell>
        </row>
        <row r="114">
          <cell r="A114" t="str">
            <v>200039720A</v>
          </cell>
          <cell r="B114" t="str">
            <v>CHI HEALTH MIDLANDS</v>
          </cell>
          <cell r="C114" t="str">
            <v>1215006101</v>
          </cell>
          <cell r="D114" t="str">
            <v>01</v>
          </cell>
          <cell r="E114" t="str">
            <v>010</v>
          </cell>
        </row>
        <row r="115">
          <cell r="A115" t="str">
            <v>200106300A</v>
          </cell>
          <cell r="B115" t="str">
            <v>CHI HEALTH ST. FRANCIS</v>
          </cell>
          <cell r="C115" t="str">
            <v>1982675955</v>
          </cell>
          <cell r="D115" t="str">
            <v>01</v>
          </cell>
          <cell r="E115" t="str">
            <v>010</v>
          </cell>
        </row>
        <row r="116">
          <cell r="A116" t="str">
            <v>200504410A</v>
          </cell>
          <cell r="B116" t="str">
            <v>CHI HEALTH ST. MARY'S</v>
          </cell>
          <cell r="C116" t="str">
            <v>1528016995</v>
          </cell>
          <cell r="D116" t="str">
            <v>01</v>
          </cell>
          <cell r="E116" t="str">
            <v>014</v>
          </cell>
        </row>
        <row r="117">
          <cell r="A117" t="str">
            <v>100695740A</v>
          </cell>
          <cell r="B117" t="str">
            <v>CHILDREN'S HOSPITAL</v>
          </cell>
          <cell r="C117" t="str">
            <v>1912939703</v>
          </cell>
          <cell r="D117" t="str">
            <v>01</v>
          </cell>
          <cell r="E117" t="str">
            <v>010</v>
          </cell>
        </row>
        <row r="118">
          <cell r="A118" t="str">
            <v>100704090A</v>
          </cell>
          <cell r="B118" t="str">
            <v>CHILDREN'S HOSPITAL COLORADO</v>
          </cell>
          <cell r="C118" t="str">
            <v>1336245828</v>
          </cell>
          <cell r="D118" t="str">
            <v>01</v>
          </cell>
          <cell r="E118" t="str">
            <v>010</v>
          </cell>
        </row>
        <row r="119">
          <cell r="A119" t="str">
            <v>100704090E</v>
          </cell>
          <cell r="B119" t="str">
            <v>CHILDREN'S HOSPITAL COLORADO</v>
          </cell>
          <cell r="C119" t="str">
            <v>1336637438</v>
          </cell>
          <cell r="D119" t="str">
            <v>01</v>
          </cell>
          <cell r="E119" t="str">
            <v>010</v>
          </cell>
        </row>
        <row r="120">
          <cell r="A120" t="str">
            <v>100704090F</v>
          </cell>
          <cell r="B120" t="str">
            <v>CHILDREN'S HOSPITAL COLORADO</v>
          </cell>
          <cell r="C120" t="str">
            <v>1710348214</v>
          </cell>
          <cell r="D120" t="str">
            <v>01</v>
          </cell>
          <cell r="E120" t="str">
            <v>010</v>
          </cell>
        </row>
        <row r="121">
          <cell r="A121" t="str">
            <v>100706410A</v>
          </cell>
          <cell r="B121" t="str">
            <v>CHILDRENS HOSPITAL LOS ANGELES</v>
          </cell>
          <cell r="C121" t="str">
            <v>1124073366</v>
          </cell>
          <cell r="D121" t="str">
            <v>01</v>
          </cell>
          <cell r="E121" t="str">
            <v>010</v>
          </cell>
        </row>
        <row r="122">
          <cell r="A122" t="str">
            <v>100694330A</v>
          </cell>
          <cell r="B122" t="str">
            <v>CHILDREN'S HOSPITAL &amp; MEDICAL CENTER</v>
          </cell>
          <cell r="C122" t="str">
            <v>1346297843</v>
          </cell>
          <cell r="D122" t="str">
            <v>01</v>
          </cell>
          <cell r="E122" t="str">
            <v>010</v>
          </cell>
        </row>
        <row r="123">
          <cell r="A123" t="str">
            <v>100690580A</v>
          </cell>
          <cell r="B123" t="str">
            <v>CHILDREN'S HOSPITAL MEDICAL CENTER</v>
          </cell>
          <cell r="C123" t="str">
            <v>1548212988</v>
          </cell>
          <cell r="D123" t="str">
            <v>01</v>
          </cell>
          <cell r="E123" t="str">
            <v>010</v>
          </cell>
        </row>
        <row r="124">
          <cell r="A124" t="str">
            <v>200398560A</v>
          </cell>
          <cell r="B124" t="str">
            <v>CHILDRENS HOSPITAL OF MICHIGAN</v>
          </cell>
          <cell r="C124" t="str">
            <v>1538471800</v>
          </cell>
          <cell r="D124" t="str">
            <v>01</v>
          </cell>
          <cell r="E124" t="str">
            <v>010</v>
          </cell>
        </row>
        <row r="125">
          <cell r="A125" t="str">
            <v>100695820A</v>
          </cell>
          <cell r="B125" t="str">
            <v>CHILDREN'S HOSPITAL OF THE KING'S DAUGHTERS, INC.</v>
          </cell>
          <cell r="C125" t="str">
            <v>1912919481</v>
          </cell>
          <cell r="D125" t="str">
            <v>01</v>
          </cell>
          <cell r="E125" t="str">
            <v>010</v>
          </cell>
        </row>
        <row r="126">
          <cell r="A126" t="str">
            <v>200249270A</v>
          </cell>
          <cell r="B126" t="str">
            <v>CHILDREN'S HOSPITAL OF WISCONSIN, INC.</v>
          </cell>
          <cell r="C126" t="str">
            <v>1750482022</v>
          </cell>
          <cell r="D126" t="str">
            <v>01</v>
          </cell>
          <cell r="E126" t="str">
            <v>010</v>
          </cell>
        </row>
        <row r="127">
          <cell r="A127" t="str">
            <v>100701950A</v>
          </cell>
          <cell r="B127" t="str">
            <v>CHILDREN'S MEDICAL CENTER OF DALLAS</v>
          </cell>
          <cell r="C127" t="str">
            <v>1194743013</v>
          </cell>
          <cell r="D127" t="str">
            <v>01</v>
          </cell>
          <cell r="E127" t="str">
            <v>010</v>
          </cell>
        </row>
        <row r="128">
          <cell r="A128" t="str">
            <v>100701950D</v>
          </cell>
          <cell r="B128" t="str">
            <v>CHILDREN'S MEDICAL CENTER PLANO</v>
          </cell>
          <cell r="C128" t="str">
            <v>1720480627</v>
          </cell>
          <cell r="D128" t="str">
            <v>01</v>
          </cell>
          <cell r="E128" t="str">
            <v>010</v>
          </cell>
        </row>
        <row r="129">
          <cell r="A129" t="str">
            <v>100693810E</v>
          </cell>
          <cell r="B129" t="str">
            <v>CHILDREN'S MERCY HOSPITAL KANSAS</v>
          </cell>
          <cell r="C129" t="str">
            <v>1154400232</v>
          </cell>
          <cell r="D129" t="str">
            <v>01</v>
          </cell>
          <cell r="E129" t="str">
            <v>010</v>
          </cell>
        </row>
        <row r="130">
          <cell r="A130" t="str">
            <v>100698160A</v>
          </cell>
          <cell r="B130" t="str">
            <v>CHILDREN'S OF ALABAMA</v>
          </cell>
          <cell r="C130" t="str">
            <v>1205935012</v>
          </cell>
          <cell r="D130" t="str">
            <v>01</v>
          </cell>
          <cell r="E130" t="str">
            <v>010</v>
          </cell>
        </row>
        <row r="131">
          <cell r="A131" t="str">
            <v>100688950C</v>
          </cell>
          <cell r="B131" t="str">
            <v>CHILDRENS RECOVERY CENTER OF OKLAHOMA RTC</v>
          </cell>
          <cell r="C131" t="str">
            <v>1437321882</v>
          </cell>
          <cell r="D131" t="str">
            <v>63</v>
          </cell>
          <cell r="E131" t="str">
            <v>630</v>
          </cell>
        </row>
        <row r="132">
          <cell r="A132" t="str">
            <v>100702270A</v>
          </cell>
          <cell r="B132" t="str">
            <v>CHILDRESS COUNTY HOSPITAL DISTRICT</v>
          </cell>
          <cell r="C132" t="str">
            <v>1326079534</v>
          </cell>
          <cell r="D132" t="str">
            <v>01</v>
          </cell>
          <cell r="E132" t="str">
            <v>010</v>
          </cell>
        </row>
        <row r="133">
          <cell r="A133" t="str">
            <v>200865060A</v>
          </cell>
          <cell r="B133" t="str">
            <v>CHI LISBON HEALTH</v>
          </cell>
          <cell r="C133" t="str">
            <v>1609872431</v>
          </cell>
          <cell r="D133" t="str">
            <v>01</v>
          </cell>
          <cell r="E133" t="str">
            <v>014</v>
          </cell>
        </row>
        <row r="134">
          <cell r="A134" t="str">
            <v>200114750A</v>
          </cell>
          <cell r="B134" t="str">
            <v>CHI ST ALEXIUS HEALTH DICKINSON</v>
          </cell>
          <cell r="C134" t="str">
            <v>1992947956</v>
          </cell>
          <cell r="D134" t="str">
            <v>01</v>
          </cell>
          <cell r="E134" t="str">
            <v>014</v>
          </cell>
        </row>
        <row r="135">
          <cell r="A135" t="str">
            <v>200447830A</v>
          </cell>
          <cell r="B135" t="str">
            <v>CHI ST ALEXIUS HEALTH WILLISTON</v>
          </cell>
          <cell r="C135" t="str">
            <v>1902824576</v>
          </cell>
          <cell r="D135" t="str">
            <v>01</v>
          </cell>
          <cell r="E135" t="str">
            <v>014</v>
          </cell>
        </row>
        <row r="136">
          <cell r="A136" t="str">
            <v>201047660A</v>
          </cell>
          <cell r="B136" t="str">
            <v>CHI ST. JOSEPH'S AREA HEALTH</v>
          </cell>
          <cell r="C136" t="str">
            <v>1023086055</v>
          </cell>
          <cell r="D136" t="str">
            <v>01</v>
          </cell>
          <cell r="E136" t="str">
            <v>014</v>
          </cell>
        </row>
        <row r="137">
          <cell r="A137" t="str">
            <v>100701930A</v>
          </cell>
          <cell r="B137" t="str">
            <v>CHI ST LUKE'S HEALTH MEMORIAL LUFKIN</v>
          </cell>
          <cell r="C137" t="str">
            <v>1396746129</v>
          </cell>
          <cell r="D137" t="str">
            <v>01</v>
          </cell>
          <cell r="E137" t="str">
            <v>010</v>
          </cell>
        </row>
        <row r="138">
          <cell r="A138" t="str">
            <v>201049330A</v>
          </cell>
          <cell r="B138" t="str">
            <v>CHI ST. LUKE'S HEALTH MEMORIAL SAN AUGUSTINE</v>
          </cell>
          <cell r="C138" t="str">
            <v>1578547345</v>
          </cell>
          <cell r="D138" t="str">
            <v>01</v>
          </cell>
          <cell r="E138" t="str">
            <v>014</v>
          </cell>
        </row>
        <row r="139">
          <cell r="A139" t="str">
            <v>100698650B</v>
          </cell>
          <cell r="B139" t="str">
            <v>CHI ST VINCENT HOSPITAL HOT SPRINGS</v>
          </cell>
          <cell r="C139" t="str">
            <v>1689628232</v>
          </cell>
          <cell r="D139" t="str">
            <v>01</v>
          </cell>
          <cell r="E139" t="str">
            <v>010</v>
          </cell>
        </row>
        <row r="140">
          <cell r="A140" t="str">
            <v>100698670B</v>
          </cell>
          <cell r="B140" t="str">
            <v>CHI ST. VINCENT MORRILTON</v>
          </cell>
          <cell r="C140" t="str">
            <v>1891778049</v>
          </cell>
          <cell r="D140" t="str">
            <v>01</v>
          </cell>
          <cell r="E140" t="str">
            <v>014</v>
          </cell>
        </row>
        <row r="141">
          <cell r="A141" t="str">
            <v>100700720A</v>
          </cell>
          <cell r="B141" t="str">
            <v>CHOCTAW MEMORIAL HOSPITAL</v>
          </cell>
          <cell r="C141" t="str">
            <v>1881689289</v>
          </cell>
          <cell r="D141" t="str">
            <v>01</v>
          </cell>
          <cell r="E141" t="str">
            <v>010</v>
          </cell>
        </row>
        <row r="142">
          <cell r="A142" t="str">
            <v>100699600C</v>
          </cell>
          <cell r="B142" t="str">
            <v>CHOCTAW NATION - TALIHINA</v>
          </cell>
          <cell r="C142" t="str">
            <v>1659347623</v>
          </cell>
          <cell r="D142" t="str">
            <v>01</v>
          </cell>
          <cell r="E142" t="str">
            <v>016</v>
          </cell>
        </row>
        <row r="143">
          <cell r="A143" t="str">
            <v>100695460B</v>
          </cell>
          <cell r="B143" t="str">
            <v>CHRISTIANA CARE</v>
          </cell>
          <cell r="C143" t="str">
            <v>1134194038</v>
          </cell>
          <cell r="D143" t="str">
            <v>01</v>
          </cell>
          <cell r="E143" t="str">
            <v>010</v>
          </cell>
        </row>
        <row r="144">
          <cell r="A144" t="str">
            <v>100695460C</v>
          </cell>
          <cell r="B144" t="str">
            <v>CHRISTIANA CARE</v>
          </cell>
          <cell r="C144" t="str">
            <v>1134194038</v>
          </cell>
          <cell r="D144" t="str">
            <v>01</v>
          </cell>
          <cell r="E144" t="str">
            <v>010</v>
          </cell>
        </row>
        <row r="145">
          <cell r="A145" t="str">
            <v>200313060B</v>
          </cell>
          <cell r="B145" t="str">
            <v>CHRISTIAN HOSPITAL NORTHEAST NORTHWEST</v>
          </cell>
          <cell r="C145" t="str">
            <v>1639186760</v>
          </cell>
          <cell r="D145" t="str">
            <v>01</v>
          </cell>
          <cell r="E145" t="str">
            <v>010</v>
          </cell>
        </row>
        <row r="146">
          <cell r="A146" t="str">
            <v>100703010A</v>
          </cell>
          <cell r="B146" t="str">
            <v>CHRISTUS ST MICHAEL HEALTH</v>
          </cell>
          <cell r="C146" t="str">
            <v>1467453902</v>
          </cell>
          <cell r="D146" t="str">
            <v>01</v>
          </cell>
          <cell r="E146" t="str">
            <v>012</v>
          </cell>
        </row>
        <row r="147">
          <cell r="A147" t="str">
            <v>100703010C</v>
          </cell>
          <cell r="B147" t="str">
            <v>CHRISTUS ST MICHAEL HEALTH</v>
          </cell>
          <cell r="C147" t="str">
            <v>1295736734</v>
          </cell>
          <cell r="D147" t="str">
            <v>01</v>
          </cell>
          <cell r="E147" t="str">
            <v>010</v>
          </cell>
        </row>
        <row r="148">
          <cell r="A148" t="str">
            <v>100704610A</v>
          </cell>
          <cell r="B148" t="str">
            <v>CHRISTUS ST. VINCENT REGIONAL MEDICAL CENTER</v>
          </cell>
          <cell r="C148" t="str">
            <v>1578587150</v>
          </cell>
          <cell r="D148" t="str">
            <v>01</v>
          </cell>
          <cell r="E148" t="str">
            <v>010</v>
          </cell>
        </row>
        <row r="149">
          <cell r="A149" t="str">
            <v>100700740A</v>
          </cell>
          <cell r="B149" t="str">
            <v>CIMARRON MEMORIAL HOSPITAL</v>
          </cell>
          <cell r="C149" t="str">
            <v>1073584819</v>
          </cell>
          <cell r="D149" t="str">
            <v>01</v>
          </cell>
          <cell r="E149" t="str">
            <v>014</v>
          </cell>
        </row>
        <row r="150">
          <cell r="A150" t="str">
            <v>100689220H</v>
          </cell>
          <cell r="B150" t="str">
            <v>CLAREMORE IND HSP</v>
          </cell>
          <cell r="C150" t="str">
            <v>1073527842</v>
          </cell>
          <cell r="D150" t="str">
            <v>01</v>
          </cell>
          <cell r="E150" t="str">
            <v>016</v>
          </cell>
        </row>
        <row r="151">
          <cell r="A151" t="str">
            <v>200234090B</v>
          </cell>
          <cell r="B151" t="str">
            <v>CLEVELAND AREA HOSPITAL</v>
          </cell>
          <cell r="C151" t="str">
            <v>1427295872</v>
          </cell>
          <cell r="D151" t="str">
            <v>01</v>
          </cell>
          <cell r="E151" t="str">
            <v>014</v>
          </cell>
        </row>
        <row r="152">
          <cell r="A152" t="str">
            <v>100700010G</v>
          </cell>
          <cell r="B152" t="str">
            <v>CLINTON HMA LLC</v>
          </cell>
          <cell r="C152" t="str">
            <v>1326062456</v>
          </cell>
          <cell r="D152" t="str">
            <v>01</v>
          </cell>
          <cell r="E152" t="str">
            <v>010</v>
          </cell>
        </row>
        <row r="153">
          <cell r="A153" t="str">
            <v>100700010H</v>
          </cell>
          <cell r="B153" t="str">
            <v>CLINTON HMA LLC - REHAB</v>
          </cell>
          <cell r="C153" t="str">
            <v>1962426940</v>
          </cell>
          <cell r="D153" t="str">
            <v>01</v>
          </cell>
          <cell r="E153" t="str">
            <v>206</v>
          </cell>
        </row>
        <row r="154">
          <cell r="A154" t="str">
            <v>100695360A</v>
          </cell>
          <cell r="B154" t="str">
            <v>COFFEYVILLE REGIONAL MEDICAL CENTER, INC</v>
          </cell>
          <cell r="C154" t="str">
            <v>1285600379</v>
          </cell>
          <cell r="D154" t="str">
            <v>01</v>
          </cell>
          <cell r="E154" t="str">
            <v>010</v>
          </cell>
        </row>
        <row r="155">
          <cell r="A155" t="str">
            <v>200069140A</v>
          </cell>
          <cell r="B155" t="str">
            <v>COLUMBUS COMMUNITY HOSPITAL</v>
          </cell>
          <cell r="C155" t="str">
            <v>1760589295</v>
          </cell>
          <cell r="D155" t="str">
            <v>01</v>
          </cell>
          <cell r="E155" t="str">
            <v>010</v>
          </cell>
        </row>
        <row r="156">
          <cell r="A156" t="str">
            <v>100749570S</v>
          </cell>
          <cell r="B156" t="str">
            <v>COMANCHE CO MEM HSP</v>
          </cell>
          <cell r="C156" t="str">
            <v>1720022379</v>
          </cell>
          <cell r="D156" t="str">
            <v>01</v>
          </cell>
          <cell r="E156" t="str">
            <v>010</v>
          </cell>
        </row>
        <row r="157">
          <cell r="A157" t="str">
            <v>100749570Z</v>
          </cell>
          <cell r="B157" t="str">
            <v>COMANCHE CO MEMORIAL HOSPITAL-PSY</v>
          </cell>
          <cell r="C157" t="str">
            <v>1275571432</v>
          </cell>
          <cell r="D157" t="str">
            <v>01</v>
          </cell>
          <cell r="E157" t="str">
            <v>205</v>
          </cell>
        </row>
        <row r="158">
          <cell r="A158" t="str">
            <v>100749570Y</v>
          </cell>
          <cell r="B158" t="str">
            <v>COMANCHE CO MEMORIAL HOSPITAL- REHAB</v>
          </cell>
          <cell r="C158" t="str">
            <v>1154364719</v>
          </cell>
          <cell r="D158" t="str">
            <v>01</v>
          </cell>
          <cell r="E158" t="str">
            <v>206</v>
          </cell>
        </row>
        <row r="159">
          <cell r="A159" t="str">
            <v>100746230B</v>
          </cell>
          <cell r="B159" t="str">
            <v>COMMUNITY HOSPITAL</v>
          </cell>
          <cell r="C159" t="str">
            <v>1275593337</v>
          </cell>
          <cell r="D159" t="str">
            <v>01</v>
          </cell>
          <cell r="E159" t="str">
            <v>010</v>
          </cell>
        </row>
        <row r="160">
          <cell r="A160" t="str">
            <v>100746230C</v>
          </cell>
          <cell r="B160" t="str">
            <v>COMMUNITY HOSPITAL, LLC</v>
          </cell>
          <cell r="C160" t="str">
            <v>1275593337</v>
          </cell>
          <cell r="D160" t="str">
            <v>01</v>
          </cell>
          <cell r="E160" t="str">
            <v>010</v>
          </cell>
        </row>
        <row r="161">
          <cell r="A161" t="str">
            <v>200115090A</v>
          </cell>
          <cell r="B161" t="str">
            <v>CONWAY REGIONAL MEDICAL CENTER</v>
          </cell>
          <cell r="C161" t="str">
            <v>1497770424</v>
          </cell>
          <cell r="D161" t="str">
            <v>01</v>
          </cell>
          <cell r="E161" t="str">
            <v>010</v>
          </cell>
        </row>
        <row r="162">
          <cell r="A162" t="str">
            <v>100702730A</v>
          </cell>
          <cell r="B162" t="str">
            <v>COOK CHILDREN'S MEDICAL CENTER</v>
          </cell>
          <cell r="C162" t="str">
            <v>1891765178</v>
          </cell>
          <cell r="D162" t="str">
            <v>01</v>
          </cell>
          <cell r="E162" t="str">
            <v>010</v>
          </cell>
        </row>
        <row r="163">
          <cell r="A163" t="str">
            <v>100751980B</v>
          </cell>
          <cell r="B163" t="str">
            <v>COON MEMORIAL HOSPITAL</v>
          </cell>
          <cell r="C163" t="str">
            <v>1639176456</v>
          </cell>
          <cell r="D163" t="str">
            <v>01</v>
          </cell>
          <cell r="E163" t="str">
            <v>014</v>
          </cell>
        </row>
        <row r="164">
          <cell r="A164" t="str">
            <v>100819200B</v>
          </cell>
          <cell r="B164" t="str">
            <v>CORDELL MEMORIAL HOSPITAL</v>
          </cell>
          <cell r="C164" t="str">
            <v>1750384426</v>
          </cell>
          <cell r="D164" t="str">
            <v>01</v>
          </cell>
          <cell r="E164" t="str">
            <v>014</v>
          </cell>
        </row>
        <row r="165">
          <cell r="A165" t="str">
            <v>200119790B</v>
          </cell>
          <cell r="B165" t="str">
            <v>CORNERSTONE SPECIALTY HOSPITALS BROKEN ARROW</v>
          </cell>
          <cell r="C165" t="str">
            <v>1518980978</v>
          </cell>
          <cell r="D165" t="str">
            <v>01</v>
          </cell>
          <cell r="E165" t="str">
            <v>010</v>
          </cell>
        </row>
        <row r="166">
          <cell r="A166" t="str">
            <v>200981210A</v>
          </cell>
          <cell r="B166" t="str">
            <v>CORONA REGIONAL MEDICAL CENTER</v>
          </cell>
          <cell r="C166" t="str">
            <v>1457347239</v>
          </cell>
          <cell r="D166" t="str">
            <v>01</v>
          </cell>
          <cell r="E166" t="str">
            <v>010</v>
          </cell>
        </row>
        <row r="167">
          <cell r="A167" t="str">
            <v>200134840A</v>
          </cell>
          <cell r="B167" t="str">
            <v>COVENANT CHILDREN'S HOSPITAL</v>
          </cell>
          <cell r="C167" t="str">
            <v>1437171568</v>
          </cell>
          <cell r="D167" t="str">
            <v>01</v>
          </cell>
          <cell r="E167" t="str">
            <v>010</v>
          </cell>
        </row>
        <row r="168">
          <cell r="A168" t="str">
            <v>200578200A</v>
          </cell>
          <cell r="B168" t="str">
            <v>COVENANT HEALTHCARE</v>
          </cell>
          <cell r="C168" t="str">
            <v>1588656946</v>
          </cell>
          <cell r="D168" t="str">
            <v>01</v>
          </cell>
          <cell r="E168" t="str">
            <v>010</v>
          </cell>
        </row>
        <row r="169">
          <cell r="A169" t="str">
            <v>100693030A</v>
          </cell>
          <cell r="B169" t="str">
            <v>COVENANT MEDICAL CENTER</v>
          </cell>
          <cell r="C169" t="str">
            <v>1700827896</v>
          </cell>
          <cell r="D169" t="str">
            <v>01</v>
          </cell>
          <cell r="E169" t="str">
            <v>010</v>
          </cell>
        </row>
        <row r="170">
          <cell r="A170" t="str">
            <v>100703160C</v>
          </cell>
          <cell r="B170" t="str">
            <v>COVENANT MEDICAL CENTER</v>
          </cell>
          <cell r="C170" t="str">
            <v>1972517365</v>
          </cell>
          <cell r="D170" t="str">
            <v>01</v>
          </cell>
          <cell r="E170" t="str">
            <v>010</v>
          </cell>
        </row>
        <row r="171">
          <cell r="A171" t="str">
            <v>100693790A</v>
          </cell>
          <cell r="B171" t="str">
            <v>COX MEDICAL CENTER BRANSON</v>
          </cell>
          <cell r="C171" t="str">
            <v>1760443980</v>
          </cell>
          <cell r="D171" t="str">
            <v>01</v>
          </cell>
          <cell r="E171" t="str">
            <v>010</v>
          </cell>
        </row>
        <row r="172">
          <cell r="A172" t="str">
            <v>100699980A</v>
          </cell>
          <cell r="B172" t="str">
            <v>CREEK NATION COM HSP-NI</v>
          </cell>
          <cell r="C172" t="str">
            <v>1588717482</v>
          </cell>
          <cell r="D172" t="str">
            <v>01</v>
          </cell>
          <cell r="E172" t="str">
            <v>016</v>
          </cell>
        </row>
        <row r="173">
          <cell r="A173" t="str">
            <v>100689260A</v>
          </cell>
          <cell r="B173" t="str">
            <v>CREEK NATION COMM HSP</v>
          </cell>
          <cell r="C173" t="str">
            <v>1689727588</v>
          </cell>
          <cell r="D173" t="str">
            <v>01</v>
          </cell>
          <cell r="E173" t="str">
            <v>016</v>
          </cell>
        </row>
        <row r="174">
          <cell r="A174" t="str">
            <v>100689580A</v>
          </cell>
          <cell r="B174" t="str">
            <v>CROUSE HEALTH HOSPITAL INC.</v>
          </cell>
          <cell r="C174" t="str">
            <v>1033107743</v>
          </cell>
          <cell r="D174" t="str">
            <v>01</v>
          </cell>
          <cell r="E174" t="str">
            <v>010</v>
          </cell>
        </row>
        <row r="175">
          <cell r="A175" t="str">
            <v>100688900B</v>
          </cell>
          <cell r="B175" t="str">
            <v>CUMBERLAND HOSPITAL, LLC</v>
          </cell>
          <cell r="C175" t="str">
            <v>1871507699</v>
          </cell>
          <cell r="D175" t="str">
            <v>01</v>
          </cell>
          <cell r="E175" t="str">
            <v>015</v>
          </cell>
        </row>
        <row r="176">
          <cell r="A176" t="str">
            <v>200758950A</v>
          </cell>
          <cell r="B176" t="str">
            <v>CURRY GENERAL HOSPITAL</v>
          </cell>
          <cell r="C176" t="str">
            <v>1487696985</v>
          </cell>
          <cell r="D176" t="str">
            <v>01</v>
          </cell>
          <cell r="E176" t="str">
            <v>014</v>
          </cell>
        </row>
        <row r="177">
          <cell r="A177" t="str">
            <v>200044190D</v>
          </cell>
          <cell r="B177" t="str">
            <v>CUSHING REGIONAL HOSPITAL - PSY</v>
          </cell>
          <cell r="C177" t="str">
            <v>1184703696</v>
          </cell>
          <cell r="D177" t="str">
            <v>01</v>
          </cell>
          <cell r="E177" t="str">
            <v>205</v>
          </cell>
        </row>
        <row r="178">
          <cell r="A178" t="str">
            <v>200749470A</v>
          </cell>
          <cell r="B178" t="str">
            <v>DALLAS REGIONAL MEDICAL CENTER</v>
          </cell>
          <cell r="C178" t="str">
            <v>1790174860</v>
          </cell>
          <cell r="D178" t="str">
            <v>01</v>
          </cell>
          <cell r="E178" t="str">
            <v>010</v>
          </cell>
        </row>
        <row r="179">
          <cell r="A179" t="str">
            <v>201093790A</v>
          </cell>
          <cell r="B179" t="str">
            <v>DAVIE MEDICAL CENTER</v>
          </cell>
          <cell r="C179" t="str">
            <v>1154326379</v>
          </cell>
          <cell r="D179" t="str">
            <v>01</v>
          </cell>
          <cell r="E179" t="str">
            <v>010</v>
          </cell>
        </row>
        <row r="180">
          <cell r="A180" t="str">
            <v>100691130A</v>
          </cell>
          <cell r="B180" t="str">
            <v>DEACONESS HOSPITAL</v>
          </cell>
          <cell r="C180" t="str">
            <v>1053361642</v>
          </cell>
          <cell r="D180" t="str">
            <v>01</v>
          </cell>
          <cell r="E180" t="str">
            <v>010</v>
          </cell>
        </row>
        <row r="181">
          <cell r="A181" t="str">
            <v>100702300B</v>
          </cell>
          <cell r="B181" t="str">
            <v>DECATUR HOSPITAL AUTHORITY</v>
          </cell>
          <cell r="C181" t="str">
            <v>1124076401</v>
          </cell>
          <cell r="D181" t="str">
            <v>01</v>
          </cell>
          <cell r="E181" t="str">
            <v>010</v>
          </cell>
        </row>
        <row r="182">
          <cell r="A182" t="str">
            <v>200943690A</v>
          </cell>
          <cell r="B182" t="str">
            <v>DELRAY MEDICAL CENTER INC</v>
          </cell>
          <cell r="C182" t="str">
            <v>1326078288</v>
          </cell>
          <cell r="D182" t="str">
            <v>01</v>
          </cell>
          <cell r="E182" t="str">
            <v>010</v>
          </cell>
        </row>
        <row r="183">
          <cell r="A183" t="str">
            <v>100704240A</v>
          </cell>
          <cell r="B183" t="str">
            <v>DELTA COUNTY MEMORIAL HOSPITAL</v>
          </cell>
          <cell r="C183" t="str">
            <v>1417935446</v>
          </cell>
          <cell r="D183" t="str">
            <v>01</v>
          </cell>
          <cell r="E183" t="str">
            <v>010</v>
          </cell>
        </row>
        <row r="184">
          <cell r="A184" t="str">
            <v>100704530A</v>
          </cell>
          <cell r="B184" t="str">
            <v>DENVER HEALTH MEDICAL CENTER</v>
          </cell>
          <cell r="C184" t="str">
            <v>1689624686</v>
          </cell>
          <cell r="D184" t="str">
            <v>01</v>
          </cell>
          <cell r="E184" t="str">
            <v>010</v>
          </cell>
        </row>
        <row r="185">
          <cell r="A185" t="str">
            <v>100703130A</v>
          </cell>
          <cell r="B185" t="str">
            <v>DESERT REGIONAL MEDICAL CENTER</v>
          </cell>
          <cell r="C185" t="str">
            <v>1104856095</v>
          </cell>
          <cell r="D185" t="str">
            <v>01</v>
          </cell>
          <cell r="E185" t="str">
            <v>010</v>
          </cell>
        </row>
        <row r="186">
          <cell r="A186" t="str">
            <v>100690000A</v>
          </cell>
          <cell r="B186" t="str">
            <v>DESERT SPRINGS HOSPITAL MEDICAL CENTER</v>
          </cell>
          <cell r="C186" t="str">
            <v>1154317964</v>
          </cell>
          <cell r="D186" t="str">
            <v>01</v>
          </cell>
          <cell r="E186" t="str">
            <v>010</v>
          </cell>
        </row>
        <row r="187">
          <cell r="A187" t="str">
            <v>200982300A</v>
          </cell>
          <cell r="B187" t="str">
            <v>DESERT VIEW HOSPITAL</v>
          </cell>
          <cell r="C187" t="str">
            <v>1073963138</v>
          </cell>
          <cell r="D187" t="str">
            <v>01</v>
          </cell>
          <cell r="E187" t="str">
            <v>014</v>
          </cell>
        </row>
        <row r="188">
          <cell r="A188" t="str">
            <v>200109420A</v>
          </cell>
          <cell r="B188" t="str">
            <v>DETAR HEALTHCARE SYSTEM</v>
          </cell>
          <cell r="C188" t="str">
            <v>1851343909</v>
          </cell>
          <cell r="D188" t="str">
            <v>01</v>
          </cell>
          <cell r="E188" t="str">
            <v>010</v>
          </cell>
        </row>
        <row r="189">
          <cell r="A189" t="str">
            <v>200543700A</v>
          </cell>
          <cell r="B189" t="str">
            <v>DETROIT RECEIVING HOSP &amp; UNIVERSITY HEALTH CENTER</v>
          </cell>
          <cell r="C189" t="str">
            <v>1619289998</v>
          </cell>
          <cell r="D189" t="str">
            <v>01</v>
          </cell>
          <cell r="E189" t="str">
            <v>010</v>
          </cell>
        </row>
        <row r="190">
          <cell r="A190" t="str">
            <v>200398270A</v>
          </cell>
          <cell r="B190" t="str">
            <v>DOCTORS HOSPITAL OF LAREDO</v>
          </cell>
          <cell r="C190" t="str">
            <v>1396731105</v>
          </cell>
          <cell r="D190" t="str">
            <v>01</v>
          </cell>
          <cell r="E190" t="str">
            <v>010</v>
          </cell>
        </row>
        <row r="191">
          <cell r="A191" t="str">
            <v>200443110A</v>
          </cell>
          <cell r="B191" t="str">
            <v>DOCTORS HOSPITAL OF MANTECA</v>
          </cell>
          <cell r="C191" t="str">
            <v>1992736599</v>
          </cell>
          <cell r="D191" t="str">
            <v>01</v>
          </cell>
          <cell r="E191" t="str">
            <v>010</v>
          </cell>
        </row>
        <row r="192">
          <cell r="A192" t="str">
            <v>200094900A</v>
          </cell>
          <cell r="B192" t="str">
            <v>DOCTORS MEDICAL CENTER OF MODESTO</v>
          </cell>
          <cell r="C192" t="str">
            <v>1184654923</v>
          </cell>
          <cell r="D192" t="str">
            <v>01</v>
          </cell>
          <cell r="E192" t="str">
            <v>010</v>
          </cell>
        </row>
        <row r="193">
          <cell r="A193" t="str">
            <v>200094900B</v>
          </cell>
          <cell r="B193" t="str">
            <v>DOCTORS MEDICAL CENTER OF MODESTO,INC.</v>
          </cell>
          <cell r="C193" t="str">
            <v>1396087672</v>
          </cell>
          <cell r="D193" t="str">
            <v>01</v>
          </cell>
          <cell r="E193" t="str">
            <v>010</v>
          </cell>
        </row>
        <row r="194">
          <cell r="A194" t="str">
            <v>100704600J</v>
          </cell>
          <cell r="B194" t="str">
            <v>DR DAN C TRIGG MEMORIAL HOSPITAL</v>
          </cell>
          <cell r="C194" t="str">
            <v>1962488304</v>
          </cell>
          <cell r="D194" t="str">
            <v>01</v>
          </cell>
          <cell r="E194" t="str">
            <v>014</v>
          </cell>
        </row>
        <row r="195">
          <cell r="A195" t="str">
            <v>200910710B</v>
          </cell>
          <cell r="B195" t="str">
            <v>DRUMRIGHT COMMUNITY HOSPITAL LLC</v>
          </cell>
          <cell r="C195" t="str">
            <v>1194353870</v>
          </cell>
          <cell r="D195" t="str">
            <v>01</v>
          </cell>
          <cell r="E195" t="str">
            <v>014</v>
          </cell>
        </row>
        <row r="196">
          <cell r="A196" t="str">
            <v>200517270A</v>
          </cell>
          <cell r="B196" t="str">
            <v>DUKES HEALTH SYSTEM LLC</v>
          </cell>
          <cell r="C196" t="str">
            <v>1619920949</v>
          </cell>
          <cell r="D196" t="str">
            <v>01</v>
          </cell>
          <cell r="E196" t="str">
            <v>014</v>
          </cell>
        </row>
        <row r="197">
          <cell r="A197" t="str">
            <v>100700120A</v>
          </cell>
          <cell r="B197" t="str">
            <v>DUNCAN REGIONAL HOSPITAL</v>
          </cell>
          <cell r="C197" t="str">
            <v>1851396394</v>
          </cell>
          <cell r="D197" t="str">
            <v>01</v>
          </cell>
          <cell r="E197" t="str">
            <v>010</v>
          </cell>
        </row>
        <row r="198">
          <cell r="A198" t="str">
            <v>100700120Q</v>
          </cell>
          <cell r="B198" t="str">
            <v>DUNCAN REGIONAL HOSPITAL INC</v>
          </cell>
          <cell r="C198" t="str">
            <v>1518405331</v>
          </cell>
          <cell r="D198" t="str">
            <v>01</v>
          </cell>
          <cell r="E198" t="str">
            <v>014</v>
          </cell>
        </row>
        <row r="199">
          <cell r="A199" t="str">
            <v>100700120N</v>
          </cell>
          <cell r="B199" t="str">
            <v>DUNCAN REGIONAL HOSPITAL - PSYCH</v>
          </cell>
          <cell r="C199" t="str">
            <v>1598906976</v>
          </cell>
          <cell r="D199" t="str">
            <v>01</v>
          </cell>
          <cell r="E199" t="str">
            <v>205</v>
          </cell>
        </row>
        <row r="200">
          <cell r="A200" t="str">
            <v>100700730A</v>
          </cell>
          <cell r="B200" t="str">
            <v>EASTERN OKLAHOMA MEDICAL CENTER</v>
          </cell>
          <cell r="C200" t="str">
            <v>1396767158</v>
          </cell>
          <cell r="D200" t="str">
            <v>01</v>
          </cell>
          <cell r="E200" t="str">
            <v>014</v>
          </cell>
        </row>
        <row r="201">
          <cell r="A201" t="str">
            <v>100700730K</v>
          </cell>
          <cell r="B201" t="str">
            <v>EASTERN OKLAHOMA MEDICAL CTR - PSYCH</v>
          </cell>
          <cell r="C201" t="str">
            <v>1184997447</v>
          </cell>
          <cell r="D201" t="str">
            <v>01</v>
          </cell>
          <cell r="E201" t="str">
            <v>205</v>
          </cell>
        </row>
        <row r="202">
          <cell r="A202" t="str">
            <v>201027520A</v>
          </cell>
          <cell r="B202" t="str">
            <v>EAST HOUSTON HOSPITAL &amp; CLINICS</v>
          </cell>
          <cell r="C202" t="str">
            <v>1669732178</v>
          </cell>
          <cell r="D202" t="str">
            <v>01</v>
          </cell>
          <cell r="E202" t="str">
            <v>010</v>
          </cell>
        </row>
        <row r="203">
          <cell r="A203" t="str">
            <v>100698120A</v>
          </cell>
          <cell r="B203" t="str">
            <v>EAST TENNESSEE CHILDREN'S HOSPITAL ASSOCIATION INC</v>
          </cell>
          <cell r="C203" t="str">
            <v>1760476659</v>
          </cell>
          <cell r="D203" t="str">
            <v>01</v>
          </cell>
          <cell r="E203" t="str">
            <v>010</v>
          </cell>
        </row>
        <row r="204">
          <cell r="A204" t="str">
            <v>200742190A</v>
          </cell>
          <cell r="B204" t="str">
            <v>EINSTEIN MEDICAL CENTER MONTGOMERY</v>
          </cell>
          <cell r="C204" t="str">
            <v>1104192590</v>
          </cell>
          <cell r="D204" t="str">
            <v>01</v>
          </cell>
          <cell r="E204" t="str">
            <v>010</v>
          </cell>
        </row>
        <row r="205">
          <cell r="A205" t="str">
            <v>100703510A</v>
          </cell>
          <cell r="B205" t="str">
            <v>ELECTRA MEMORIAL HOSPITAL</v>
          </cell>
          <cell r="C205" t="str">
            <v>1871583153</v>
          </cell>
          <cell r="D205" t="str">
            <v>01</v>
          </cell>
          <cell r="E205" t="str">
            <v>014</v>
          </cell>
        </row>
        <row r="206">
          <cell r="A206" t="str">
            <v>100700880A</v>
          </cell>
          <cell r="B206" t="str">
            <v>ELKVIEW GEN HSP</v>
          </cell>
          <cell r="C206" t="str">
            <v>1699758086</v>
          </cell>
          <cell r="D206" t="str">
            <v>01</v>
          </cell>
          <cell r="E206" t="str">
            <v>010</v>
          </cell>
        </row>
        <row r="207">
          <cell r="A207" t="str">
            <v>200448910A</v>
          </cell>
          <cell r="B207" t="str">
            <v>EL PASO CHILDREN'S HOSPITAL</v>
          </cell>
          <cell r="C207" t="str">
            <v>1558659714</v>
          </cell>
          <cell r="D207" t="str">
            <v>01</v>
          </cell>
          <cell r="E207" t="str">
            <v>010</v>
          </cell>
        </row>
        <row r="208">
          <cell r="A208" t="str">
            <v>201019770A</v>
          </cell>
          <cell r="B208" t="str">
            <v>EMANATE HEALTH QUEEN OF THE VALLEY HOSPITAL</v>
          </cell>
          <cell r="C208" t="str">
            <v>1063441293</v>
          </cell>
          <cell r="D208" t="str">
            <v>01</v>
          </cell>
          <cell r="E208" t="str">
            <v>010</v>
          </cell>
        </row>
        <row r="209">
          <cell r="A209" t="str">
            <v>100698250A</v>
          </cell>
          <cell r="B209" t="str">
            <v>ENCOMPASS HEALTH REHAB HOSPITAL OF TEXARKA</v>
          </cell>
          <cell r="C209" t="str">
            <v>1649243353</v>
          </cell>
          <cell r="D209" t="str">
            <v>01</v>
          </cell>
          <cell r="E209" t="str">
            <v>012</v>
          </cell>
        </row>
        <row r="210">
          <cell r="A210" t="str">
            <v>100690380A</v>
          </cell>
          <cell r="B210" t="str">
            <v>ENCOMPASS HEALTH REHABILITATION HOSPITAL, A PARTNE</v>
          </cell>
          <cell r="C210" t="str">
            <v>1265406102</v>
          </cell>
          <cell r="D210" t="str">
            <v>01</v>
          </cell>
          <cell r="E210" t="str">
            <v>012</v>
          </cell>
        </row>
        <row r="211">
          <cell r="A211" t="str">
            <v>100726400C</v>
          </cell>
          <cell r="B211" t="str">
            <v>ENCOMPASS HEALTH REHABILITATION HOSPITAL OF FORT S</v>
          </cell>
          <cell r="C211" t="str">
            <v>1639142342</v>
          </cell>
          <cell r="D211" t="str">
            <v>01</v>
          </cell>
          <cell r="E211" t="str">
            <v>012</v>
          </cell>
        </row>
        <row r="212">
          <cell r="A212" t="str">
            <v>200656780A</v>
          </cell>
          <cell r="B212" t="str">
            <v>ESSENTIA HEALTH FARGO</v>
          </cell>
          <cell r="C212" t="str">
            <v>1215125463</v>
          </cell>
          <cell r="D212" t="str">
            <v>01</v>
          </cell>
          <cell r="E212" t="str">
            <v>010</v>
          </cell>
        </row>
        <row r="213">
          <cell r="A213" t="str">
            <v>200812600A</v>
          </cell>
          <cell r="B213" t="str">
            <v>EVANSTON REGIONAL HOSPITAL</v>
          </cell>
          <cell r="C213" t="str">
            <v>1639140015</v>
          </cell>
          <cell r="D213" t="str">
            <v>01</v>
          </cell>
          <cell r="E213" t="str">
            <v>010</v>
          </cell>
        </row>
        <row r="214">
          <cell r="A214" t="str">
            <v>201050350A</v>
          </cell>
          <cell r="B214" t="str">
            <v>FAIRCHILD MEDICAL CENTER</v>
          </cell>
          <cell r="C214" t="str">
            <v>1093892275</v>
          </cell>
          <cell r="D214" t="str">
            <v>01</v>
          </cell>
          <cell r="E214" t="str">
            <v>014</v>
          </cell>
        </row>
        <row r="215">
          <cell r="A215" t="str">
            <v>200918290A</v>
          </cell>
          <cell r="B215" t="str">
            <v>FAIRFAX COMMUNITY HOSPITAL</v>
          </cell>
          <cell r="C215" t="str">
            <v>1295362564</v>
          </cell>
          <cell r="D215" t="str">
            <v>01</v>
          </cell>
          <cell r="E215" t="str">
            <v>014</v>
          </cell>
        </row>
        <row r="216">
          <cell r="A216" t="str">
            <v>100692770A</v>
          </cell>
          <cell r="B216" t="str">
            <v>FAIRVIEW HEALTH SERVICES</v>
          </cell>
          <cell r="C216" t="str">
            <v>1013994359</v>
          </cell>
          <cell r="D216" t="str">
            <v>01</v>
          </cell>
          <cell r="E216" t="str">
            <v>010</v>
          </cell>
        </row>
        <row r="217">
          <cell r="A217" t="str">
            <v>100692770B</v>
          </cell>
          <cell r="B217" t="str">
            <v>FAIRVIEW HEALTH SERVICES</v>
          </cell>
          <cell r="C217" t="str">
            <v>1245217520</v>
          </cell>
          <cell r="D217" t="str">
            <v>01</v>
          </cell>
          <cell r="E217" t="str">
            <v>010</v>
          </cell>
        </row>
        <row r="218">
          <cell r="A218" t="str">
            <v>100700800A</v>
          </cell>
          <cell r="B218" t="str">
            <v>FAIRVIEW HSP</v>
          </cell>
          <cell r="C218" t="str">
            <v>1033153309</v>
          </cell>
          <cell r="D218" t="str">
            <v>01</v>
          </cell>
          <cell r="E218" t="str">
            <v>014</v>
          </cell>
        </row>
        <row r="219">
          <cell r="A219" t="str">
            <v>100692770C</v>
          </cell>
          <cell r="B219" t="str">
            <v>FAIRVIEW LAKES MEDICAL CENTER</v>
          </cell>
          <cell r="C219" t="str">
            <v>1083692941</v>
          </cell>
          <cell r="D219" t="str">
            <v>01</v>
          </cell>
          <cell r="E219" t="str">
            <v>010</v>
          </cell>
        </row>
        <row r="220">
          <cell r="A220" t="str">
            <v>100692770D</v>
          </cell>
          <cell r="B220" t="str">
            <v>FAIRVIEW SOUTHDALE HOSPITAL</v>
          </cell>
          <cell r="C220" t="str">
            <v>1699752915</v>
          </cell>
          <cell r="D220" t="str">
            <v>01</v>
          </cell>
          <cell r="E220" t="str">
            <v>010</v>
          </cell>
        </row>
        <row r="221">
          <cell r="A221" t="str">
            <v>100703460C</v>
          </cell>
          <cell r="B221" t="str">
            <v>FAITH COMMUNITYHOSPITAL</v>
          </cell>
          <cell r="C221" t="str">
            <v>1790777696</v>
          </cell>
          <cell r="D221" t="str">
            <v>01</v>
          </cell>
          <cell r="E221" t="str">
            <v>010</v>
          </cell>
        </row>
        <row r="222">
          <cell r="A222" t="str">
            <v>100693850A</v>
          </cell>
          <cell r="B222" t="str">
            <v>FITZGIBBON HOSPITAL</v>
          </cell>
          <cell r="C222" t="str">
            <v>1730182478</v>
          </cell>
          <cell r="D222" t="str">
            <v>01</v>
          </cell>
          <cell r="E222" t="str">
            <v>010</v>
          </cell>
        </row>
        <row r="223">
          <cell r="A223" t="str">
            <v>100704860A</v>
          </cell>
          <cell r="B223" t="str">
            <v>FLAGSTAFF MEDICAL CENTER</v>
          </cell>
          <cell r="C223" t="str">
            <v>1780635078</v>
          </cell>
          <cell r="D223" t="str">
            <v>01</v>
          </cell>
          <cell r="E223" t="str">
            <v>010</v>
          </cell>
        </row>
        <row r="224">
          <cell r="A224" t="str">
            <v>100704860E</v>
          </cell>
          <cell r="B224" t="str">
            <v>FLAGSTAFF MEDICAL CENTER - PSYCH</v>
          </cell>
          <cell r="C224" t="str">
            <v>1649370875</v>
          </cell>
          <cell r="D224" t="str">
            <v>01</v>
          </cell>
          <cell r="E224" t="str">
            <v>205</v>
          </cell>
        </row>
        <row r="225">
          <cell r="A225" t="str">
            <v>200429400A</v>
          </cell>
          <cell r="B225" t="str">
            <v>FORREST CITY ARKANSAS HOSPITAL COMPANY LLC</v>
          </cell>
          <cell r="C225" t="str">
            <v>1811912009</v>
          </cell>
          <cell r="D225" t="str">
            <v>01</v>
          </cell>
          <cell r="E225" t="str">
            <v>010</v>
          </cell>
        </row>
        <row r="226">
          <cell r="A226" t="str">
            <v>100698500A</v>
          </cell>
          <cell r="B226" t="str">
            <v>FORREST COUNTY GENERAL HOSPITAL</v>
          </cell>
          <cell r="C226" t="str">
            <v>1053350462</v>
          </cell>
          <cell r="D226" t="str">
            <v>01</v>
          </cell>
          <cell r="E226" t="str">
            <v>010</v>
          </cell>
        </row>
        <row r="227">
          <cell r="A227" t="str">
            <v>100698500B</v>
          </cell>
          <cell r="B227" t="str">
            <v>FORREST COUNTY GENERAL HOSPITAL</v>
          </cell>
          <cell r="C227" t="str">
            <v>1225041809</v>
          </cell>
          <cell r="D227" t="str">
            <v>01</v>
          </cell>
          <cell r="E227" t="str">
            <v>010</v>
          </cell>
        </row>
        <row r="228">
          <cell r="A228" t="str">
            <v>100698500D</v>
          </cell>
          <cell r="B228" t="str">
            <v>FORREST COUNTY GENERAL HOSPITAL</v>
          </cell>
          <cell r="C228" t="str">
            <v>1427320993</v>
          </cell>
          <cell r="D228" t="str">
            <v>01</v>
          </cell>
          <cell r="E228" t="str">
            <v>010</v>
          </cell>
        </row>
        <row r="229">
          <cell r="A229" t="str">
            <v>200006810A</v>
          </cell>
          <cell r="B229" t="str">
            <v>FORT DUNCAN REGIONAL MEDICAL CENTER</v>
          </cell>
          <cell r="C229" t="str">
            <v>1770579591</v>
          </cell>
          <cell r="D229" t="str">
            <v>01</v>
          </cell>
          <cell r="E229" t="str">
            <v>010</v>
          </cell>
        </row>
        <row r="230">
          <cell r="A230" t="str">
            <v>200945990A</v>
          </cell>
          <cell r="B230" t="str">
            <v>FORT MADISON COMMUNITY HOSPITAL</v>
          </cell>
          <cell r="C230" t="str">
            <v>1902810856</v>
          </cell>
          <cell r="D230" t="str">
            <v>01</v>
          </cell>
          <cell r="E230" t="str">
            <v>010</v>
          </cell>
        </row>
        <row r="231">
          <cell r="A231" t="str">
            <v>200234950A</v>
          </cell>
          <cell r="B231" t="str">
            <v>FOUNTAIN VALLEY REGIONAL HOSPITAL &amp; MEDICAL CENTER</v>
          </cell>
          <cell r="C231" t="str">
            <v>1821002007</v>
          </cell>
          <cell r="D231" t="str">
            <v>01</v>
          </cell>
          <cell r="E231" t="str">
            <v>010</v>
          </cell>
        </row>
        <row r="232">
          <cell r="A232" t="str">
            <v>200344440A</v>
          </cell>
          <cell r="B232" t="str">
            <v>FRANCISCAN HEALTH SYSTEM</v>
          </cell>
          <cell r="C232" t="str">
            <v>1447406699</v>
          </cell>
          <cell r="D232" t="str">
            <v>01</v>
          </cell>
          <cell r="E232" t="str">
            <v>010</v>
          </cell>
        </row>
        <row r="233">
          <cell r="A233" t="str">
            <v>100693570A</v>
          </cell>
          <cell r="B233" t="str">
            <v>FREEMAN HOSPITAL</v>
          </cell>
          <cell r="C233" t="str">
            <v>1265546048</v>
          </cell>
          <cell r="D233" t="str">
            <v>01</v>
          </cell>
          <cell r="E233" t="str">
            <v>010</v>
          </cell>
        </row>
        <row r="234">
          <cell r="A234" t="str">
            <v>100712780F</v>
          </cell>
          <cell r="B234" t="str">
            <v>FREEMAN NEOSHO HOSPITAL</v>
          </cell>
          <cell r="C234" t="str">
            <v>1598873796</v>
          </cell>
          <cell r="D234" t="str">
            <v>01</v>
          </cell>
          <cell r="E234" t="str">
            <v>010</v>
          </cell>
        </row>
        <row r="235">
          <cell r="A235" t="str">
            <v>200981200A</v>
          </cell>
          <cell r="B235" t="str">
            <v>GADSDEN REGIONAL MEDICAL CENTER</v>
          </cell>
          <cell r="C235" t="str">
            <v>1225081516</v>
          </cell>
          <cell r="D235" t="str">
            <v>01</v>
          </cell>
          <cell r="E235" t="str">
            <v>010</v>
          </cell>
        </row>
        <row r="236">
          <cell r="A236" t="str">
            <v>200837470A</v>
          </cell>
          <cell r="B236" t="str">
            <v>GAINESVILLE COMMUNITY HOSPITAL INC</v>
          </cell>
          <cell r="C236" t="str">
            <v>1972071991</v>
          </cell>
          <cell r="D236" t="str">
            <v>01</v>
          </cell>
          <cell r="E236" t="str">
            <v>010</v>
          </cell>
        </row>
        <row r="237">
          <cell r="A237" t="str">
            <v>201003930A</v>
          </cell>
          <cell r="B237" t="str">
            <v>GARRETT COUNTY MEMORIAL HOSPITAL</v>
          </cell>
          <cell r="C237" t="str">
            <v>1356341499</v>
          </cell>
          <cell r="D237" t="str">
            <v>01</v>
          </cell>
          <cell r="E237" t="str">
            <v>010</v>
          </cell>
        </row>
        <row r="238">
          <cell r="A238" t="str">
            <v>200817900A</v>
          </cell>
          <cell r="B238" t="str">
            <v>GATEWAY REGIONAL MEDICAL CENTER</v>
          </cell>
          <cell r="C238" t="str">
            <v>1083685986</v>
          </cell>
          <cell r="D238" t="str">
            <v>01</v>
          </cell>
          <cell r="E238" t="str">
            <v>010</v>
          </cell>
        </row>
        <row r="239">
          <cell r="A239" t="str">
            <v>100704630A</v>
          </cell>
          <cell r="B239" t="str">
            <v>GERALD CHAMPION REGIONAL MEDICAL CENTER</v>
          </cell>
          <cell r="C239" t="str">
            <v>1861450579</v>
          </cell>
          <cell r="D239" t="str">
            <v>01</v>
          </cell>
          <cell r="E239" t="str">
            <v>010</v>
          </cell>
        </row>
        <row r="240">
          <cell r="A240" t="str">
            <v>200287390A</v>
          </cell>
          <cell r="B240" t="str">
            <v>GILLETTE CHILDREN'S SPECIALTY HEALTHCARE</v>
          </cell>
          <cell r="C240" t="str">
            <v>1447352836</v>
          </cell>
          <cell r="D240" t="str">
            <v>01</v>
          </cell>
          <cell r="E240" t="str">
            <v>010</v>
          </cell>
        </row>
        <row r="241">
          <cell r="A241" t="str">
            <v>200415180A</v>
          </cell>
          <cell r="B241" t="str">
            <v>GLENS FALLS HOSPITAL, INC</v>
          </cell>
          <cell r="C241" t="str">
            <v>1871606764</v>
          </cell>
          <cell r="D241" t="str">
            <v>01</v>
          </cell>
          <cell r="E241" t="str">
            <v>010</v>
          </cell>
        </row>
        <row r="242">
          <cell r="A242" t="str">
            <v>100705480A</v>
          </cell>
          <cell r="B242" t="str">
            <v>GOOD SAMARITAN HOSPITAL</v>
          </cell>
          <cell r="C242" t="str">
            <v>1841231461</v>
          </cell>
          <cell r="D242" t="str">
            <v>01</v>
          </cell>
          <cell r="E242" t="str">
            <v>010</v>
          </cell>
        </row>
        <row r="243">
          <cell r="A243" t="str">
            <v>200899830A</v>
          </cell>
          <cell r="B243" t="str">
            <v>GOOD SAMARITAN MEDICAL CENTER</v>
          </cell>
          <cell r="C243" t="str">
            <v>1770515991</v>
          </cell>
          <cell r="D243" t="str">
            <v>01</v>
          </cell>
          <cell r="E243" t="str">
            <v>010</v>
          </cell>
        </row>
        <row r="244">
          <cell r="A244" t="str">
            <v>200309580A</v>
          </cell>
          <cell r="B244" t="str">
            <v>GOOD SAMARITAN MEDICAL CENTER, LLC</v>
          </cell>
          <cell r="C244" t="str">
            <v>1407845035</v>
          </cell>
          <cell r="D244" t="str">
            <v>01</v>
          </cell>
          <cell r="E244" t="str">
            <v>010</v>
          </cell>
        </row>
        <row r="245">
          <cell r="A245" t="str">
            <v>200198730A</v>
          </cell>
          <cell r="B245" t="str">
            <v>GOOD SHEPHERD MEDICAL CENTER</v>
          </cell>
          <cell r="C245" t="str">
            <v>1689663007</v>
          </cell>
          <cell r="D245" t="str">
            <v>01</v>
          </cell>
          <cell r="E245" t="str">
            <v>010</v>
          </cell>
        </row>
        <row r="246">
          <cell r="A246" t="str">
            <v>100700820A</v>
          </cell>
          <cell r="B246" t="str">
            <v>GRADY MEMORIAL HOSPITAL</v>
          </cell>
          <cell r="C246" t="str">
            <v>1538169198</v>
          </cell>
          <cell r="D246" t="str">
            <v>01</v>
          </cell>
          <cell r="E246" t="str">
            <v>010</v>
          </cell>
        </row>
        <row r="247">
          <cell r="A247" t="str">
            <v>201041700A</v>
          </cell>
          <cell r="B247" t="str">
            <v>GRANBURY HOSPITAL CORPORATION</v>
          </cell>
          <cell r="C247" t="str">
            <v>1114998911</v>
          </cell>
          <cell r="D247" t="str">
            <v>01</v>
          </cell>
          <cell r="E247" t="str">
            <v>010</v>
          </cell>
        </row>
        <row r="248">
          <cell r="A248" t="str">
            <v>200928300A</v>
          </cell>
          <cell r="B248" t="str">
            <v>GRAND ITASCA CLINIC AND HOSPITAL</v>
          </cell>
          <cell r="C248" t="str">
            <v>1669426631</v>
          </cell>
          <cell r="D248" t="str">
            <v>01</v>
          </cell>
          <cell r="E248" t="str">
            <v>010</v>
          </cell>
        </row>
        <row r="249">
          <cell r="A249" t="str">
            <v>201092940A</v>
          </cell>
          <cell r="B249" t="str">
            <v>GRANDVIEW MEDICAL CENTER</v>
          </cell>
          <cell r="C249" t="str">
            <v>1023061405</v>
          </cell>
          <cell r="D249" t="str">
            <v>01</v>
          </cell>
          <cell r="E249" t="str">
            <v>010</v>
          </cell>
        </row>
        <row r="250">
          <cell r="A250" t="str">
            <v>100699410A</v>
          </cell>
          <cell r="B250" t="str">
            <v>GREAT PLAINS REGIONAL MEDICAL CENTER</v>
          </cell>
          <cell r="C250" t="str">
            <v>1184639122</v>
          </cell>
          <cell r="D250" t="str">
            <v>01</v>
          </cell>
          <cell r="E250" t="str">
            <v>010</v>
          </cell>
        </row>
        <row r="251">
          <cell r="A251" t="str">
            <v>100699410G</v>
          </cell>
          <cell r="B251" t="str">
            <v>GREAT PLAINS REGIONAL MEDICAL CENTER-PSY</v>
          </cell>
          <cell r="C251" t="str">
            <v>1194730382</v>
          </cell>
          <cell r="D251" t="str">
            <v>01</v>
          </cell>
          <cell r="E251" t="str">
            <v>205</v>
          </cell>
        </row>
        <row r="252">
          <cell r="A252" t="str">
            <v>100699410F</v>
          </cell>
          <cell r="B252" t="str">
            <v>GREAT PLAINS REGIONAL MEDICAL CENTER-REHAB</v>
          </cell>
          <cell r="C252" t="str">
            <v>1063990901</v>
          </cell>
          <cell r="D252" t="str">
            <v>01</v>
          </cell>
          <cell r="E252" t="str">
            <v>206</v>
          </cell>
        </row>
        <row r="253">
          <cell r="A253" t="str">
            <v>100690030B</v>
          </cell>
          <cell r="B253" t="str">
            <v>GRIFFIN MEMORIAL HOSPITAL</v>
          </cell>
          <cell r="C253" t="str">
            <v>1194816074</v>
          </cell>
          <cell r="D253" t="str">
            <v>63</v>
          </cell>
          <cell r="E253" t="str">
            <v>634</v>
          </cell>
        </row>
        <row r="254">
          <cell r="A254" t="str">
            <v>100696850C</v>
          </cell>
          <cell r="B254" t="str">
            <v>GULF COAST MEDICAL CENTER</v>
          </cell>
          <cell r="C254" t="str">
            <v>1982658407</v>
          </cell>
          <cell r="D254" t="str">
            <v>01</v>
          </cell>
          <cell r="E254" t="str">
            <v>010</v>
          </cell>
        </row>
        <row r="255">
          <cell r="A255" t="str">
            <v>200296060A</v>
          </cell>
          <cell r="B255" t="str">
            <v>GUNDERSEN LUTHERAN MEDICAL CENTER</v>
          </cell>
          <cell r="C255" t="str">
            <v>1376593442</v>
          </cell>
          <cell r="D255" t="str">
            <v>01</v>
          </cell>
          <cell r="E255" t="str">
            <v>010</v>
          </cell>
        </row>
        <row r="256">
          <cell r="A256" t="str">
            <v>100704580A</v>
          </cell>
          <cell r="B256" t="str">
            <v>GUNNISON VALLEY HOSPITAL</v>
          </cell>
          <cell r="C256" t="str">
            <v>1932109048</v>
          </cell>
          <cell r="D256" t="str">
            <v>01</v>
          </cell>
          <cell r="E256" t="str">
            <v>010</v>
          </cell>
        </row>
        <row r="257">
          <cell r="A257" t="str">
            <v>100700780B</v>
          </cell>
          <cell r="B257" t="str">
            <v>HARMON MEM HSP</v>
          </cell>
          <cell r="C257" t="str">
            <v>1295735991</v>
          </cell>
          <cell r="D257" t="str">
            <v>01</v>
          </cell>
          <cell r="E257" t="str">
            <v>014</v>
          </cell>
        </row>
        <row r="258">
          <cell r="A258" t="str">
            <v>100699660A</v>
          </cell>
          <cell r="B258" t="str">
            <v>HARPER CO COM HSP</v>
          </cell>
          <cell r="C258" t="str">
            <v>1134128499</v>
          </cell>
          <cell r="D258" t="str">
            <v>01</v>
          </cell>
          <cell r="E258" t="str">
            <v>014</v>
          </cell>
        </row>
        <row r="259">
          <cell r="A259" t="str">
            <v>100690210A</v>
          </cell>
          <cell r="B259" t="str">
            <v>HARRISBURG MEDICAL CENTER, INC.</v>
          </cell>
          <cell r="C259" t="str">
            <v>1073580130</v>
          </cell>
          <cell r="D259" t="str">
            <v>01</v>
          </cell>
          <cell r="E259" t="str">
            <v>010</v>
          </cell>
        </row>
        <row r="260">
          <cell r="A260" t="str">
            <v>100693540B</v>
          </cell>
          <cell r="B260" t="str">
            <v>HARRISON CO COMM HOSP</v>
          </cell>
          <cell r="C260" t="str">
            <v>1528062569</v>
          </cell>
          <cell r="D260" t="str">
            <v>01</v>
          </cell>
          <cell r="E260" t="str">
            <v>014</v>
          </cell>
        </row>
        <row r="261">
          <cell r="A261" t="str">
            <v>200334340A</v>
          </cell>
          <cell r="B261" t="str">
            <v>HARRISON MEDICAL CENTER</v>
          </cell>
          <cell r="C261" t="str">
            <v>1518912609</v>
          </cell>
          <cell r="D261" t="str">
            <v>01</v>
          </cell>
          <cell r="E261" t="str">
            <v>010</v>
          </cell>
        </row>
        <row r="262">
          <cell r="A262" t="str">
            <v>200925590A</v>
          </cell>
          <cell r="B262" t="str">
            <v>HASKELL REGIONAL HOSPITAL INC.</v>
          </cell>
          <cell r="C262" t="str">
            <v>1790307593</v>
          </cell>
          <cell r="D262" t="str">
            <v>01</v>
          </cell>
          <cell r="E262" t="str">
            <v>014</v>
          </cell>
        </row>
        <row r="263">
          <cell r="A263" t="str">
            <v>201014780A</v>
          </cell>
          <cell r="B263" t="str">
            <v>HAWARDEN REGIONAL HEALTHCARE</v>
          </cell>
          <cell r="C263" t="str">
            <v>1841261104</v>
          </cell>
          <cell r="D263" t="str">
            <v>01</v>
          </cell>
          <cell r="E263" t="str">
            <v>014</v>
          </cell>
        </row>
        <row r="264">
          <cell r="A264" t="str">
            <v>200622450B</v>
          </cell>
          <cell r="B264" t="str">
            <v>HEALTHBRIDGE CHILDREN'S HOSPITAL-HOUSTON, LTD</v>
          </cell>
          <cell r="C264" t="str">
            <v>1013968726</v>
          </cell>
          <cell r="D264" t="str">
            <v>01</v>
          </cell>
          <cell r="E264" t="str">
            <v>010</v>
          </cell>
        </row>
        <row r="265">
          <cell r="A265" t="str">
            <v>200320610A</v>
          </cell>
          <cell r="B265" t="str">
            <v>HEALTHEAST ST. JOHN'S HOSPITAL</v>
          </cell>
          <cell r="C265" t="str">
            <v>1447218482</v>
          </cell>
          <cell r="D265" t="str">
            <v>01</v>
          </cell>
          <cell r="E265" t="str">
            <v>010</v>
          </cell>
        </row>
        <row r="266">
          <cell r="A266" t="str">
            <v>200050740B</v>
          </cell>
          <cell r="B266" t="str">
            <v>HEALTHEAST ST. JOSEPH'S HOSPITAL</v>
          </cell>
          <cell r="C266" t="str">
            <v>1134186273</v>
          </cell>
          <cell r="D266" t="str">
            <v>01</v>
          </cell>
          <cell r="E266" t="str">
            <v>010</v>
          </cell>
        </row>
        <row r="267">
          <cell r="A267" t="str">
            <v>200044420B</v>
          </cell>
          <cell r="B267" t="str">
            <v>HEALTHEAST WOODWINDS HOSPITAL</v>
          </cell>
          <cell r="C267" t="str">
            <v>1356309322</v>
          </cell>
          <cell r="D267" t="str">
            <v>01</v>
          </cell>
          <cell r="E267" t="str">
            <v>010</v>
          </cell>
        </row>
        <row r="268">
          <cell r="A268" t="str">
            <v>200215730B</v>
          </cell>
          <cell r="B268" t="str">
            <v>HEMPHILL COUNTY HOSPITAL</v>
          </cell>
          <cell r="C268" t="str">
            <v>1558354241</v>
          </cell>
          <cell r="D268" t="str">
            <v>01</v>
          </cell>
          <cell r="E268" t="str">
            <v>010</v>
          </cell>
        </row>
        <row r="269">
          <cell r="A269" t="str">
            <v>200112170A</v>
          </cell>
          <cell r="B269" t="str">
            <v>HENDERSON HOSPITAL</v>
          </cell>
          <cell r="C269" t="str">
            <v>1083759633</v>
          </cell>
          <cell r="D269" t="str">
            <v>01</v>
          </cell>
          <cell r="E269" t="str">
            <v>010</v>
          </cell>
        </row>
        <row r="270">
          <cell r="A270" t="str">
            <v>200737720A</v>
          </cell>
          <cell r="B270" t="str">
            <v>HENDERSON HOSPITAL</v>
          </cell>
          <cell r="C270" t="str">
            <v>1003281452</v>
          </cell>
          <cell r="D270" t="str">
            <v>01</v>
          </cell>
          <cell r="E270" t="str">
            <v>010</v>
          </cell>
        </row>
        <row r="271">
          <cell r="A271" t="str">
            <v>100702050A</v>
          </cell>
          <cell r="B271" t="str">
            <v>HENDRICK MEDICAL CENTER</v>
          </cell>
          <cell r="C271" t="str">
            <v>1528064649</v>
          </cell>
          <cell r="D271" t="str">
            <v>01</v>
          </cell>
          <cell r="E271" t="str">
            <v>010</v>
          </cell>
        </row>
        <row r="272">
          <cell r="A272" t="str">
            <v>200283010A</v>
          </cell>
          <cell r="B272" t="str">
            <v>HENNEPIN COUNTY MEDICAL CENTER</v>
          </cell>
          <cell r="C272" t="str">
            <v>1407897309</v>
          </cell>
          <cell r="D272" t="str">
            <v>01</v>
          </cell>
          <cell r="E272" t="str">
            <v>010</v>
          </cell>
        </row>
        <row r="273">
          <cell r="A273" t="str">
            <v>200701040A</v>
          </cell>
          <cell r="B273" t="str">
            <v>HERITAGE PARK SURGICAL HOSPITAL AT SHERMAN</v>
          </cell>
          <cell r="C273" t="str">
            <v>1235510090</v>
          </cell>
          <cell r="D273" t="str">
            <v>01</v>
          </cell>
          <cell r="E273" t="str">
            <v>010</v>
          </cell>
        </row>
        <row r="274">
          <cell r="A274" t="str">
            <v>201006730A</v>
          </cell>
          <cell r="B274" t="str">
            <v>HI-DESERT MEDICAL CENTER</v>
          </cell>
          <cell r="C274" t="str">
            <v>1851787295</v>
          </cell>
          <cell r="D274" t="str">
            <v>01</v>
          </cell>
          <cell r="E274" t="str">
            <v>010</v>
          </cell>
        </row>
        <row r="275">
          <cell r="A275" t="str">
            <v>201085830A</v>
          </cell>
          <cell r="B275" t="str">
            <v>HILL COUNTRY MEMORIAL HOSPITAL</v>
          </cell>
          <cell r="C275" t="str">
            <v>1497726343</v>
          </cell>
          <cell r="D275" t="str">
            <v>01</v>
          </cell>
          <cell r="E275" t="str">
            <v>010</v>
          </cell>
        </row>
        <row r="276">
          <cell r="A276" t="str">
            <v>100701060B</v>
          </cell>
          <cell r="B276" t="str">
            <v>HILLCREST BAPTIST MEDICAL CENTER</v>
          </cell>
          <cell r="C276" t="str">
            <v>1891882833</v>
          </cell>
          <cell r="D276" t="str">
            <v>01</v>
          </cell>
          <cell r="E276" t="str">
            <v>010</v>
          </cell>
        </row>
        <row r="277">
          <cell r="A277" t="str">
            <v>200435950B</v>
          </cell>
          <cell r="B277" t="str">
            <v>HILLCREST HOSPITAL CLAREMORE - PSYCH</v>
          </cell>
          <cell r="C277" t="str">
            <v>1841570629</v>
          </cell>
          <cell r="D277" t="str">
            <v>01</v>
          </cell>
          <cell r="E277" t="str">
            <v>205</v>
          </cell>
        </row>
        <row r="278">
          <cell r="A278" t="str">
            <v>200044190A</v>
          </cell>
          <cell r="B278" t="str">
            <v>HILLCREST HOSPITAL CUSHING</v>
          </cell>
          <cell r="C278" t="str">
            <v>1801867643</v>
          </cell>
          <cell r="D278" t="str">
            <v>01</v>
          </cell>
          <cell r="E278" t="str">
            <v>010</v>
          </cell>
        </row>
        <row r="279">
          <cell r="A279" t="str">
            <v>200735850A</v>
          </cell>
          <cell r="B279" t="str">
            <v>HILLCREST HOSPITAL PRYOR</v>
          </cell>
          <cell r="C279" t="str">
            <v>1780125005</v>
          </cell>
          <cell r="D279" t="str">
            <v>01</v>
          </cell>
          <cell r="E279" t="str">
            <v>010</v>
          </cell>
        </row>
        <row r="280">
          <cell r="A280" t="str">
            <v>200044210A</v>
          </cell>
          <cell r="B280" t="str">
            <v>HILLCREST MEDICAL CENTER</v>
          </cell>
          <cell r="C280" t="str">
            <v>1629057229</v>
          </cell>
          <cell r="D280" t="str">
            <v>01</v>
          </cell>
          <cell r="E280" t="str">
            <v>010</v>
          </cell>
        </row>
        <row r="281">
          <cell r="A281" t="str">
            <v>200044210B</v>
          </cell>
          <cell r="B281" t="str">
            <v>HILLCREST MEDICAL CENTER - REHAB</v>
          </cell>
          <cell r="C281" t="str">
            <v>1679652192</v>
          </cell>
          <cell r="D281" t="str">
            <v>01</v>
          </cell>
          <cell r="E281" t="str">
            <v>206</v>
          </cell>
        </row>
        <row r="282">
          <cell r="A282" t="str">
            <v>200539880B</v>
          </cell>
          <cell r="B282" t="str">
            <v>HOLDENVILLE GENERAL HOSPITAL</v>
          </cell>
          <cell r="C282" t="str">
            <v>1265851455</v>
          </cell>
          <cell r="D282" t="str">
            <v>01</v>
          </cell>
          <cell r="E282" t="str">
            <v>014</v>
          </cell>
        </row>
        <row r="283">
          <cell r="A283" t="str">
            <v>100694940A</v>
          </cell>
          <cell r="B283" t="str">
            <v>HOSPITAL DISTRICT #1</v>
          </cell>
          <cell r="C283" t="str">
            <v>1578505095</v>
          </cell>
          <cell r="D283" t="str">
            <v>01</v>
          </cell>
          <cell r="E283" t="str">
            <v>014</v>
          </cell>
        </row>
        <row r="284">
          <cell r="A284" t="str">
            <v>200108340A</v>
          </cell>
          <cell r="B284" t="str">
            <v>HOSPITAL FOR SPECIAL SURGERY</v>
          </cell>
          <cell r="C284" t="str">
            <v>1851344188</v>
          </cell>
          <cell r="D284" t="str">
            <v>01</v>
          </cell>
          <cell r="E284" t="str">
            <v>010</v>
          </cell>
        </row>
        <row r="285">
          <cell r="A285" t="str">
            <v>100698980A</v>
          </cell>
          <cell r="B285" t="str">
            <v>HOT SPRING COUNTY MEDICAL CENTER</v>
          </cell>
          <cell r="C285" t="str">
            <v>1902868391</v>
          </cell>
          <cell r="D285" t="str">
            <v>01</v>
          </cell>
          <cell r="E285" t="str">
            <v>010</v>
          </cell>
        </row>
        <row r="286">
          <cell r="A286" t="str">
            <v>100691890B</v>
          </cell>
          <cell r="B286" t="str">
            <v>HSHS ST. ELIZABETHS HOSPITAL</v>
          </cell>
          <cell r="C286" t="str">
            <v>1629057302</v>
          </cell>
          <cell r="D286" t="str">
            <v>01</v>
          </cell>
          <cell r="E286" t="str">
            <v>010</v>
          </cell>
        </row>
        <row r="287">
          <cell r="A287" t="str">
            <v>200759690A</v>
          </cell>
          <cell r="B287" t="str">
            <v>HUNTINGTON BEACH HOSPITAL</v>
          </cell>
          <cell r="C287" t="str">
            <v>1083622120</v>
          </cell>
          <cell r="D287" t="str">
            <v>01</v>
          </cell>
          <cell r="E287" t="str">
            <v>010</v>
          </cell>
        </row>
        <row r="288">
          <cell r="A288" t="str">
            <v>200768100A</v>
          </cell>
          <cell r="B288" t="str">
            <v>HUNT REGIONAL MEDICAL CENTER</v>
          </cell>
          <cell r="C288" t="str">
            <v>1598750721</v>
          </cell>
          <cell r="D288" t="str">
            <v>01</v>
          </cell>
          <cell r="E288" t="str">
            <v>010</v>
          </cell>
        </row>
        <row r="289">
          <cell r="A289" t="str">
            <v>100692320A</v>
          </cell>
          <cell r="B289" t="str">
            <v>HURLEY MEDICAL CENTER</v>
          </cell>
          <cell r="C289" t="str">
            <v>1598717480</v>
          </cell>
          <cell r="D289" t="str">
            <v>01</v>
          </cell>
          <cell r="E289" t="str">
            <v>010</v>
          </cell>
        </row>
        <row r="290">
          <cell r="A290" t="str">
            <v>201020400A</v>
          </cell>
          <cell r="B290" t="str">
            <v>IDAHO FALLS COMMUNITY HOSPITAL LLC</v>
          </cell>
          <cell r="C290" t="str">
            <v>1114481447</v>
          </cell>
          <cell r="D290" t="str">
            <v>01</v>
          </cell>
          <cell r="E290" t="str">
            <v>010</v>
          </cell>
        </row>
        <row r="291">
          <cell r="A291" t="str">
            <v>200786710A</v>
          </cell>
          <cell r="B291" t="str">
            <v>INSPIRE SPECIALTY HOSPITAL</v>
          </cell>
          <cell r="C291" t="str">
            <v>1124545819</v>
          </cell>
          <cell r="D291" t="str">
            <v>01</v>
          </cell>
          <cell r="E291" t="str">
            <v>010</v>
          </cell>
        </row>
        <row r="292">
          <cell r="A292" t="str">
            <v>100806400C</v>
          </cell>
          <cell r="B292" t="str">
            <v>INTEGRIS BAPTIST MEDICAL C</v>
          </cell>
          <cell r="C292" t="str">
            <v>1831103654</v>
          </cell>
          <cell r="D292" t="str">
            <v>01</v>
          </cell>
          <cell r="E292" t="str">
            <v>010</v>
          </cell>
        </row>
        <row r="293">
          <cell r="A293" t="str">
            <v>100699740B</v>
          </cell>
          <cell r="B293" t="str">
            <v>INTEGRIS BAPTIST MEDICAL CENTER, INC</v>
          </cell>
          <cell r="C293" t="str">
            <v>1831103654</v>
          </cell>
          <cell r="D293" t="str">
            <v>01</v>
          </cell>
          <cell r="E293" t="str">
            <v>010</v>
          </cell>
        </row>
        <row r="294">
          <cell r="A294" t="str">
            <v>100699500R</v>
          </cell>
          <cell r="B294" t="str">
            <v>INTEGRIS BASS BAPTIST HLTH CTR-PSYCH</v>
          </cell>
          <cell r="C294" t="str">
            <v>1902913999</v>
          </cell>
          <cell r="D294" t="str">
            <v>01</v>
          </cell>
          <cell r="E294" t="str">
            <v>205</v>
          </cell>
        </row>
        <row r="295">
          <cell r="A295" t="str">
            <v>100699500A</v>
          </cell>
          <cell r="B295" t="str">
            <v>INTEGRIS BASS MEM BAP</v>
          </cell>
          <cell r="C295" t="str">
            <v>1144236571</v>
          </cell>
          <cell r="D295" t="str">
            <v>01</v>
          </cell>
          <cell r="E295" t="str">
            <v>010</v>
          </cell>
        </row>
        <row r="296">
          <cell r="A296" t="str">
            <v>100700610A</v>
          </cell>
          <cell r="B296" t="str">
            <v>INTEGRIS CANADIAN VALLEY HOSPITAL</v>
          </cell>
          <cell r="C296" t="str">
            <v>1306865357</v>
          </cell>
          <cell r="D296" t="str">
            <v>01</v>
          </cell>
          <cell r="E296" t="str">
            <v>010</v>
          </cell>
        </row>
        <row r="297">
          <cell r="A297" t="str">
            <v>200834400A</v>
          </cell>
          <cell r="B297" t="str">
            <v>INTEGRIS COMMUNITY HOSPITAL COUNCIL CROSSING</v>
          </cell>
          <cell r="C297" t="str">
            <v>1194209155</v>
          </cell>
          <cell r="D297" t="str">
            <v>01</v>
          </cell>
          <cell r="E297" t="str">
            <v>010</v>
          </cell>
        </row>
        <row r="298">
          <cell r="A298" t="str">
            <v>200834400B</v>
          </cell>
          <cell r="B298" t="str">
            <v>INTEGRIS COMMUNITY HOSPITAL DEL CITY</v>
          </cell>
          <cell r="C298" t="str">
            <v>1942784715</v>
          </cell>
          <cell r="D298" t="str">
            <v>01</v>
          </cell>
          <cell r="E298" t="str">
            <v>010</v>
          </cell>
        </row>
        <row r="299">
          <cell r="A299" t="str">
            <v>200834400D</v>
          </cell>
          <cell r="B299" t="str">
            <v>INTEGRIS COMMUNITY HOSPITAL MOORE</v>
          </cell>
          <cell r="C299" t="str">
            <v>1447734272</v>
          </cell>
          <cell r="D299" t="str">
            <v>01</v>
          </cell>
          <cell r="E299" t="str">
            <v>010</v>
          </cell>
        </row>
        <row r="300">
          <cell r="A300" t="str">
            <v>200834400C</v>
          </cell>
          <cell r="B300" t="str">
            <v>INTEGRIS COMMUNITY HOSPITAL - OKC WEST</v>
          </cell>
          <cell r="C300" t="str">
            <v>1336623198</v>
          </cell>
          <cell r="D300" t="str">
            <v>01</v>
          </cell>
          <cell r="E300" t="str">
            <v>010</v>
          </cell>
        </row>
        <row r="301">
          <cell r="A301" t="str">
            <v>100699440N</v>
          </cell>
          <cell r="B301" t="str">
            <v>INTEGRIS GENERATIONS MIAMI - GEROPSYCHIATRIC UNIT</v>
          </cell>
          <cell r="C301" t="str">
            <v>1215043112</v>
          </cell>
          <cell r="D301" t="str">
            <v>01</v>
          </cell>
          <cell r="E301" t="str">
            <v>205</v>
          </cell>
        </row>
        <row r="302">
          <cell r="A302" t="str">
            <v>100699700A</v>
          </cell>
          <cell r="B302" t="str">
            <v>INTEGRIS GROVE HOSPITAL</v>
          </cell>
          <cell r="C302" t="str">
            <v>1467473579</v>
          </cell>
          <cell r="D302" t="str">
            <v>01</v>
          </cell>
          <cell r="E302" t="str">
            <v>010</v>
          </cell>
        </row>
        <row r="303">
          <cell r="A303" t="str">
            <v>200405550A</v>
          </cell>
          <cell r="B303" t="str">
            <v>INTEGRIS HEALTH EDMOND, INC.</v>
          </cell>
          <cell r="C303" t="str">
            <v>1720373103</v>
          </cell>
          <cell r="D303" t="str">
            <v>01</v>
          </cell>
          <cell r="E303" t="str">
            <v>010</v>
          </cell>
        </row>
        <row r="304">
          <cell r="A304" t="str">
            <v>200405550C</v>
          </cell>
          <cell r="B304" t="str">
            <v>INTEGRIS HEALTH JIM THORPE INPATIENT REHAB EDMOND</v>
          </cell>
          <cell r="C304" t="str">
            <v>1588243117</v>
          </cell>
          <cell r="D304" t="str">
            <v>01</v>
          </cell>
          <cell r="E304" t="str">
            <v>206</v>
          </cell>
        </row>
        <row r="305">
          <cell r="A305" t="str">
            <v>100699440A</v>
          </cell>
          <cell r="B305" t="str">
            <v>INTEGRIS MIAMI HOSPITAL</v>
          </cell>
          <cell r="C305" t="str">
            <v>1114931342</v>
          </cell>
          <cell r="D305" t="str">
            <v>01</v>
          </cell>
          <cell r="E305" t="str">
            <v>010</v>
          </cell>
        </row>
        <row r="306">
          <cell r="A306" t="str">
            <v>100700200A</v>
          </cell>
          <cell r="B306" t="str">
            <v>INTEGRIS SOUTHWEST MEDICAL CENTER</v>
          </cell>
          <cell r="C306" t="str">
            <v>1457372625</v>
          </cell>
          <cell r="D306" t="str">
            <v>01</v>
          </cell>
          <cell r="E306" t="str">
            <v>010</v>
          </cell>
        </row>
        <row r="307">
          <cell r="A307" t="str">
            <v>100700200S</v>
          </cell>
          <cell r="B307" t="str">
            <v>INTEGRIS SOUTHWEST MEDICAL CENTER-PSYCH</v>
          </cell>
          <cell r="C307" t="str">
            <v>1538587464</v>
          </cell>
          <cell r="D307" t="str">
            <v>01</v>
          </cell>
          <cell r="E307" t="str">
            <v>205</v>
          </cell>
        </row>
        <row r="308">
          <cell r="A308" t="str">
            <v>100700200R</v>
          </cell>
          <cell r="B308" t="str">
            <v>INTEGRIS SOUTHWEST MEDICAL CENTER - REHAB</v>
          </cell>
          <cell r="C308" t="str">
            <v>1336252717</v>
          </cell>
          <cell r="D308" t="str">
            <v>01</v>
          </cell>
          <cell r="E308" t="str">
            <v>206</v>
          </cell>
        </row>
        <row r="309">
          <cell r="A309" t="str">
            <v>100692940B</v>
          </cell>
          <cell r="B309" t="str">
            <v>IOWA LUTHERAN HOSPITAL</v>
          </cell>
          <cell r="C309" t="str">
            <v>1356433049</v>
          </cell>
          <cell r="D309" t="str">
            <v>01</v>
          </cell>
          <cell r="E309" t="str">
            <v>010</v>
          </cell>
        </row>
        <row r="310">
          <cell r="A310" t="str">
            <v>100692940A</v>
          </cell>
          <cell r="B310" t="str">
            <v>IOWA METHODIST MEDICAL CENTER</v>
          </cell>
          <cell r="C310" t="str">
            <v>1396837951</v>
          </cell>
          <cell r="D310" t="str">
            <v>01</v>
          </cell>
          <cell r="E310" t="str">
            <v>010</v>
          </cell>
        </row>
        <row r="311">
          <cell r="A311" t="str">
            <v>100704040A</v>
          </cell>
          <cell r="B311" t="str">
            <v>IVINSON MEMORIAL HOSPITAL</v>
          </cell>
          <cell r="C311" t="str">
            <v>1336289552</v>
          </cell>
          <cell r="D311" t="str">
            <v>01</v>
          </cell>
          <cell r="E311" t="str">
            <v>010</v>
          </cell>
        </row>
        <row r="312">
          <cell r="A312" t="str">
            <v>100699350A</v>
          </cell>
          <cell r="B312" t="str">
            <v>JACKSON CO MEM HSP</v>
          </cell>
          <cell r="C312" t="str">
            <v>1093763781</v>
          </cell>
          <cell r="D312" t="str">
            <v>01</v>
          </cell>
          <cell r="E312" t="str">
            <v>010</v>
          </cell>
        </row>
        <row r="313">
          <cell r="A313" t="str">
            <v>100698150A</v>
          </cell>
          <cell r="B313" t="str">
            <v>JACKSON MADISON COUNTY GENERAL HOSPITAL</v>
          </cell>
          <cell r="C313" t="str">
            <v>1093705428</v>
          </cell>
          <cell r="D313" t="str">
            <v>01</v>
          </cell>
          <cell r="E313" t="str">
            <v>010</v>
          </cell>
        </row>
        <row r="314">
          <cell r="A314" t="str">
            <v>100699490A</v>
          </cell>
          <cell r="B314" t="str">
            <v>JANE PHILLIPS EP HSP</v>
          </cell>
          <cell r="C314" t="str">
            <v>1215914254</v>
          </cell>
          <cell r="D314" t="str">
            <v>01</v>
          </cell>
          <cell r="E314" t="str">
            <v>010</v>
          </cell>
        </row>
        <row r="315">
          <cell r="A315" t="str">
            <v>100699490K</v>
          </cell>
          <cell r="B315" t="str">
            <v>JANE PHILLIPS MEMORIAL MED CTR - PSYCH</v>
          </cell>
          <cell r="C315" t="str">
            <v>1962547026</v>
          </cell>
          <cell r="D315" t="str">
            <v>01</v>
          </cell>
          <cell r="E315" t="str">
            <v>205</v>
          </cell>
        </row>
        <row r="316">
          <cell r="A316" t="str">
            <v>100699490J</v>
          </cell>
          <cell r="B316" t="str">
            <v>JANE PHILLIPS MEMORIAL MED CTR - REHAB</v>
          </cell>
          <cell r="C316" t="str">
            <v>1053456111</v>
          </cell>
          <cell r="D316" t="str">
            <v>01</v>
          </cell>
          <cell r="E316" t="str">
            <v>206</v>
          </cell>
        </row>
        <row r="317">
          <cell r="A317" t="str">
            <v>100700460A</v>
          </cell>
          <cell r="B317" t="str">
            <v>JANE PHILLIPS NOWATA</v>
          </cell>
          <cell r="C317" t="str">
            <v>1548247489</v>
          </cell>
          <cell r="D317" t="str">
            <v>01</v>
          </cell>
          <cell r="E317" t="str">
            <v>014</v>
          </cell>
        </row>
        <row r="318">
          <cell r="A318" t="str">
            <v>100700670A</v>
          </cell>
          <cell r="B318" t="str">
            <v>J D MCCARTY C P CTR</v>
          </cell>
          <cell r="C318" t="str">
            <v>1609972058</v>
          </cell>
          <cell r="D318" t="str">
            <v>01</v>
          </cell>
          <cell r="E318" t="str">
            <v>012</v>
          </cell>
        </row>
        <row r="319">
          <cell r="A319" t="str">
            <v>100698500C</v>
          </cell>
          <cell r="B319" t="str">
            <v>JEFFERSON DAVIS COMMUNITY HOSPITAL</v>
          </cell>
          <cell r="C319" t="str">
            <v>1295013316</v>
          </cell>
          <cell r="D319" t="str">
            <v>01</v>
          </cell>
          <cell r="E319" t="str">
            <v>014</v>
          </cell>
        </row>
        <row r="320">
          <cell r="A320" t="str">
            <v>100700660B</v>
          </cell>
          <cell r="B320" t="str">
            <v>JIM TALIAFERRO MHC</v>
          </cell>
          <cell r="C320" t="str">
            <v>1760481899</v>
          </cell>
          <cell r="D320" t="str">
            <v>63</v>
          </cell>
          <cell r="E320" t="str">
            <v>634</v>
          </cell>
        </row>
        <row r="321">
          <cell r="A321" t="str">
            <v>200101510A</v>
          </cell>
          <cell r="B321" t="str">
            <v>JOHN F KENNEDY MEMORIAL HOSPITAL</v>
          </cell>
          <cell r="C321" t="str">
            <v>1477584993</v>
          </cell>
          <cell r="D321" t="str">
            <v>01</v>
          </cell>
          <cell r="E321" t="str">
            <v>010</v>
          </cell>
        </row>
        <row r="322">
          <cell r="A322" t="str">
            <v>200349490B</v>
          </cell>
          <cell r="B322" t="str">
            <v>JOHNSON COUNTY COMMUNITY HOSPITAL</v>
          </cell>
          <cell r="C322" t="str">
            <v>1497859789</v>
          </cell>
          <cell r="D322" t="str">
            <v>01</v>
          </cell>
          <cell r="E322" t="str">
            <v>010</v>
          </cell>
        </row>
        <row r="323">
          <cell r="A323" t="str">
            <v>200007780A</v>
          </cell>
          <cell r="B323" t="str">
            <v>KANSAS HEART HOSPITAL, LLC</v>
          </cell>
          <cell r="C323" t="str">
            <v>1114928108</v>
          </cell>
          <cell r="D323" t="str">
            <v>01</v>
          </cell>
          <cell r="E323" t="str">
            <v>010</v>
          </cell>
        </row>
        <row r="324">
          <cell r="A324" t="str">
            <v>200255370A</v>
          </cell>
          <cell r="B324" t="str">
            <v>KANSAS MEDICAL CENTER LLC</v>
          </cell>
          <cell r="C324" t="str">
            <v>1255380127</v>
          </cell>
          <cell r="D324" t="str">
            <v>01</v>
          </cell>
          <cell r="E324" t="str">
            <v>010</v>
          </cell>
        </row>
        <row r="325">
          <cell r="A325" t="str">
            <v>200013820A</v>
          </cell>
          <cell r="B325" t="str">
            <v>KANSAS SURGERY &amp; RECOVERY CENTER LLC</v>
          </cell>
          <cell r="C325" t="str">
            <v>1306827878</v>
          </cell>
          <cell r="D325" t="str">
            <v>01</v>
          </cell>
          <cell r="E325" t="str">
            <v>010</v>
          </cell>
        </row>
        <row r="326">
          <cell r="A326" t="str">
            <v>100706860A</v>
          </cell>
          <cell r="B326" t="str">
            <v>KAPIOLANI MEDICAL CENTER FOR WOMEN &amp; CHILDREN</v>
          </cell>
          <cell r="C326" t="str">
            <v>1043263080</v>
          </cell>
          <cell r="D326" t="str">
            <v>01</v>
          </cell>
          <cell r="E326" t="str">
            <v>010</v>
          </cell>
        </row>
        <row r="327">
          <cell r="A327" t="str">
            <v>200432160A</v>
          </cell>
          <cell r="B327" t="str">
            <v>KENT COUNTY MEMORIAL HOSPITAL</v>
          </cell>
          <cell r="C327" t="str">
            <v>1386643294</v>
          </cell>
          <cell r="D327" t="str">
            <v>01</v>
          </cell>
          <cell r="E327" t="str">
            <v>010</v>
          </cell>
        </row>
        <row r="328">
          <cell r="A328" t="str">
            <v>100706210A</v>
          </cell>
          <cell r="B328" t="str">
            <v>KINGMAN REGIONAL MEDICAL CENTER</v>
          </cell>
          <cell r="C328" t="str">
            <v>1265423917</v>
          </cell>
          <cell r="D328" t="str">
            <v>01</v>
          </cell>
          <cell r="E328" t="str">
            <v>010</v>
          </cell>
        </row>
        <row r="329">
          <cell r="A329" t="str">
            <v>100694920A</v>
          </cell>
          <cell r="B329" t="str">
            <v>KIOWA DISTRICT HOSPITAL</v>
          </cell>
          <cell r="C329" t="str">
            <v>1437152766</v>
          </cell>
          <cell r="D329" t="str">
            <v>01</v>
          </cell>
          <cell r="E329" t="str">
            <v>014</v>
          </cell>
        </row>
        <row r="330">
          <cell r="A330" t="str">
            <v>100703850A</v>
          </cell>
          <cell r="B330" t="str">
            <v>KOOTENAI HEALTH</v>
          </cell>
          <cell r="C330" t="str">
            <v>1992798409</v>
          </cell>
          <cell r="D330" t="str">
            <v>01</v>
          </cell>
          <cell r="E330" t="str">
            <v>010</v>
          </cell>
        </row>
        <row r="331">
          <cell r="A331" t="str">
            <v>100695440A</v>
          </cell>
          <cell r="B331" t="str">
            <v>LABETTE HEALTH</v>
          </cell>
          <cell r="C331" t="str">
            <v>1578560421</v>
          </cell>
          <cell r="D331" t="str">
            <v>01</v>
          </cell>
          <cell r="E331" t="str">
            <v>010</v>
          </cell>
        </row>
        <row r="332">
          <cell r="A332" t="str">
            <v>201020200A</v>
          </cell>
          <cell r="B332" t="str">
            <v>LAKE HURON MEDICAL CENTER</v>
          </cell>
          <cell r="C332" t="str">
            <v>1306227764</v>
          </cell>
          <cell r="D332" t="str">
            <v>01</v>
          </cell>
          <cell r="E332" t="str">
            <v>010</v>
          </cell>
        </row>
        <row r="333">
          <cell r="A333" t="str">
            <v>100695660C</v>
          </cell>
          <cell r="B333" t="str">
            <v>LAKELAND HOSPITAL ACQUISITION LLC</v>
          </cell>
          <cell r="C333" t="str">
            <v>1720165327</v>
          </cell>
          <cell r="D333" t="str">
            <v>63</v>
          </cell>
          <cell r="E333" t="str">
            <v>634</v>
          </cell>
        </row>
        <row r="334">
          <cell r="A334" t="str">
            <v>100692280B</v>
          </cell>
          <cell r="B334" t="str">
            <v>LAKELAND HOSPITALS AT NILES AND SAINT JOSEPH</v>
          </cell>
          <cell r="C334" t="str">
            <v>1134220031</v>
          </cell>
          <cell r="D334" t="str">
            <v>01</v>
          </cell>
          <cell r="E334" t="str">
            <v>010</v>
          </cell>
        </row>
        <row r="335">
          <cell r="A335" t="str">
            <v>100690200B</v>
          </cell>
          <cell r="B335" t="str">
            <v>LAKE REGIONAL HEALTH SYSTEM</v>
          </cell>
          <cell r="C335" t="str">
            <v>1386619450</v>
          </cell>
          <cell r="D335" t="str">
            <v>01</v>
          </cell>
          <cell r="E335" t="str">
            <v>010</v>
          </cell>
        </row>
        <row r="336">
          <cell r="A336" t="str">
            <v>100745350B</v>
          </cell>
          <cell r="B336" t="str">
            <v>LAKESIDE WOMENS CENTER OF</v>
          </cell>
          <cell r="C336" t="str">
            <v>1639170699</v>
          </cell>
          <cell r="D336" t="str">
            <v>01</v>
          </cell>
          <cell r="E336" t="str">
            <v>010</v>
          </cell>
        </row>
        <row r="337">
          <cell r="A337" t="str">
            <v>200942580A</v>
          </cell>
          <cell r="B337" t="str">
            <v>LAKEWOOD RANCH MEDICAL CENTER</v>
          </cell>
          <cell r="C337" t="str">
            <v>1730179714</v>
          </cell>
          <cell r="D337" t="str">
            <v>01</v>
          </cell>
          <cell r="E337" t="str">
            <v>010</v>
          </cell>
        </row>
        <row r="338">
          <cell r="A338" t="str">
            <v>200232660A</v>
          </cell>
          <cell r="B338" t="str">
            <v>LAKEWOOD REGIONAL MEDICAL CENTER</v>
          </cell>
          <cell r="C338" t="str">
            <v>1184655581</v>
          </cell>
          <cell r="D338" t="str">
            <v>01</v>
          </cell>
          <cell r="E338" t="str">
            <v>010</v>
          </cell>
        </row>
        <row r="339">
          <cell r="A339" t="str">
            <v>200284940A</v>
          </cell>
          <cell r="B339" t="str">
            <v>LANDMARK HOSPITAL OF JOPLIN LLC</v>
          </cell>
          <cell r="C339" t="str">
            <v>1972633410</v>
          </cell>
          <cell r="D339" t="str">
            <v>01</v>
          </cell>
          <cell r="E339" t="str">
            <v>010</v>
          </cell>
        </row>
        <row r="340">
          <cell r="A340" t="str">
            <v>200130900A</v>
          </cell>
          <cell r="B340" t="str">
            <v>LANE REGIONAL MEDICAL CENTER</v>
          </cell>
          <cell r="C340" t="str">
            <v>1376591941</v>
          </cell>
          <cell r="D340" t="str">
            <v>01</v>
          </cell>
          <cell r="E340" t="str">
            <v>010</v>
          </cell>
        </row>
        <row r="341">
          <cell r="A341" t="str">
            <v>200030960A</v>
          </cell>
          <cell r="B341" t="str">
            <v>LAREDO TEXAS HOSPITAL COMPANY LP</v>
          </cell>
          <cell r="C341" t="str">
            <v>1548232044</v>
          </cell>
          <cell r="D341" t="str">
            <v>01</v>
          </cell>
          <cell r="E341" t="str">
            <v>010</v>
          </cell>
        </row>
        <row r="342">
          <cell r="A342" t="str">
            <v>100850910B</v>
          </cell>
          <cell r="B342" t="str">
            <v>LASTING HOPE RECOVERY CENTER</v>
          </cell>
          <cell r="C342" t="str">
            <v>1508941097</v>
          </cell>
          <cell r="D342" t="str">
            <v>01</v>
          </cell>
          <cell r="E342" t="str">
            <v>012</v>
          </cell>
        </row>
        <row r="343">
          <cell r="A343" t="str">
            <v>100700380P</v>
          </cell>
          <cell r="B343" t="str">
            <v>LAUREATE PSYCHIATRIC CLINIC &amp; HOSPITAL INC</v>
          </cell>
          <cell r="C343" t="str">
            <v>1710985064</v>
          </cell>
          <cell r="D343" t="str">
            <v>63</v>
          </cell>
          <cell r="E343" t="str">
            <v>634</v>
          </cell>
        </row>
        <row r="344">
          <cell r="A344" t="str">
            <v>100689220G</v>
          </cell>
          <cell r="B344" t="str">
            <v>LAWTON IND HSP</v>
          </cell>
          <cell r="C344" t="str">
            <v>1760489223</v>
          </cell>
          <cell r="D344" t="str">
            <v>01</v>
          </cell>
          <cell r="E344" t="str">
            <v>016</v>
          </cell>
        </row>
        <row r="345">
          <cell r="A345" t="str">
            <v>100697460C</v>
          </cell>
          <cell r="B345" t="str">
            <v>LE BONHEUR CHILDRENS HOSPITAL</v>
          </cell>
          <cell r="C345" t="str">
            <v>1558365890</v>
          </cell>
          <cell r="D345" t="str">
            <v>01</v>
          </cell>
          <cell r="E345" t="str">
            <v>010</v>
          </cell>
        </row>
        <row r="346">
          <cell r="A346" t="str">
            <v>100696850A</v>
          </cell>
          <cell r="B346" t="str">
            <v>LEE MEMORIAL HOSPITAL</v>
          </cell>
          <cell r="C346" t="str">
            <v>1558302570</v>
          </cell>
          <cell r="D346" t="str">
            <v>01</v>
          </cell>
          <cell r="E346" t="str">
            <v>010</v>
          </cell>
        </row>
        <row r="347">
          <cell r="A347" t="str">
            <v>100705630C</v>
          </cell>
          <cell r="B347" t="str">
            <v>LEGACY EMANUEL HOSPITAL &amp; HEALTH CENTER</v>
          </cell>
          <cell r="C347" t="str">
            <v>1003367491</v>
          </cell>
          <cell r="D347" t="str">
            <v>01</v>
          </cell>
          <cell r="E347" t="str">
            <v>010</v>
          </cell>
        </row>
        <row r="348">
          <cell r="A348" t="str">
            <v>100693780A</v>
          </cell>
          <cell r="B348" t="str">
            <v>LESTER E COX MEDICAL CENTERS</v>
          </cell>
          <cell r="C348" t="str">
            <v>1093740128</v>
          </cell>
          <cell r="D348" t="str">
            <v>01</v>
          </cell>
          <cell r="E348" t="str">
            <v>010</v>
          </cell>
        </row>
        <row r="349">
          <cell r="A349" t="str">
            <v>201020320A</v>
          </cell>
          <cell r="B349" t="str">
            <v>LIFECARE MEDICAL CENTER</v>
          </cell>
          <cell r="C349" t="str">
            <v>1609861095</v>
          </cell>
          <cell r="D349" t="str">
            <v>01</v>
          </cell>
          <cell r="E349" t="str">
            <v>014</v>
          </cell>
        </row>
        <row r="350">
          <cell r="A350" t="str">
            <v>100704600C</v>
          </cell>
          <cell r="B350" t="str">
            <v>LINCOLN COUNTY MEDICAL CENTER</v>
          </cell>
          <cell r="C350" t="str">
            <v>1558347708</v>
          </cell>
          <cell r="D350" t="str">
            <v>01</v>
          </cell>
          <cell r="E350" t="str">
            <v>014</v>
          </cell>
        </row>
        <row r="351">
          <cell r="A351" t="str">
            <v>100818200B</v>
          </cell>
          <cell r="B351" t="str">
            <v>LINDSAY MUNICIPAL HOSPITAL</v>
          </cell>
          <cell r="C351" t="str">
            <v>1144268723</v>
          </cell>
          <cell r="D351" t="str">
            <v>01</v>
          </cell>
          <cell r="E351" t="str">
            <v>010</v>
          </cell>
        </row>
        <row r="352">
          <cell r="A352" t="str">
            <v>100704840A</v>
          </cell>
          <cell r="B352" t="str">
            <v>LITTLE COLORADO MEDICAL CENTER</v>
          </cell>
          <cell r="C352" t="str">
            <v>1477653889</v>
          </cell>
          <cell r="D352" t="str">
            <v>01</v>
          </cell>
          <cell r="E352" t="str">
            <v>014</v>
          </cell>
        </row>
        <row r="353">
          <cell r="A353" t="str">
            <v>100699110F</v>
          </cell>
          <cell r="B353" t="str">
            <v>LITTLE RIVER MEMORIAL HOSPITAL</v>
          </cell>
          <cell r="C353" t="str">
            <v>1326040007</v>
          </cell>
          <cell r="D353" t="str">
            <v>01</v>
          </cell>
          <cell r="E353" t="str">
            <v>014</v>
          </cell>
        </row>
        <row r="354">
          <cell r="A354" t="str">
            <v>100704270D</v>
          </cell>
          <cell r="B354" t="str">
            <v>LITTLETON ADVENTIST HOSPITAL</v>
          </cell>
          <cell r="C354" t="str">
            <v>1689688988</v>
          </cell>
          <cell r="D354" t="str">
            <v>01</v>
          </cell>
          <cell r="E354" t="str">
            <v>010</v>
          </cell>
        </row>
        <row r="355">
          <cell r="A355" t="str">
            <v>200787950A</v>
          </cell>
          <cell r="B355" t="str">
            <v>LOMA LINDA UNIVERSITY CHILDREN'S HOSPITAL</v>
          </cell>
          <cell r="C355" t="str">
            <v>1366866345</v>
          </cell>
          <cell r="D355" t="str">
            <v>01</v>
          </cell>
          <cell r="E355" t="str">
            <v>010</v>
          </cell>
        </row>
        <row r="356">
          <cell r="A356" t="str">
            <v>100706550A</v>
          </cell>
          <cell r="B356" t="str">
            <v>LOMA LINDA UNIVERSITY MEDICAL CENTER</v>
          </cell>
          <cell r="C356" t="str">
            <v>1912914821</v>
          </cell>
          <cell r="D356" t="str">
            <v>01</v>
          </cell>
          <cell r="E356" t="str">
            <v>010</v>
          </cell>
        </row>
        <row r="357">
          <cell r="A357" t="str">
            <v>200213560A</v>
          </cell>
          <cell r="B357" t="str">
            <v>LONGMONT UNITED HOSPITAL</v>
          </cell>
          <cell r="C357" t="str">
            <v>1366465866</v>
          </cell>
          <cell r="D357" t="str">
            <v>01</v>
          </cell>
          <cell r="E357" t="str">
            <v>010</v>
          </cell>
        </row>
        <row r="358">
          <cell r="A358" t="str">
            <v>200899840A</v>
          </cell>
          <cell r="B358" t="str">
            <v>LONGS PEAK HOSPITAL</v>
          </cell>
          <cell r="C358" t="str">
            <v>1154876985</v>
          </cell>
          <cell r="D358" t="str">
            <v>01</v>
          </cell>
          <cell r="E358" t="str">
            <v>010</v>
          </cell>
        </row>
        <row r="359">
          <cell r="A359" t="str">
            <v>200019900A</v>
          </cell>
          <cell r="B359" t="str">
            <v>LONGVIEW REGIONAL MEDICAL CENTER</v>
          </cell>
          <cell r="C359" t="str">
            <v>1528026267</v>
          </cell>
          <cell r="D359" t="str">
            <v>01</v>
          </cell>
          <cell r="E359" t="str">
            <v>010</v>
          </cell>
        </row>
        <row r="360">
          <cell r="A360" t="str">
            <v>200238210A</v>
          </cell>
          <cell r="B360" t="str">
            <v>LOS ALAMITOS MEDICAL CENTER</v>
          </cell>
          <cell r="C360" t="str">
            <v>1568493922</v>
          </cell>
          <cell r="D360" t="str">
            <v>01</v>
          </cell>
          <cell r="E360" t="str">
            <v>010</v>
          </cell>
        </row>
        <row r="361">
          <cell r="A361" t="str">
            <v>100704690D</v>
          </cell>
          <cell r="B361" t="str">
            <v>LOVELACE HEALTH SYSTEM LLC</v>
          </cell>
          <cell r="C361" t="str">
            <v>1649373887</v>
          </cell>
          <cell r="D361" t="str">
            <v>01</v>
          </cell>
          <cell r="E361" t="str">
            <v>010</v>
          </cell>
        </row>
        <row r="362">
          <cell r="A362" t="str">
            <v>100704690B</v>
          </cell>
          <cell r="B362" t="str">
            <v>LOVELACE MEDICAL CENTER</v>
          </cell>
          <cell r="C362" t="str">
            <v>1306914213</v>
          </cell>
          <cell r="D362" t="str">
            <v>01</v>
          </cell>
          <cell r="E362" t="str">
            <v>010</v>
          </cell>
        </row>
        <row r="363">
          <cell r="A363" t="str">
            <v>100704690F</v>
          </cell>
          <cell r="B363" t="str">
            <v>LOVELACE REGIONAL HOSPITAL ROSWELL</v>
          </cell>
          <cell r="C363" t="str">
            <v>1972878361</v>
          </cell>
          <cell r="D363" t="str">
            <v>01</v>
          </cell>
          <cell r="E363" t="str">
            <v>010</v>
          </cell>
        </row>
        <row r="364">
          <cell r="A364" t="str">
            <v>100704690A</v>
          </cell>
          <cell r="B364" t="str">
            <v>LOVELACE WOMEN'S HOSPITAL</v>
          </cell>
          <cell r="C364" t="str">
            <v>1982799375</v>
          </cell>
          <cell r="D364" t="str">
            <v>01</v>
          </cell>
          <cell r="E364" t="str">
            <v>010</v>
          </cell>
        </row>
        <row r="365">
          <cell r="A365" t="str">
            <v>200347120A</v>
          </cell>
          <cell r="B365" t="str">
            <v>LTAC HOSPITAL OF EDMOND, LLC</v>
          </cell>
          <cell r="C365" t="str">
            <v>1093016818</v>
          </cell>
          <cell r="D365" t="str">
            <v>01</v>
          </cell>
          <cell r="E365" t="str">
            <v>010</v>
          </cell>
        </row>
        <row r="366">
          <cell r="A366" t="str">
            <v>100703670A</v>
          </cell>
          <cell r="B366" t="str">
            <v>LUCILE PACKARD CHILDRENS HOSPITAL AT STANFORD</v>
          </cell>
          <cell r="C366" t="str">
            <v>1467442749</v>
          </cell>
          <cell r="D366" t="str">
            <v>01</v>
          </cell>
          <cell r="E366" t="str">
            <v>010</v>
          </cell>
        </row>
        <row r="367">
          <cell r="A367" t="str">
            <v>200246780A</v>
          </cell>
          <cell r="B367" t="str">
            <v>LUTHERAN HOSPITAL OF INDIANA</v>
          </cell>
          <cell r="C367" t="str">
            <v>1306897335</v>
          </cell>
          <cell r="D367" t="str">
            <v>01</v>
          </cell>
          <cell r="E367" t="str">
            <v>010</v>
          </cell>
        </row>
        <row r="368">
          <cell r="A368" t="str">
            <v>201020180A</v>
          </cell>
          <cell r="B368" t="str">
            <v>MADISON HOSPITAL</v>
          </cell>
          <cell r="C368" t="str">
            <v>1942246848</v>
          </cell>
          <cell r="D368" t="str">
            <v>01</v>
          </cell>
          <cell r="E368" t="str">
            <v>014</v>
          </cell>
        </row>
        <row r="369">
          <cell r="A369" t="str">
            <v>200898010A</v>
          </cell>
          <cell r="B369" t="str">
            <v>MANATEE MEMORIAL HOSPITAL</v>
          </cell>
          <cell r="C369" t="str">
            <v>1760472799</v>
          </cell>
          <cell r="D369" t="str">
            <v>01</v>
          </cell>
          <cell r="E369" t="str">
            <v>010</v>
          </cell>
        </row>
        <row r="370">
          <cell r="A370" t="str">
            <v>200740630B</v>
          </cell>
          <cell r="B370" t="str">
            <v>MANGUM REGIONAL MEDICAL CENTER</v>
          </cell>
          <cell r="C370" t="str">
            <v>1033635263</v>
          </cell>
          <cell r="D370" t="str">
            <v>01</v>
          </cell>
          <cell r="E370" t="str">
            <v>014</v>
          </cell>
        </row>
        <row r="371">
          <cell r="A371" t="str">
            <v>100705060A</v>
          </cell>
          <cell r="B371" t="str">
            <v>MARICOPA COUNTY SPECIAL HEALTH CARE DISTRICT</v>
          </cell>
          <cell r="C371" t="str">
            <v>1073576740</v>
          </cell>
          <cell r="D371" t="str">
            <v>01</v>
          </cell>
          <cell r="E371" t="str">
            <v>010</v>
          </cell>
        </row>
        <row r="372">
          <cell r="A372" t="str">
            <v>100705480D</v>
          </cell>
          <cell r="B372" t="str">
            <v>MARY BRIDGE CHILDREN'S HOSPITAL</v>
          </cell>
          <cell r="C372" t="str">
            <v>1306952726</v>
          </cell>
          <cell r="D372" t="str">
            <v>01</v>
          </cell>
          <cell r="E372" t="str">
            <v>010</v>
          </cell>
        </row>
        <row r="373">
          <cell r="A373" t="str">
            <v>100693040B</v>
          </cell>
          <cell r="B373" t="str">
            <v>MARY GREELEY MEDICAL CENTER</v>
          </cell>
          <cell r="C373" t="str">
            <v>1477539492</v>
          </cell>
          <cell r="D373" t="str">
            <v>01</v>
          </cell>
          <cell r="E373" t="str">
            <v>010</v>
          </cell>
        </row>
        <row r="374">
          <cell r="A374" t="str">
            <v>100774650D</v>
          </cell>
          <cell r="B374" t="str">
            <v>MARY HURLEY HOSPITAL</v>
          </cell>
          <cell r="C374" t="str">
            <v>1629077227</v>
          </cell>
          <cell r="D374" t="str">
            <v>01</v>
          </cell>
          <cell r="E374" t="str">
            <v>014</v>
          </cell>
        </row>
        <row r="375">
          <cell r="A375" t="str">
            <v>100694310A</v>
          </cell>
          <cell r="B375" t="str">
            <v>MARY LANNING HEALTHCARE</v>
          </cell>
          <cell r="C375" t="str">
            <v>1831203488</v>
          </cell>
          <cell r="D375" t="str">
            <v>01</v>
          </cell>
          <cell r="E375" t="str">
            <v>010</v>
          </cell>
        </row>
        <row r="376">
          <cell r="A376" t="str">
            <v>100695840A</v>
          </cell>
          <cell r="B376" t="str">
            <v>MARY WASHINGTON HOSPITAL</v>
          </cell>
          <cell r="C376" t="str">
            <v>1942288527</v>
          </cell>
          <cell r="D376" t="str">
            <v>01</v>
          </cell>
          <cell r="E376" t="str">
            <v>010</v>
          </cell>
        </row>
        <row r="377">
          <cell r="A377" t="str">
            <v>100710530D</v>
          </cell>
          <cell r="B377" t="str">
            <v>MCALESTER REGIONAL</v>
          </cell>
          <cell r="C377" t="str">
            <v>1316940034</v>
          </cell>
          <cell r="D377" t="str">
            <v>01</v>
          </cell>
          <cell r="E377" t="str">
            <v>010</v>
          </cell>
        </row>
        <row r="378">
          <cell r="A378" t="str">
            <v>100689980B</v>
          </cell>
          <cell r="B378" t="str">
            <v>MCALLEN HOSPITLAS LP</v>
          </cell>
          <cell r="C378" t="str">
            <v>1770573586</v>
          </cell>
          <cell r="D378" t="str">
            <v>01</v>
          </cell>
          <cell r="E378" t="str">
            <v>010</v>
          </cell>
        </row>
        <row r="379">
          <cell r="A379" t="str">
            <v>200069370A</v>
          </cell>
          <cell r="B379" t="str">
            <v>MCBRIDE CLINIC ORTHOPEDIC HOSPITAL</v>
          </cell>
          <cell r="C379" t="str">
            <v>1932145505</v>
          </cell>
          <cell r="D379" t="str">
            <v>01</v>
          </cell>
          <cell r="E379" t="str">
            <v>010</v>
          </cell>
        </row>
        <row r="380">
          <cell r="A380" t="str">
            <v>200069370N</v>
          </cell>
          <cell r="B380" t="str">
            <v>MCBRIDE CLINIC ORTHOPEDIC HOSPITAL LLC</v>
          </cell>
          <cell r="C380" t="str">
            <v>1932145505</v>
          </cell>
          <cell r="D380" t="str">
            <v>01</v>
          </cell>
          <cell r="E380" t="str">
            <v>010</v>
          </cell>
        </row>
        <row r="381">
          <cell r="A381" t="str">
            <v>200069370C</v>
          </cell>
          <cell r="B381" t="str">
            <v>MCBRIDE CLINIC ORTHOPEDIC HOSPITAL-REHAB</v>
          </cell>
          <cell r="C381" t="str">
            <v>1538213764</v>
          </cell>
          <cell r="D381" t="str">
            <v>01</v>
          </cell>
          <cell r="E381" t="str">
            <v>206</v>
          </cell>
        </row>
        <row r="382">
          <cell r="A382" t="str">
            <v>100700920A</v>
          </cell>
          <cell r="B382" t="str">
            <v>MCCURTAIN MEM HSP</v>
          </cell>
          <cell r="C382" t="str">
            <v>1063900975</v>
          </cell>
          <cell r="D382" t="str">
            <v>01</v>
          </cell>
          <cell r="E382" t="str">
            <v>014</v>
          </cell>
        </row>
        <row r="383">
          <cell r="A383" t="str">
            <v>100809770R</v>
          </cell>
          <cell r="B383" t="str">
            <v>MCN PHYSICAL REHABILITATION CTR</v>
          </cell>
          <cell r="C383" t="str">
            <v>1467888040</v>
          </cell>
          <cell r="D383" t="str">
            <v>01</v>
          </cell>
          <cell r="E383" t="str">
            <v>016</v>
          </cell>
        </row>
        <row r="384">
          <cell r="A384" t="str">
            <v>100695070A</v>
          </cell>
          <cell r="B384" t="str">
            <v>MEADE DISTRICT HOSPITAL</v>
          </cell>
          <cell r="C384" t="str">
            <v>1922004076</v>
          </cell>
          <cell r="D384" t="str">
            <v>01</v>
          </cell>
          <cell r="E384" t="str">
            <v>014</v>
          </cell>
        </row>
        <row r="385">
          <cell r="A385" t="str">
            <v>200285100D</v>
          </cell>
          <cell r="B385" t="str">
            <v>MEADOWLAKE CHILD/ADOLESCENT ACUTE</v>
          </cell>
          <cell r="C385" t="str">
            <v>1962577890</v>
          </cell>
          <cell r="D385" t="str">
            <v>01</v>
          </cell>
          <cell r="E385" t="str">
            <v>205</v>
          </cell>
        </row>
        <row r="386">
          <cell r="A386" t="str">
            <v>200285100B</v>
          </cell>
          <cell r="B386" t="str">
            <v>MEADOWLAKE CHILD/ADOLESCENT ACUTE LEVEL 2</v>
          </cell>
          <cell r="C386" t="str">
            <v>1285709261</v>
          </cell>
          <cell r="D386" t="str">
            <v>01</v>
          </cell>
          <cell r="E386" t="str">
            <v>204</v>
          </cell>
        </row>
        <row r="387">
          <cell r="A387" t="str">
            <v>200285100C</v>
          </cell>
          <cell r="B387" t="str">
            <v>MEADOWLAKE CHILD/ADOLESCENT DUAL ACUTE LEVEL 2</v>
          </cell>
          <cell r="C387" t="str">
            <v>1932427283</v>
          </cell>
          <cell r="D387" t="str">
            <v>01</v>
          </cell>
          <cell r="E387" t="str">
            <v>204</v>
          </cell>
        </row>
        <row r="388">
          <cell r="A388" t="str">
            <v>200626400A</v>
          </cell>
          <cell r="B388" t="str">
            <v>MEDICAL CENTER OF SOUTH ARKANSAS</v>
          </cell>
          <cell r="C388" t="str">
            <v>1689625568</v>
          </cell>
          <cell r="D388" t="str">
            <v>01</v>
          </cell>
          <cell r="E388" t="str">
            <v>010</v>
          </cell>
        </row>
        <row r="389">
          <cell r="A389" t="str">
            <v>100697860A</v>
          </cell>
          <cell r="B389" t="str">
            <v>MEDICAL CITY DALLAS</v>
          </cell>
          <cell r="C389" t="str">
            <v>1689628984</v>
          </cell>
          <cell r="D389" t="str">
            <v>01</v>
          </cell>
          <cell r="E389" t="str">
            <v>010</v>
          </cell>
        </row>
        <row r="390">
          <cell r="A390" t="str">
            <v>200060080A</v>
          </cell>
          <cell r="B390" t="str">
            <v>MEDICAL CITY FORT WORTH</v>
          </cell>
          <cell r="C390" t="str">
            <v>1659323772</v>
          </cell>
          <cell r="D390" t="str">
            <v>01</v>
          </cell>
          <cell r="E390" t="str">
            <v>010</v>
          </cell>
        </row>
        <row r="391">
          <cell r="A391" t="str">
            <v>200026520A</v>
          </cell>
          <cell r="B391" t="str">
            <v>MEDICAL CITY MCKINNEY</v>
          </cell>
          <cell r="C391" t="str">
            <v>1437102639</v>
          </cell>
          <cell r="D391" t="str">
            <v>01</v>
          </cell>
          <cell r="E391" t="str">
            <v>010</v>
          </cell>
        </row>
        <row r="392">
          <cell r="A392" t="str">
            <v>200027750A</v>
          </cell>
          <cell r="B392" t="str">
            <v>MEDICAL CITY PLANO</v>
          </cell>
          <cell r="C392" t="str">
            <v>1699726406</v>
          </cell>
          <cell r="D392" t="str">
            <v>01</v>
          </cell>
          <cell r="E392" t="str">
            <v>010</v>
          </cell>
        </row>
        <row r="393">
          <cell r="A393" t="str">
            <v>200438600A</v>
          </cell>
          <cell r="B393" t="str">
            <v>MEMORIAL HEALTH CARE SYSTEMS</v>
          </cell>
          <cell r="C393" t="str">
            <v>1770662512</v>
          </cell>
          <cell r="D393" t="str">
            <v>01</v>
          </cell>
          <cell r="E393" t="str">
            <v>014</v>
          </cell>
        </row>
        <row r="394">
          <cell r="A394" t="str">
            <v>100704570A</v>
          </cell>
          <cell r="B394" t="str">
            <v>MEMORIAL HEALTH SYSTEM</v>
          </cell>
          <cell r="C394" t="str">
            <v>1144397134</v>
          </cell>
          <cell r="D394" t="str">
            <v>01</v>
          </cell>
          <cell r="E394" t="str">
            <v>010</v>
          </cell>
        </row>
        <row r="395">
          <cell r="A395" t="str">
            <v>100701040D</v>
          </cell>
          <cell r="B395" t="str">
            <v>MEMORIAL HERMANN HEALTH SYSTEM</v>
          </cell>
          <cell r="C395" t="str">
            <v>1982666111</v>
          </cell>
          <cell r="D395" t="str">
            <v>01</v>
          </cell>
          <cell r="E395" t="str">
            <v>010</v>
          </cell>
        </row>
        <row r="396">
          <cell r="A396" t="str">
            <v>100701040H</v>
          </cell>
          <cell r="B396" t="str">
            <v>MEMORIAL HERMANN NORTHEAST HOSPITAL</v>
          </cell>
          <cell r="C396" t="str">
            <v>1295843787</v>
          </cell>
          <cell r="D396" t="str">
            <v>01</v>
          </cell>
          <cell r="E396" t="str">
            <v>010</v>
          </cell>
        </row>
        <row r="397">
          <cell r="A397" t="str">
            <v>100701040G</v>
          </cell>
          <cell r="B397" t="str">
            <v>MEMORIAL HERMANN SOUTHEAST HOSPITAL</v>
          </cell>
          <cell r="C397" t="str">
            <v>1730132234</v>
          </cell>
          <cell r="D397" t="str">
            <v>01</v>
          </cell>
          <cell r="E397" t="str">
            <v>010</v>
          </cell>
        </row>
        <row r="398">
          <cell r="A398" t="str">
            <v>100701040E</v>
          </cell>
          <cell r="B398" t="str">
            <v>MEMORIAL HERMANN THE WOODLANDS HOSPITAL</v>
          </cell>
          <cell r="C398" t="str">
            <v>1730132234</v>
          </cell>
          <cell r="D398" t="str">
            <v>01</v>
          </cell>
          <cell r="E398" t="str">
            <v>010</v>
          </cell>
        </row>
        <row r="399">
          <cell r="A399" t="str">
            <v>100691780A</v>
          </cell>
          <cell r="B399" t="str">
            <v>MEMORIAL HOSPITAL</v>
          </cell>
          <cell r="C399" t="str">
            <v>1982796181</v>
          </cell>
          <cell r="D399" t="str">
            <v>01</v>
          </cell>
          <cell r="E399" t="str">
            <v>010</v>
          </cell>
        </row>
        <row r="400">
          <cell r="A400" t="str">
            <v>100704050A</v>
          </cell>
          <cell r="B400" t="str">
            <v>MEMORIAL HOSPITAL OF LARAMIE COUNTY</v>
          </cell>
          <cell r="C400" t="str">
            <v>1285621839</v>
          </cell>
          <cell r="D400" t="str">
            <v>01</v>
          </cell>
          <cell r="E400" t="str">
            <v>010</v>
          </cell>
        </row>
        <row r="401">
          <cell r="A401" t="str">
            <v>200938740A</v>
          </cell>
          <cell r="B401" t="str">
            <v>MEMORIAL HOSPITAL OF POLK COUNTY</v>
          </cell>
          <cell r="C401" t="str">
            <v>1689650616</v>
          </cell>
          <cell r="D401" t="str">
            <v>01</v>
          </cell>
          <cell r="E401" t="str">
            <v>010</v>
          </cell>
        </row>
        <row r="402">
          <cell r="A402" t="str">
            <v>100704070A</v>
          </cell>
          <cell r="B402" t="str">
            <v>MEMORIAL HOSPITAL OF SWEETWATER COUNTY</v>
          </cell>
          <cell r="C402" t="str">
            <v>1558361949</v>
          </cell>
          <cell r="D402" t="str">
            <v>01</v>
          </cell>
          <cell r="E402" t="str">
            <v>010</v>
          </cell>
        </row>
        <row r="403">
          <cell r="A403" t="str">
            <v>100699630A</v>
          </cell>
          <cell r="B403" t="str">
            <v>MEMORIAL HOSPITAL OF TEXAS COUNTY</v>
          </cell>
          <cell r="C403" t="str">
            <v>1144205360</v>
          </cell>
          <cell r="D403" t="str">
            <v>01</v>
          </cell>
          <cell r="E403" t="str">
            <v>010</v>
          </cell>
        </row>
        <row r="404">
          <cell r="A404" t="str">
            <v>100700030I</v>
          </cell>
          <cell r="B404" t="str">
            <v>MEMORIAL HOSPITAL - PSYCH</v>
          </cell>
          <cell r="C404" t="str">
            <v>1568789790</v>
          </cell>
          <cell r="D404" t="str">
            <v>01</v>
          </cell>
          <cell r="E404" t="str">
            <v>205</v>
          </cell>
        </row>
        <row r="405">
          <cell r="A405" t="str">
            <v>100698950A</v>
          </cell>
          <cell r="B405" t="str">
            <v>MENA REGIONAL HEALTH SYSTEM</v>
          </cell>
          <cell r="C405" t="str">
            <v>1861449639</v>
          </cell>
          <cell r="D405" t="str">
            <v>01</v>
          </cell>
          <cell r="E405" t="str">
            <v>010</v>
          </cell>
        </row>
        <row r="406">
          <cell r="A406" t="str">
            <v>100699390K</v>
          </cell>
          <cell r="B406" t="str">
            <v>MERCY HEALTH CENTER - REHAB</v>
          </cell>
          <cell r="C406" t="str">
            <v>1679667836</v>
          </cell>
          <cell r="D406" t="str">
            <v>01</v>
          </cell>
          <cell r="E406" t="str">
            <v>206</v>
          </cell>
        </row>
        <row r="407">
          <cell r="A407" t="str">
            <v>100699960A</v>
          </cell>
          <cell r="B407" t="str">
            <v>MERCY HEALTH LOVE COUNTY</v>
          </cell>
          <cell r="C407" t="str">
            <v>1649221557</v>
          </cell>
          <cell r="D407" t="str">
            <v>01</v>
          </cell>
          <cell r="E407" t="str">
            <v>014</v>
          </cell>
        </row>
        <row r="408">
          <cell r="A408" t="str">
            <v>100692310A</v>
          </cell>
          <cell r="B408" t="str">
            <v>MERCY HEALTH SAINT MARY'S</v>
          </cell>
          <cell r="C408" t="str">
            <v>1639111057</v>
          </cell>
          <cell r="D408" t="str">
            <v>01</v>
          </cell>
          <cell r="E408" t="str">
            <v>010</v>
          </cell>
        </row>
        <row r="409">
          <cell r="A409" t="str">
            <v>200736930A</v>
          </cell>
          <cell r="B409" t="str">
            <v>MERCY HEALTH ST CHARLES HOSPITAL LLC</v>
          </cell>
          <cell r="C409" t="str">
            <v>1497792568</v>
          </cell>
          <cell r="D409" t="str">
            <v>01</v>
          </cell>
          <cell r="E409" t="str">
            <v>010</v>
          </cell>
        </row>
        <row r="410">
          <cell r="A410" t="str">
            <v>200819800A</v>
          </cell>
          <cell r="B410" t="str">
            <v>MERCY HEALTH ST ELIZABETH YOUNGSTOWN HOSPITAL</v>
          </cell>
          <cell r="C410" t="str">
            <v>1548296106</v>
          </cell>
          <cell r="D410" t="str">
            <v>01</v>
          </cell>
          <cell r="E410" t="str">
            <v>010</v>
          </cell>
        </row>
        <row r="411">
          <cell r="A411" t="str">
            <v>200509290A</v>
          </cell>
          <cell r="B411" t="str">
            <v>MERCY HOSPITAL ADA, INC.</v>
          </cell>
          <cell r="C411" t="str">
            <v>1952643306</v>
          </cell>
          <cell r="D411" t="str">
            <v>01</v>
          </cell>
          <cell r="E411" t="str">
            <v>010</v>
          </cell>
        </row>
        <row r="412">
          <cell r="A412" t="str">
            <v>200509290D</v>
          </cell>
          <cell r="B412" t="str">
            <v>MERCY HOSPITAL ADA - PSYCH</v>
          </cell>
          <cell r="C412" t="str">
            <v>1013250109</v>
          </cell>
          <cell r="D412" t="str">
            <v>01</v>
          </cell>
          <cell r="E412" t="str">
            <v>205</v>
          </cell>
        </row>
        <row r="413">
          <cell r="A413" t="str">
            <v>200509290E</v>
          </cell>
          <cell r="B413" t="str">
            <v>MERCY HOSPITAL ADA - REHAB</v>
          </cell>
          <cell r="C413" t="str">
            <v>1932442019</v>
          </cell>
          <cell r="D413" t="str">
            <v>01</v>
          </cell>
          <cell r="E413" t="str">
            <v>206</v>
          </cell>
        </row>
        <row r="414">
          <cell r="A414" t="str">
            <v>100262320C</v>
          </cell>
          <cell r="B414" t="str">
            <v>MERCY HOSPITAL ARDMORE INC</v>
          </cell>
          <cell r="C414" t="str">
            <v>1386741635</v>
          </cell>
          <cell r="D414" t="str">
            <v>01</v>
          </cell>
          <cell r="E414" t="str">
            <v>010</v>
          </cell>
        </row>
        <row r="415">
          <cell r="A415" t="str">
            <v>100262320P</v>
          </cell>
          <cell r="B415" t="str">
            <v>MERCY HOSPITAL ARDMORE - PSYCH</v>
          </cell>
          <cell r="C415" t="str">
            <v>1104246982</v>
          </cell>
          <cell r="D415" t="str">
            <v>01</v>
          </cell>
          <cell r="E415" t="str">
            <v>205</v>
          </cell>
        </row>
        <row r="416">
          <cell r="A416" t="str">
            <v>100698960B</v>
          </cell>
          <cell r="B416" t="str">
            <v>MERCY HOSPITAL BERRYVILLE</v>
          </cell>
          <cell r="C416" t="str">
            <v>1457306326</v>
          </cell>
          <cell r="D416" t="str">
            <v>01</v>
          </cell>
          <cell r="E416" t="str">
            <v>014</v>
          </cell>
        </row>
        <row r="417">
          <cell r="A417" t="str">
            <v>200700880A</v>
          </cell>
          <cell r="B417" t="str">
            <v>MERCY HOSPITAL BOONEVILLE</v>
          </cell>
          <cell r="C417" t="str">
            <v>1992133714</v>
          </cell>
          <cell r="D417" t="str">
            <v>01</v>
          </cell>
          <cell r="E417" t="str">
            <v>014</v>
          </cell>
        </row>
        <row r="418">
          <cell r="A418" t="str">
            <v>200446020A</v>
          </cell>
          <cell r="B418" t="str">
            <v>MERCY HOSPITAL CARTHAGE</v>
          </cell>
          <cell r="C418" t="str">
            <v>1003201955</v>
          </cell>
          <cell r="D418" t="str">
            <v>01</v>
          </cell>
          <cell r="E418" t="str">
            <v>014</v>
          </cell>
        </row>
        <row r="419">
          <cell r="A419" t="str">
            <v>200553310A</v>
          </cell>
          <cell r="B419" t="str">
            <v>MERCY HOSPITAL CASSVILLE</v>
          </cell>
          <cell r="C419" t="str">
            <v>1285676932</v>
          </cell>
          <cell r="D419" t="str">
            <v>01</v>
          </cell>
          <cell r="E419" t="str">
            <v>010</v>
          </cell>
        </row>
        <row r="420">
          <cell r="A420" t="str">
            <v>200293630A</v>
          </cell>
          <cell r="B420" t="str">
            <v>MERCY HOSPITAL COLUMBUS</v>
          </cell>
          <cell r="C420" t="str">
            <v>1871829812</v>
          </cell>
          <cell r="D420" t="str">
            <v>01</v>
          </cell>
          <cell r="E420" t="str">
            <v>014</v>
          </cell>
        </row>
        <row r="421">
          <cell r="A421" t="str">
            <v>100698690A</v>
          </cell>
          <cell r="B421" t="str">
            <v>MERCY HOSPITAL FORT SMITH</v>
          </cell>
          <cell r="C421" t="str">
            <v>1568433480</v>
          </cell>
          <cell r="D421" t="str">
            <v>01</v>
          </cell>
          <cell r="E421" t="str">
            <v>010</v>
          </cell>
        </row>
        <row r="422">
          <cell r="A422" t="str">
            <v>200226190A</v>
          </cell>
          <cell r="B422" t="str">
            <v>MERCY HOSPITAL HEALDTON INC</v>
          </cell>
          <cell r="C422" t="str">
            <v>1578710406</v>
          </cell>
          <cell r="D422" t="str">
            <v>01</v>
          </cell>
          <cell r="E422" t="str">
            <v>014</v>
          </cell>
        </row>
        <row r="423">
          <cell r="A423" t="str">
            <v>200608840A</v>
          </cell>
          <cell r="B423" t="str">
            <v>MERCY HOSPITAL INC.</v>
          </cell>
          <cell r="C423" t="str">
            <v>1083628911</v>
          </cell>
          <cell r="D423" t="str">
            <v>01</v>
          </cell>
          <cell r="E423" t="str">
            <v>010</v>
          </cell>
        </row>
        <row r="424">
          <cell r="A424" t="str">
            <v>200312870A</v>
          </cell>
          <cell r="B424" t="str">
            <v>MERCY HOSPITAL JANESVILLE</v>
          </cell>
          <cell r="C424" t="str">
            <v>1093768962</v>
          </cell>
          <cell r="D424" t="str">
            <v>01</v>
          </cell>
          <cell r="E424" t="str">
            <v>010</v>
          </cell>
        </row>
        <row r="425">
          <cell r="A425" t="str">
            <v>200293530A</v>
          </cell>
          <cell r="B425" t="str">
            <v>MERCY HOSPITAL JOPLIN</v>
          </cell>
          <cell r="C425" t="str">
            <v>1700112745</v>
          </cell>
          <cell r="D425" t="str">
            <v>01</v>
          </cell>
          <cell r="E425" t="str">
            <v>010</v>
          </cell>
        </row>
        <row r="426">
          <cell r="A426" t="str">
            <v>200293530D</v>
          </cell>
          <cell r="B426" t="str">
            <v>MERCY HOSPITAL JOPLIN - PSYCH</v>
          </cell>
          <cell r="C426" t="str">
            <v>1700112745</v>
          </cell>
          <cell r="D426" t="str">
            <v>01</v>
          </cell>
          <cell r="E426" t="str">
            <v>205</v>
          </cell>
        </row>
        <row r="427">
          <cell r="A427" t="str">
            <v>200521810B</v>
          </cell>
          <cell r="B427" t="str">
            <v>MERCY HOSPITAL KINGFISHER, INC</v>
          </cell>
          <cell r="C427" t="str">
            <v>1083048417</v>
          </cell>
          <cell r="D427" t="str">
            <v>01</v>
          </cell>
          <cell r="E427" t="str">
            <v>014</v>
          </cell>
        </row>
        <row r="428">
          <cell r="A428" t="str">
            <v>200226190D</v>
          </cell>
          <cell r="B428" t="str">
            <v>MERCY HOSPITAL LEBANON</v>
          </cell>
          <cell r="C428" t="str">
            <v>1447284898</v>
          </cell>
          <cell r="D428" t="str">
            <v>01</v>
          </cell>
          <cell r="E428" t="str">
            <v>010</v>
          </cell>
        </row>
        <row r="429">
          <cell r="A429" t="str">
            <v>200425410C</v>
          </cell>
          <cell r="B429" t="str">
            <v>MERCY HOSPITAL LOGAN COUNTY</v>
          </cell>
          <cell r="C429" t="str">
            <v>1306126818</v>
          </cell>
          <cell r="D429" t="str">
            <v>01</v>
          </cell>
          <cell r="E429" t="str">
            <v>014</v>
          </cell>
        </row>
        <row r="430">
          <cell r="A430" t="str">
            <v>100699390A</v>
          </cell>
          <cell r="B430" t="str">
            <v>MERCY HOSPITAL OKLAHOMA CITY</v>
          </cell>
          <cell r="C430" t="str">
            <v>1184721722</v>
          </cell>
          <cell r="D430" t="str">
            <v>01</v>
          </cell>
          <cell r="E430" t="str">
            <v>010</v>
          </cell>
        </row>
        <row r="431">
          <cell r="A431" t="str">
            <v>100698940A</v>
          </cell>
          <cell r="B431" t="str">
            <v>MERCY HOSPITAL OZARK</v>
          </cell>
          <cell r="C431" t="str">
            <v>1275504128</v>
          </cell>
          <cell r="D431" t="str">
            <v>01</v>
          </cell>
          <cell r="E431" t="str">
            <v>014</v>
          </cell>
        </row>
        <row r="432">
          <cell r="A432" t="str">
            <v>100698840A</v>
          </cell>
          <cell r="B432" t="str">
            <v>MERCY HOSPITAL PARIS</v>
          </cell>
          <cell r="C432" t="str">
            <v>1760453633</v>
          </cell>
          <cell r="D432" t="str">
            <v>01</v>
          </cell>
          <cell r="E432" t="str">
            <v>014</v>
          </cell>
        </row>
        <row r="433">
          <cell r="A433" t="str">
            <v>100698730A</v>
          </cell>
          <cell r="B433" t="str">
            <v>MERCY HOSPITAL ROGERS</v>
          </cell>
          <cell r="C433" t="str">
            <v>1316902414</v>
          </cell>
          <cell r="D433" t="str">
            <v>01</v>
          </cell>
          <cell r="E433" t="str">
            <v>010</v>
          </cell>
        </row>
        <row r="434">
          <cell r="A434" t="str">
            <v>100693410A</v>
          </cell>
          <cell r="B434" t="str">
            <v>MERCY HOSPITAL SOUTH</v>
          </cell>
          <cell r="C434" t="str">
            <v>1568481984</v>
          </cell>
          <cell r="D434" t="str">
            <v>01</v>
          </cell>
          <cell r="E434" t="str">
            <v>010</v>
          </cell>
        </row>
        <row r="435">
          <cell r="A435" t="str">
            <v>100693740A</v>
          </cell>
          <cell r="B435" t="str">
            <v>MERCY HOSPITAL SPRINGFIELD</v>
          </cell>
          <cell r="C435" t="str">
            <v>1578504056</v>
          </cell>
          <cell r="D435" t="str">
            <v>01</v>
          </cell>
          <cell r="E435" t="str">
            <v>010</v>
          </cell>
        </row>
        <row r="436">
          <cell r="A436" t="str">
            <v>100693280A</v>
          </cell>
          <cell r="B436" t="str">
            <v>MERCY HOSPITAL ST LOUIS</v>
          </cell>
          <cell r="C436" t="str">
            <v>1427098169</v>
          </cell>
          <cell r="D436" t="str">
            <v>01</v>
          </cell>
          <cell r="E436" t="str">
            <v>010</v>
          </cell>
        </row>
        <row r="437">
          <cell r="A437" t="str">
            <v>200318440B</v>
          </cell>
          <cell r="B437" t="str">
            <v>MERCY HOSPITAL TISHOMINGO</v>
          </cell>
          <cell r="C437" t="str">
            <v>1932404431</v>
          </cell>
          <cell r="D437" t="str">
            <v>01</v>
          </cell>
          <cell r="E437" t="str">
            <v>014</v>
          </cell>
        </row>
        <row r="438">
          <cell r="A438" t="str">
            <v>100698850A</v>
          </cell>
          <cell r="B438" t="str">
            <v>MERCY HOSPITAL WALDRON</v>
          </cell>
          <cell r="C438" t="str">
            <v>1912978875</v>
          </cell>
          <cell r="D438" t="str">
            <v>01</v>
          </cell>
          <cell r="E438" t="str">
            <v>014</v>
          </cell>
        </row>
        <row r="439">
          <cell r="A439" t="str">
            <v>100693420A</v>
          </cell>
          <cell r="B439" t="str">
            <v>MERCY HOSPITAL WASHINGTON</v>
          </cell>
          <cell r="C439" t="str">
            <v>1285664177</v>
          </cell>
          <cell r="D439" t="str">
            <v>01</v>
          </cell>
          <cell r="E439" t="str">
            <v>010</v>
          </cell>
        </row>
        <row r="440">
          <cell r="A440" t="str">
            <v>200490030A</v>
          </cell>
          <cell r="B440" t="str">
            <v>MERCY HOSPITAL WATONGA INC</v>
          </cell>
          <cell r="C440" t="str">
            <v>1497017529</v>
          </cell>
          <cell r="D440" t="str">
            <v>01</v>
          </cell>
          <cell r="E440" t="str">
            <v>014</v>
          </cell>
        </row>
        <row r="441">
          <cell r="A441" t="str">
            <v>100262320G</v>
          </cell>
          <cell r="B441" t="str">
            <v>MERCY MEMORIAL HEALTH CENTER - REHAB</v>
          </cell>
          <cell r="C441" t="str">
            <v>1295836922</v>
          </cell>
          <cell r="D441" t="str">
            <v>01</v>
          </cell>
          <cell r="E441" t="str">
            <v>206</v>
          </cell>
        </row>
        <row r="442">
          <cell r="A442" t="str">
            <v>200850340A</v>
          </cell>
          <cell r="B442" t="str">
            <v>MERCYONE CLINTON MEDICAL CENTER</v>
          </cell>
          <cell r="C442" t="str">
            <v>1427093962</v>
          </cell>
          <cell r="D442" t="str">
            <v>01</v>
          </cell>
          <cell r="E442" t="str">
            <v>010</v>
          </cell>
        </row>
        <row r="443">
          <cell r="A443" t="str">
            <v>100690650A</v>
          </cell>
          <cell r="B443" t="str">
            <v>MERCYONE NORTH IOWA MEDICAL CENTER</v>
          </cell>
          <cell r="C443" t="str">
            <v>1467537886</v>
          </cell>
          <cell r="D443" t="str">
            <v>01</v>
          </cell>
          <cell r="E443" t="str">
            <v>010</v>
          </cell>
        </row>
        <row r="444">
          <cell r="A444" t="str">
            <v>100696710A</v>
          </cell>
          <cell r="B444" t="str">
            <v>MERCYONE SIOUXLAND MEDICAL CENTER</v>
          </cell>
          <cell r="C444" t="str">
            <v>1538199617</v>
          </cell>
          <cell r="D444" t="str">
            <v>01</v>
          </cell>
          <cell r="E444" t="str">
            <v>010</v>
          </cell>
        </row>
        <row r="445">
          <cell r="A445" t="str">
            <v>201062290A</v>
          </cell>
          <cell r="B445" t="str">
            <v>MERCY REHABILITATION HOSPITAL</v>
          </cell>
          <cell r="C445" t="str">
            <v>1699365254</v>
          </cell>
          <cell r="D445" t="str">
            <v>01</v>
          </cell>
          <cell r="E445" t="str">
            <v>012</v>
          </cell>
        </row>
        <row r="446">
          <cell r="A446" t="str">
            <v>200479750A</v>
          </cell>
          <cell r="B446" t="str">
            <v>MERCY REHABILITATION HOSPITAL, LLC</v>
          </cell>
          <cell r="C446" t="str">
            <v>1811253206</v>
          </cell>
          <cell r="D446" t="str">
            <v>01</v>
          </cell>
          <cell r="E446" t="str">
            <v>012</v>
          </cell>
        </row>
        <row r="447">
          <cell r="A447" t="str">
            <v>200982500A</v>
          </cell>
          <cell r="B447" t="str">
            <v>MERCY REHABILITATION HOSPITAL OKLAHOMA CITY SOUTH</v>
          </cell>
          <cell r="C447" t="str">
            <v>1649802117</v>
          </cell>
          <cell r="D447" t="str">
            <v>01</v>
          </cell>
          <cell r="E447" t="str">
            <v>012</v>
          </cell>
        </row>
        <row r="448">
          <cell r="A448" t="str">
            <v>200912400A</v>
          </cell>
          <cell r="B448" t="str">
            <v>MERCY SPECIALTY HOSPITAL SOUTHEAST KANSAS</v>
          </cell>
          <cell r="C448" t="str">
            <v>1992341473</v>
          </cell>
          <cell r="D448" t="str">
            <v>01</v>
          </cell>
          <cell r="E448" t="str">
            <v>010</v>
          </cell>
        </row>
        <row r="449">
          <cell r="A449" t="str">
            <v>200740930A</v>
          </cell>
          <cell r="B449" t="str">
            <v>MERIT HEALTH CENTRAL</v>
          </cell>
          <cell r="C449" t="str">
            <v>1033163092</v>
          </cell>
          <cell r="D449" t="str">
            <v>01</v>
          </cell>
          <cell r="E449" t="str">
            <v>010</v>
          </cell>
        </row>
        <row r="450">
          <cell r="A450" t="str">
            <v>200527650A</v>
          </cell>
          <cell r="B450" t="str">
            <v>MERIT HEALTH WESLEY</v>
          </cell>
          <cell r="C450" t="str">
            <v>1841241841</v>
          </cell>
          <cell r="D450" t="str">
            <v>01</v>
          </cell>
          <cell r="E450" t="str">
            <v>010</v>
          </cell>
        </row>
        <row r="451">
          <cell r="A451" t="str">
            <v>200559930B</v>
          </cell>
          <cell r="B451" t="str">
            <v>METHODIST BEHAVIORAL HOSPITAL</v>
          </cell>
          <cell r="C451" t="str">
            <v>1063415800</v>
          </cell>
          <cell r="D451" t="str">
            <v>63</v>
          </cell>
          <cell r="E451" t="str">
            <v>634</v>
          </cell>
        </row>
        <row r="452">
          <cell r="A452" t="str">
            <v>100701960C</v>
          </cell>
          <cell r="B452" t="str">
            <v>METHODIST CHARLTON MEDICAL CENTER</v>
          </cell>
          <cell r="C452" t="str">
            <v>1275592131</v>
          </cell>
          <cell r="D452" t="str">
            <v>01</v>
          </cell>
          <cell r="E452" t="str">
            <v>010</v>
          </cell>
        </row>
        <row r="453">
          <cell r="A453" t="str">
            <v>100701960A</v>
          </cell>
          <cell r="B453" t="str">
            <v>METHODIST DALLAS MEDICAL CENTER</v>
          </cell>
          <cell r="C453" t="str">
            <v>1528027786</v>
          </cell>
          <cell r="D453" t="str">
            <v>01</v>
          </cell>
          <cell r="E453" t="str">
            <v>010</v>
          </cell>
        </row>
        <row r="454">
          <cell r="A454" t="str">
            <v>100697460A</v>
          </cell>
          <cell r="B454" t="str">
            <v>METHODIST HEALTHCARE MEMPHIS HOSPITALS</v>
          </cell>
          <cell r="C454" t="str">
            <v>1558365890</v>
          </cell>
          <cell r="D454" t="str">
            <v>01</v>
          </cell>
          <cell r="E454" t="str">
            <v>010</v>
          </cell>
        </row>
        <row r="455">
          <cell r="A455" t="str">
            <v>201052130A</v>
          </cell>
          <cell r="B455" t="str">
            <v>METHODIST HEALTHCARE OLIVE BRANCH HOSPITAL</v>
          </cell>
          <cell r="C455" t="str">
            <v>1912341439</v>
          </cell>
          <cell r="D455" t="str">
            <v>01</v>
          </cell>
          <cell r="E455" t="str">
            <v>010</v>
          </cell>
        </row>
        <row r="456">
          <cell r="A456" t="str">
            <v>100697460D</v>
          </cell>
          <cell r="B456" t="str">
            <v>METHODIST LE BONHEUR GERMANTOWN HOSPITAL</v>
          </cell>
          <cell r="C456" t="str">
            <v>1558365890</v>
          </cell>
          <cell r="D456" t="str">
            <v>01</v>
          </cell>
          <cell r="E456" t="str">
            <v>010</v>
          </cell>
        </row>
        <row r="457">
          <cell r="A457" t="str">
            <v>100701960B</v>
          </cell>
          <cell r="B457" t="str">
            <v>METHODIST MANSFIELD MEDICAL CENTER</v>
          </cell>
          <cell r="C457" t="str">
            <v>1689629941</v>
          </cell>
          <cell r="D457" t="str">
            <v>01</v>
          </cell>
          <cell r="E457" t="str">
            <v>010</v>
          </cell>
        </row>
        <row r="458">
          <cell r="A458" t="str">
            <v>100697460E</v>
          </cell>
          <cell r="B458" t="str">
            <v>METHODIST NORTH HOSPITAL</v>
          </cell>
          <cell r="C458" t="str">
            <v>1558365890</v>
          </cell>
          <cell r="D458" t="str">
            <v>01</v>
          </cell>
          <cell r="E458" t="str">
            <v>010</v>
          </cell>
        </row>
        <row r="459">
          <cell r="A459" t="str">
            <v>100701960D</v>
          </cell>
          <cell r="B459" t="str">
            <v>METHODIST RICHARDSON MEDICAL CENTER</v>
          </cell>
          <cell r="C459" t="str">
            <v>1033165501</v>
          </cell>
          <cell r="D459" t="str">
            <v>01</v>
          </cell>
          <cell r="E459" t="str">
            <v>010</v>
          </cell>
        </row>
        <row r="460">
          <cell r="A460" t="str">
            <v>200423640B</v>
          </cell>
          <cell r="B460" t="str">
            <v>MIDLAND COUNTY HOSPITAL DISTRICT</v>
          </cell>
          <cell r="C460" t="str">
            <v>1255325817</v>
          </cell>
          <cell r="D460" t="str">
            <v>01</v>
          </cell>
          <cell r="E460" t="str">
            <v>010</v>
          </cell>
        </row>
        <row r="461">
          <cell r="A461" t="str">
            <v>200016690B</v>
          </cell>
          <cell r="B461" t="str">
            <v>MIMBRES MEMORIAL HOSPITAL</v>
          </cell>
          <cell r="C461" t="str">
            <v>1891075446</v>
          </cell>
          <cell r="D461" t="str">
            <v>01</v>
          </cell>
          <cell r="E461" t="str">
            <v>014</v>
          </cell>
        </row>
        <row r="462">
          <cell r="A462" t="str">
            <v>200032440E</v>
          </cell>
          <cell r="B462" t="str">
            <v>MISSION TRAIL BAPTIST HOSPITAL</v>
          </cell>
          <cell r="C462" t="str">
            <v>1598744856</v>
          </cell>
          <cell r="D462" t="str">
            <v>01</v>
          </cell>
          <cell r="E462" t="str">
            <v>010</v>
          </cell>
        </row>
        <row r="463">
          <cell r="A463" t="str">
            <v>201054440A</v>
          </cell>
          <cell r="B463" t="str">
            <v>MISSOURI BAPTIST MEDICAL CENTER</v>
          </cell>
          <cell r="C463" t="str">
            <v>1487663506</v>
          </cell>
          <cell r="D463" t="str">
            <v>01</v>
          </cell>
          <cell r="E463" t="str">
            <v>010</v>
          </cell>
        </row>
        <row r="464">
          <cell r="A464" t="str">
            <v>200197240A</v>
          </cell>
          <cell r="B464" t="str">
            <v>MOBERLY REGIONAL MEDICAL CENTER</v>
          </cell>
          <cell r="C464" t="str">
            <v>1770554305</v>
          </cell>
          <cell r="D464" t="str">
            <v>01</v>
          </cell>
          <cell r="E464" t="str">
            <v>010</v>
          </cell>
        </row>
        <row r="465">
          <cell r="A465" t="str">
            <v>201085760A</v>
          </cell>
          <cell r="B465" t="str">
            <v>MOBILE INFIRMARY ASSOCIATION</v>
          </cell>
          <cell r="C465" t="str">
            <v>1558364802</v>
          </cell>
          <cell r="D465" t="str">
            <v>01</v>
          </cell>
          <cell r="E465" t="str">
            <v>010</v>
          </cell>
        </row>
        <row r="466">
          <cell r="A466" t="str">
            <v>200673510F</v>
          </cell>
          <cell r="B466" t="str">
            <v>MOCCASIN BEND RANCH</v>
          </cell>
          <cell r="C466" t="str">
            <v>1619342136</v>
          </cell>
          <cell r="D466" t="str">
            <v>63</v>
          </cell>
          <cell r="E466" t="str">
            <v>630</v>
          </cell>
        </row>
        <row r="467">
          <cell r="A467" t="str">
            <v>201087990A</v>
          </cell>
          <cell r="B467" t="str">
            <v>MONTEFIORE MEDICAL CENTER</v>
          </cell>
          <cell r="C467" t="str">
            <v>1952476988</v>
          </cell>
          <cell r="D467" t="str">
            <v>01</v>
          </cell>
          <cell r="E467" t="str">
            <v>010</v>
          </cell>
        </row>
        <row r="468">
          <cell r="A468" t="str">
            <v>100820390B</v>
          </cell>
          <cell r="B468" t="str">
            <v>MOORE COUNTY HOSPITAL DISTRICT</v>
          </cell>
          <cell r="C468" t="str">
            <v>1700991700</v>
          </cell>
          <cell r="D468" t="str">
            <v>01</v>
          </cell>
          <cell r="E468" t="str">
            <v>010</v>
          </cell>
        </row>
        <row r="469">
          <cell r="A469" t="str">
            <v>100695030A</v>
          </cell>
          <cell r="B469" t="str">
            <v>MORTON COUNTY HOSPITAL</v>
          </cell>
          <cell r="C469" t="str">
            <v>1770511297</v>
          </cell>
          <cell r="D469" t="str">
            <v>01</v>
          </cell>
          <cell r="E469" t="str">
            <v>010</v>
          </cell>
        </row>
        <row r="470">
          <cell r="A470" t="str">
            <v>200996680A</v>
          </cell>
          <cell r="B470" t="str">
            <v>MOUNTAIN VIEW REGIONAL MEDICAL CENTER</v>
          </cell>
          <cell r="C470" t="str">
            <v>1205882503</v>
          </cell>
          <cell r="D470" t="str">
            <v>01</v>
          </cell>
          <cell r="E470" t="str">
            <v>010</v>
          </cell>
        </row>
        <row r="471">
          <cell r="A471" t="str">
            <v>200643690B</v>
          </cell>
          <cell r="B471" t="str">
            <v>MOUNT CARMEL EAST</v>
          </cell>
          <cell r="C471" t="str">
            <v>1982784534</v>
          </cell>
          <cell r="D471" t="str">
            <v>01</v>
          </cell>
          <cell r="E471" t="str">
            <v>010</v>
          </cell>
        </row>
        <row r="472">
          <cell r="A472" t="str">
            <v>200643690C</v>
          </cell>
          <cell r="B472" t="str">
            <v>MOUNT CARMEL ST ANN'S</v>
          </cell>
          <cell r="C472" t="str">
            <v>1417037045</v>
          </cell>
          <cell r="D472" t="str">
            <v>01</v>
          </cell>
          <cell r="E472" t="str">
            <v>010</v>
          </cell>
        </row>
        <row r="473">
          <cell r="A473" t="str">
            <v>100705480C</v>
          </cell>
          <cell r="B473" t="str">
            <v>MULTICARE AUBURN MEDICAL CENTER</v>
          </cell>
          <cell r="C473" t="str">
            <v>1255327201</v>
          </cell>
          <cell r="D473" t="str">
            <v>01</v>
          </cell>
          <cell r="E473" t="str">
            <v>010</v>
          </cell>
        </row>
        <row r="474">
          <cell r="A474" t="str">
            <v>100705480E</v>
          </cell>
          <cell r="B474" t="str">
            <v>MULTICARE COVINGTON MEDICAL CENTER</v>
          </cell>
          <cell r="C474" t="str">
            <v>1326564071</v>
          </cell>
          <cell r="D474" t="str">
            <v>01</v>
          </cell>
          <cell r="E474" t="str">
            <v>010</v>
          </cell>
        </row>
        <row r="475">
          <cell r="A475" t="str">
            <v>100705480F</v>
          </cell>
          <cell r="B475" t="str">
            <v>MULTICARE VALLEY HOSPITAL</v>
          </cell>
          <cell r="C475" t="str">
            <v>1538345251</v>
          </cell>
          <cell r="D475" t="str">
            <v>01</v>
          </cell>
          <cell r="E475" t="str">
            <v>010</v>
          </cell>
        </row>
        <row r="476">
          <cell r="A476" t="str">
            <v>200068510A</v>
          </cell>
          <cell r="B476" t="str">
            <v>MUNSTER MEDICAL RESEARCH FOUNDATION, INC.</v>
          </cell>
          <cell r="C476" t="str">
            <v>1003918210</v>
          </cell>
          <cell r="D476" t="str">
            <v>01</v>
          </cell>
          <cell r="E476" t="str">
            <v>010</v>
          </cell>
        </row>
        <row r="477">
          <cell r="A477" t="str">
            <v>100809770S</v>
          </cell>
          <cell r="B477" t="str">
            <v>MUSCOGEE CREEK NATION LONG TERM ACUTE CARE HSP</v>
          </cell>
          <cell r="C477" t="str">
            <v>1376979955</v>
          </cell>
          <cell r="D477" t="str">
            <v>01</v>
          </cell>
          <cell r="E477" t="str">
            <v>016</v>
          </cell>
        </row>
        <row r="478">
          <cell r="A478" t="str">
            <v>100809770U</v>
          </cell>
          <cell r="B478" t="str">
            <v>MUSCOGEE (CREEK) NATION LTCH - NI</v>
          </cell>
          <cell r="C478" t="str">
            <v>1801205422</v>
          </cell>
          <cell r="D478" t="str">
            <v>01</v>
          </cell>
          <cell r="E478" t="str">
            <v>016</v>
          </cell>
        </row>
        <row r="479">
          <cell r="A479" t="str">
            <v>100689260G</v>
          </cell>
          <cell r="B479" t="str">
            <v>MUSCOGEE (CREEK) NATION MED CTR-NATIVE-PSYCH</v>
          </cell>
          <cell r="C479" t="str">
            <v>1376946608</v>
          </cell>
          <cell r="D479" t="str">
            <v>01</v>
          </cell>
          <cell r="E479" t="str">
            <v>016</v>
          </cell>
        </row>
        <row r="480">
          <cell r="A480" t="str">
            <v>100689260F</v>
          </cell>
          <cell r="B480" t="str">
            <v>MUSCOGEE (CREEK) NATION MED CTR-NI-PSYCH</v>
          </cell>
          <cell r="C480" t="str">
            <v>1598152860</v>
          </cell>
          <cell r="D480" t="str">
            <v>01</v>
          </cell>
          <cell r="E480" t="str">
            <v>016</v>
          </cell>
        </row>
        <row r="481">
          <cell r="A481" t="str">
            <v>100809770X</v>
          </cell>
          <cell r="B481" t="str">
            <v>MUSCOGEE (CREEK) NATION MEDICAL CENTER - NATIVE</v>
          </cell>
          <cell r="C481" t="str">
            <v>1861889123</v>
          </cell>
          <cell r="D481" t="str">
            <v>01</v>
          </cell>
          <cell r="E481" t="str">
            <v>016</v>
          </cell>
        </row>
        <row r="482">
          <cell r="A482" t="str">
            <v>100809770Y</v>
          </cell>
          <cell r="B482" t="str">
            <v>MUSCOGEE (CREEK) NATION MEDICAL CENTER-NI</v>
          </cell>
          <cell r="C482" t="str">
            <v>1407243777</v>
          </cell>
          <cell r="D482" t="str">
            <v>01</v>
          </cell>
          <cell r="E482" t="str">
            <v>016</v>
          </cell>
        </row>
        <row r="483">
          <cell r="A483" t="str">
            <v>200099940C</v>
          </cell>
          <cell r="B483" t="str">
            <v>NACOGDOCHES MEDICAL CENTER</v>
          </cell>
          <cell r="C483" t="str">
            <v>1700885076</v>
          </cell>
          <cell r="D483" t="str">
            <v>01</v>
          </cell>
          <cell r="E483" t="str">
            <v>010</v>
          </cell>
        </row>
        <row r="484">
          <cell r="A484" t="str">
            <v>201005020A</v>
          </cell>
          <cell r="B484" t="str">
            <v>NAPLES HMA LLC</v>
          </cell>
          <cell r="C484" t="str">
            <v>1316992134</v>
          </cell>
          <cell r="D484" t="str">
            <v>01</v>
          </cell>
          <cell r="E484" t="str">
            <v>010</v>
          </cell>
        </row>
        <row r="485">
          <cell r="A485" t="str">
            <v>100690680A</v>
          </cell>
          <cell r="B485" t="str">
            <v>NATIONWIDE CHILDREN'S HOSPITAL, INC.</v>
          </cell>
          <cell r="C485" t="str">
            <v>1134152986</v>
          </cell>
          <cell r="D485" t="str">
            <v>01</v>
          </cell>
          <cell r="E485" t="str">
            <v>010</v>
          </cell>
        </row>
        <row r="486">
          <cell r="A486" t="str">
            <v>200717890A</v>
          </cell>
          <cell r="B486" t="str">
            <v>NAVARRO HOSPITAL LP</v>
          </cell>
          <cell r="C486" t="str">
            <v>1144274226</v>
          </cell>
          <cell r="D486" t="str">
            <v>01</v>
          </cell>
          <cell r="E486" t="str">
            <v>010</v>
          </cell>
        </row>
        <row r="487">
          <cell r="A487" t="str">
            <v>201044520A</v>
          </cell>
          <cell r="B487" t="str">
            <v>NEA BAPTIST MEMORIAL HOSPITAL</v>
          </cell>
          <cell r="C487" t="str">
            <v>1386699353</v>
          </cell>
          <cell r="D487" t="str">
            <v>01</v>
          </cell>
          <cell r="E487" t="str">
            <v>010</v>
          </cell>
        </row>
        <row r="488">
          <cell r="A488" t="str">
            <v>200304090C</v>
          </cell>
          <cell r="B488" t="str">
            <v>NEMOURS CHILDRENS HOSPITAL</v>
          </cell>
          <cell r="C488" t="str">
            <v>1245520386</v>
          </cell>
          <cell r="D488" t="str">
            <v>01</v>
          </cell>
          <cell r="E488" t="str">
            <v>010</v>
          </cell>
        </row>
        <row r="489">
          <cell r="A489" t="str">
            <v>100695380A</v>
          </cell>
          <cell r="B489" t="str">
            <v>NEOSHO MEMORIAL REGIONAL MEDICAL CENTER</v>
          </cell>
          <cell r="C489" t="str">
            <v>1073566949</v>
          </cell>
          <cell r="D489" t="str">
            <v>01</v>
          </cell>
          <cell r="E489" t="str">
            <v>014</v>
          </cell>
        </row>
        <row r="490">
          <cell r="A490" t="str">
            <v>100693400B</v>
          </cell>
          <cell r="B490" t="str">
            <v>NEW LIBERTY HOSPITAL DISTRICT</v>
          </cell>
          <cell r="C490" t="str">
            <v>1811036726</v>
          </cell>
          <cell r="D490" t="str">
            <v>01</v>
          </cell>
          <cell r="E490" t="str">
            <v>010</v>
          </cell>
        </row>
        <row r="491">
          <cell r="A491" t="str">
            <v>100699360I</v>
          </cell>
          <cell r="B491" t="str">
            <v>NEWMAN MEMORIAL HOSPITAL, INC</v>
          </cell>
          <cell r="C491" t="str">
            <v>1083617807</v>
          </cell>
          <cell r="D491" t="str">
            <v>01</v>
          </cell>
          <cell r="E491" t="str">
            <v>014</v>
          </cell>
        </row>
        <row r="492">
          <cell r="A492" t="str">
            <v>100699360A</v>
          </cell>
          <cell r="B492" t="str">
            <v>NEWMAN MEMORIAL HSP</v>
          </cell>
          <cell r="C492" t="str">
            <v>1083617807</v>
          </cell>
          <cell r="D492" t="str">
            <v>01</v>
          </cell>
          <cell r="E492" t="str">
            <v>010</v>
          </cell>
        </row>
        <row r="493">
          <cell r="A493" t="str">
            <v>100695270A</v>
          </cell>
          <cell r="B493" t="str">
            <v>NEWMAN REGIONAL HEALTH</v>
          </cell>
          <cell r="C493" t="str">
            <v>1245643576</v>
          </cell>
          <cell r="D493" t="str">
            <v>01</v>
          </cell>
          <cell r="E493" t="str">
            <v>014</v>
          </cell>
        </row>
        <row r="494">
          <cell r="A494" t="str">
            <v>200892720A</v>
          </cell>
          <cell r="B494" t="str">
            <v>NEW ORLEANS EAST HOSPITAL</v>
          </cell>
          <cell r="C494" t="str">
            <v>1225450588</v>
          </cell>
          <cell r="D494" t="str">
            <v>01</v>
          </cell>
          <cell r="E494" t="str">
            <v>010</v>
          </cell>
        </row>
        <row r="495">
          <cell r="A495" t="str">
            <v>200622450A</v>
          </cell>
          <cell r="B495" t="str">
            <v>NEXUS CHILDREN'S HOSPITAL- HOUSTON</v>
          </cell>
          <cell r="C495" t="str">
            <v>1013968726</v>
          </cell>
          <cell r="D495" t="str">
            <v>01</v>
          </cell>
          <cell r="E495" t="str">
            <v>010</v>
          </cell>
        </row>
        <row r="496">
          <cell r="A496" t="str">
            <v>200796950A</v>
          </cell>
          <cell r="B496" t="str">
            <v>NIOBRARA VALLEY HOSPITAL CORPORATION</v>
          </cell>
          <cell r="C496" t="str">
            <v>1063470953</v>
          </cell>
          <cell r="D496" t="str">
            <v>01</v>
          </cell>
          <cell r="E496" t="str">
            <v>014</v>
          </cell>
        </row>
        <row r="497">
          <cell r="A497" t="str">
            <v>100702370A</v>
          </cell>
          <cell r="B497" t="str">
            <v>NOCONA GEN HOSP</v>
          </cell>
          <cell r="C497" t="str">
            <v>1689655912</v>
          </cell>
          <cell r="D497" t="str">
            <v>01</v>
          </cell>
          <cell r="E497" t="str">
            <v>010</v>
          </cell>
        </row>
        <row r="498">
          <cell r="A498" t="str">
            <v>100700690Q</v>
          </cell>
          <cell r="B498" t="str">
            <v>NORMAN REGIONAL HEALTH SYSTEM - PSY</v>
          </cell>
          <cell r="C498" t="str">
            <v>1265409163</v>
          </cell>
          <cell r="D498" t="str">
            <v>01</v>
          </cell>
          <cell r="E498" t="str">
            <v>205</v>
          </cell>
        </row>
        <row r="499">
          <cell r="A499" t="str">
            <v>100700690R</v>
          </cell>
          <cell r="B499" t="str">
            <v>NORMAN REGIONAL HEALTH SYSTEM - REHAB</v>
          </cell>
          <cell r="C499" t="str">
            <v>1720055627</v>
          </cell>
          <cell r="D499" t="str">
            <v>01</v>
          </cell>
          <cell r="E499" t="str">
            <v>206</v>
          </cell>
        </row>
        <row r="500">
          <cell r="A500" t="str">
            <v>100700690A</v>
          </cell>
          <cell r="B500" t="str">
            <v>NORMAN REGIONAL HOSPITAL</v>
          </cell>
          <cell r="C500" t="str">
            <v>1700882578</v>
          </cell>
          <cell r="D500" t="str">
            <v>01</v>
          </cell>
          <cell r="E500" t="str">
            <v>010</v>
          </cell>
        </row>
        <row r="501">
          <cell r="A501" t="str">
            <v>200054360A</v>
          </cell>
          <cell r="B501" t="str">
            <v>NORTH CADDO HOSPITAL SERVICE DISTRICT</v>
          </cell>
          <cell r="C501" t="str">
            <v>1326016684</v>
          </cell>
          <cell r="D501" t="str">
            <v>01</v>
          </cell>
          <cell r="E501" t="str">
            <v>014</v>
          </cell>
        </row>
        <row r="502">
          <cell r="A502" t="str">
            <v>100696090A</v>
          </cell>
          <cell r="B502" t="str">
            <v>NORTH CAROLINA BAPTIST HOSPITAL</v>
          </cell>
          <cell r="C502" t="str">
            <v>1144211301</v>
          </cell>
          <cell r="D502" t="str">
            <v>01</v>
          </cell>
          <cell r="E502" t="str">
            <v>010</v>
          </cell>
        </row>
        <row r="503">
          <cell r="A503" t="str">
            <v>200032440A</v>
          </cell>
          <cell r="B503" t="str">
            <v>NORTHEAST BAPTIST HOSPITAL</v>
          </cell>
          <cell r="C503" t="str">
            <v>1598744856</v>
          </cell>
          <cell r="D503" t="str">
            <v>01</v>
          </cell>
          <cell r="E503" t="str">
            <v>010</v>
          </cell>
        </row>
        <row r="504">
          <cell r="A504" t="str">
            <v>100700680A</v>
          </cell>
          <cell r="B504" t="str">
            <v>NORTHEASTERN HEALTH SYSTEM</v>
          </cell>
          <cell r="C504" t="str">
            <v>1003865999</v>
          </cell>
          <cell r="D504" t="str">
            <v>01</v>
          </cell>
          <cell r="E504" t="str">
            <v>010</v>
          </cell>
        </row>
        <row r="505">
          <cell r="A505" t="str">
            <v>100700680I</v>
          </cell>
          <cell r="B505" t="str">
            <v>NORTHEASTERN HEALTH SYSTEM PSYCH UNIT</v>
          </cell>
          <cell r="C505" t="str">
            <v>1619031465</v>
          </cell>
          <cell r="D505" t="str">
            <v>01</v>
          </cell>
          <cell r="E505" t="str">
            <v>205</v>
          </cell>
        </row>
        <row r="506">
          <cell r="A506" t="str">
            <v>200923360A</v>
          </cell>
          <cell r="B506" t="str">
            <v>NORTHERN LIGHT EASTERN MAINE MEDICAL CENTER</v>
          </cell>
          <cell r="C506" t="str">
            <v>1790789147</v>
          </cell>
          <cell r="D506" t="str">
            <v>01</v>
          </cell>
          <cell r="E506" t="str">
            <v>010</v>
          </cell>
        </row>
        <row r="507">
          <cell r="A507" t="str">
            <v>200297980A</v>
          </cell>
          <cell r="B507" t="str">
            <v>NORTH SHORE MEDICAL CENTER</v>
          </cell>
          <cell r="C507" t="str">
            <v>1720019995</v>
          </cell>
          <cell r="D507" t="str">
            <v>01</v>
          </cell>
          <cell r="E507" t="str">
            <v>010</v>
          </cell>
        </row>
        <row r="508">
          <cell r="A508" t="str">
            <v>200297980B</v>
          </cell>
          <cell r="B508" t="str">
            <v>NORTH SHORE MEDICAL CENTER INC</v>
          </cell>
          <cell r="C508" t="str">
            <v>1255572228</v>
          </cell>
          <cell r="D508" t="str">
            <v>01</v>
          </cell>
          <cell r="E508" t="str">
            <v>010</v>
          </cell>
        </row>
        <row r="509">
          <cell r="A509" t="str">
            <v>200051340A</v>
          </cell>
          <cell r="B509" t="str">
            <v>NORTH VISTA HOSPITAL</v>
          </cell>
          <cell r="C509" t="str">
            <v>1720037799</v>
          </cell>
          <cell r="D509" t="str">
            <v>01</v>
          </cell>
          <cell r="E509" t="str">
            <v>010</v>
          </cell>
        </row>
        <row r="510">
          <cell r="A510" t="str">
            <v>200123470A</v>
          </cell>
          <cell r="B510" t="str">
            <v>NORTHWEST ARKANSAS HOSPITALS LLC</v>
          </cell>
          <cell r="C510" t="str">
            <v>1699726695</v>
          </cell>
          <cell r="D510" t="str">
            <v>01</v>
          </cell>
          <cell r="E510" t="str">
            <v>010</v>
          </cell>
        </row>
        <row r="511">
          <cell r="A511" t="str">
            <v>100704080B</v>
          </cell>
          <cell r="B511" t="str">
            <v>NORTHWEST CENTER FOR BEHAVIORAL HEALTH</v>
          </cell>
          <cell r="C511" t="str">
            <v>1922171701</v>
          </cell>
          <cell r="D511" t="str">
            <v>63</v>
          </cell>
          <cell r="E511" t="str">
            <v>634</v>
          </cell>
        </row>
        <row r="512">
          <cell r="A512" t="str">
            <v>200645960B</v>
          </cell>
          <cell r="B512" t="str">
            <v>NORTHWEST HEALTH PHYSICIANS SPECIALTY HOSPITAL</v>
          </cell>
          <cell r="C512" t="str">
            <v>1407215916</v>
          </cell>
          <cell r="D512" t="str">
            <v>01</v>
          </cell>
          <cell r="E512" t="str">
            <v>010</v>
          </cell>
        </row>
        <row r="513">
          <cell r="A513" t="str">
            <v>100698000A</v>
          </cell>
          <cell r="B513" t="str">
            <v>NORTHWEST MEDICAL CENTER</v>
          </cell>
          <cell r="C513" t="str">
            <v>1487607784</v>
          </cell>
          <cell r="D513" t="str">
            <v>01</v>
          </cell>
          <cell r="E513" t="str">
            <v>010</v>
          </cell>
        </row>
        <row r="514">
          <cell r="A514" t="str">
            <v>200123470C</v>
          </cell>
          <cell r="B514" t="str">
            <v>NORTHWEST MEDICAL CENTER-BENTONVILLE</v>
          </cell>
          <cell r="C514" t="str">
            <v>1699726695</v>
          </cell>
          <cell r="D514" t="str">
            <v>01</v>
          </cell>
          <cell r="E514" t="str">
            <v>010</v>
          </cell>
        </row>
        <row r="515">
          <cell r="A515" t="str">
            <v>200123470B</v>
          </cell>
          <cell r="B515" t="str">
            <v>NORTHWEST MEDICAL CENTER-WILLOW CREEK WOMEN'S HOSP</v>
          </cell>
          <cell r="C515" t="str">
            <v>1699726695</v>
          </cell>
          <cell r="D515" t="str">
            <v>01</v>
          </cell>
          <cell r="E515" t="str">
            <v>010</v>
          </cell>
        </row>
        <row r="516">
          <cell r="A516" t="str">
            <v>200035670C</v>
          </cell>
          <cell r="B516" t="str">
            <v>NORTHWEST SURGICAL HOSPITAL</v>
          </cell>
          <cell r="C516" t="str">
            <v>1942260971</v>
          </cell>
          <cell r="D516" t="str">
            <v>01</v>
          </cell>
          <cell r="E516" t="str">
            <v>010</v>
          </cell>
        </row>
        <row r="517">
          <cell r="A517" t="str">
            <v>100689910C</v>
          </cell>
          <cell r="B517" t="str">
            <v>NORTHWEST TEXAS HEALTHCARE SYSTEM INC - PSYCH</v>
          </cell>
          <cell r="C517" t="str">
            <v>1740347087</v>
          </cell>
          <cell r="D517" t="str">
            <v>01</v>
          </cell>
          <cell r="E517" t="str">
            <v>205</v>
          </cell>
        </row>
        <row r="518">
          <cell r="A518" t="str">
            <v>100689910A</v>
          </cell>
          <cell r="B518" t="str">
            <v>NORTHWEST TEXAS HOSPITAL</v>
          </cell>
          <cell r="C518" t="str">
            <v>1467442418</v>
          </cell>
          <cell r="D518" t="str">
            <v>01</v>
          </cell>
          <cell r="E518" t="str">
            <v>010</v>
          </cell>
        </row>
        <row r="519">
          <cell r="A519" t="str">
            <v>200718040B</v>
          </cell>
          <cell r="B519" t="str">
            <v>OAKWOOD SPRINGS, LLC</v>
          </cell>
          <cell r="C519" t="str">
            <v>1770932410</v>
          </cell>
          <cell r="D519" t="str">
            <v>63</v>
          </cell>
          <cell r="E519" t="str">
            <v>634</v>
          </cell>
        </row>
        <row r="520">
          <cell r="A520" t="str">
            <v>100702250A</v>
          </cell>
          <cell r="B520" t="str">
            <v>OCHILTREE GENERAL HOSPITAL</v>
          </cell>
          <cell r="C520" t="str">
            <v>1245237593</v>
          </cell>
          <cell r="D520" t="str">
            <v>01</v>
          </cell>
          <cell r="E520" t="str">
            <v>014</v>
          </cell>
        </row>
        <row r="521">
          <cell r="A521" t="str">
            <v>200870340A</v>
          </cell>
          <cell r="B521" t="str">
            <v>OCHSNER LSU HEALTH SHREVEPORT</v>
          </cell>
          <cell r="C521" t="str">
            <v>1427536325</v>
          </cell>
          <cell r="D521" t="str">
            <v>01</v>
          </cell>
          <cell r="E521" t="str">
            <v>010</v>
          </cell>
        </row>
        <row r="522">
          <cell r="A522" t="str">
            <v>200929600A</v>
          </cell>
          <cell r="B522" t="str">
            <v>OCHSNER LSU HEALTH SHREVEPORT-ST. MARY MEDICAL CEN</v>
          </cell>
          <cell r="C522" t="str">
            <v>1285253252</v>
          </cell>
          <cell r="D522" t="str">
            <v>01</v>
          </cell>
          <cell r="E522" t="str">
            <v>010</v>
          </cell>
        </row>
        <row r="523">
          <cell r="A523" t="str">
            <v>100700250A</v>
          </cell>
          <cell r="B523" t="str">
            <v>OKEENE MUN HSP</v>
          </cell>
          <cell r="C523" t="str">
            <v>1336142033</v>
          </cell>
          <cell r="D523" t="str">
            <v>01</v>
          </cell>
          <cell r="E523" t="str">
            <v>014</v>
          </cell>
        </row>
        <row r="524">
          <cell r="A524" t="str">
            <v>200066700A</v>
          </cell>
          <cell r="B524" t="str">
            <v>OKLAHOMA CENTER FOR ORTHOPAEDIC &amp; MULTI SPECIALTY</v>
          </cell>
          <cell r="C524" t="str">
            <v>1063489458</v>
          </cell>
          <cell r="D524" t="str">
            <v>01</v>
          </cell>
          <cell r="E524" t="str">
            <v>010</v>
          </cell>
        </row>
        <row r="525">
          <cell r="A525" t="str">
            <v>200009170A</v>
          </cell>
          <cell r="B525" t="str">
            <v>OKLAHOMA HEART HOSPITAL LLC</v>
          </cell>
          <cell r="C525" t="str">
            <v>1083617005</v>
          </cell>
          <cell r="D525" t="str">
            <v>01</v>
          </cell>
          <cell r="E525" t="str">
            <v>010</v>
          </cell>
        </row>
        <row r="526">
          <cell r="A526" t="str">
            <v>200009170B</v>
          </cell>
          <cell r="B526" t="str">
            <v>OKLAHOMA HEART HOSPITAL LLC</v>
          </cell>
          <cell r="C526" t="str">
            <v>1083617005</v>
          </cell>
          <cell r="D526" t="str">
            <v>01</v>
          </cell>
          <cell r="E526" t="str">
            <v>010</v>
          </cell>
        </row>
        <row r="527">
          <cell r="A527" t="str">
            <v>200280620A</v>
          </cell>
          <cell r="B527" t="str">
            <v>OKLAHOMA HEART HOSPITAL SOUTH, LLC</v>
          </cell>
          <cell r="C527" t="str">
            <v>1841442274</v>
          </cell>
          <cell r="D527" t="str">
            <v>01</v>
          </cell>
          <cell r="E527" t="str">
            <v>010</v>
          </cell>
        </row>
        <row r="528">
          <cell r="A528" t="str">
            <v>100747140B</v>
          </cell>
          <cell r="B528" t="str">
            <v>OKLAHOMA SPINE HOSPITAL</v>
          </cell>
          <cell r="C528" t="str">
            <v>1699745893</v>
          </cell>
          <cell r="D528" t="str">
            <v>01</v>
          </cell>
          <cell r="E528" t="str">
            <v>010</v>
          </cell>
        </row>
        <row r="529">
          <cell r="A529" t="str">
            <v>200242900A</v>
          </cell>
          <cell r="B529" t="str">
            <v>OKLAHOMA STATE UNIVERSITY MEDICAL TRUST</v>
          </cell>
          <cell r="C529" t="str">
            <v>1578704938</v>
          </cell>
          <cell r="D529" t="str">
            <v>01</v>
          </cell>
          <cell r="E529" t="str">
            <v>010</v>
          </cell>
        </row>
        <row r="530">
          <cell r="A530" t="str">
            <v>100694750A</v>
          </cell>
          <cell r="B530" t="str">
            <v>OLATHE MEDICAL CENTER INC</v>
          </cell>
          <cell r="C530" t="str">
            <v>1144266115</v>
          </cell>
          <cell r="D530" t="str">
            <v>01</v>
          </cell>
          <cell r="E530" t="str">
            <v>010</v>
          </cell>
        </row>
        <row r="531">
          <cell r="A531" t="str">
            <v>200649880A</v>
          </cell>
          <cell r="B531" t="str">
            <v>ORO VALLEY HOSPITAL LLC</v>
          </cell>
          <cell r="C531" t="str">
            <v>1386697688</v>
          </cell>
          <cell r="D531" t="str">
            <v>01</v>
          </cell>
          <cell r="E531" t="str">
            <v>010</v>
          </cell>
        </row>
        <row r="532">
          <cell r="A532" t="str">
            <v>100748450B</v>
          </cell>
          <cell r="B532" t="str">
            <v>ORTHOPEDIC HOSPITAL OF OKLAHOMA</v>
          </cell>
          <cell r="C532" t="str">
            <v>1487651857</v>
          </cell>
          <cell r="D532" t="str">
            <v>01</v>
          </cell>
          <cell r="E532" t="str">
            <v>010</v>
          </cell>
        </row>
        <row r="533">
          <cell r="A533" t="str">
            <v>200752850A</v>
          </cell>
          <cell r="B533" t="str">
            <v>OU MEDICINE</v>
          </cell>
          <cell r="C533" t="str">
            <v>1649794157</v>
          </cell>
          <cell r="D533" t="str">
            <v>01</v>
          </cell>
          <cell r="E533" t="str">
            <v>010</v>
          </cell>
        </row>
        <row r="534">
          <cell r="A534" t="str">
            <v>200752850C</v>
          </cell>
          <cell r="B534" t="str">
            <v>OU MEDICINE</v>
          </cell>
          <cell r="C534" t="str">
            <v>1649794157</v>
          </cell>
          <cell r="D534" t="str">
            <v>01</v>
          </cell>
          <cell r="E534" t="str">
            <v>010</v>
          </cell>
        </row>
        <row r="535">
          <cell r="A535" t="str">
            <v>200752850D</v>
          </cell>
          <cell r="B535" t="str">
            <v>OU MEDICINE - PSYCH</v>
          </cell>
          <cell r="C535" t="str">
            <v>1609390111</v>
          </cell>
          <cell r="D535" t="str">
            <v>01</v>
          </cell>
          <cell r="E535" t="str">
            <v>205</v>
          </cell>
        </row>
        <row r="536">
          <cell r="A536" t="str">
            <v>200668560A</v>
          </cell>
          <cell r="B536" t="str">
            <v>OUR CHILDREN'S HOUSE</v>
          </cell>
          <cell r="C536" t="str">
            <v>1255708715</v>
          </cell>
          <cell r="D536" t="str">
            <v>01</v>
          </cell>
          <cell r="E536" t="str">
            <v>010</v>
          </cell>
        </row>
        <row r="537">
          <cell r="A537" t="str">
            <v>200942370A</v>
          </cell>
          <cell r="B537" t="str">
            <v>OUR LADY OF LOURDES REGIONAL MEDICAL CENTER, INC.</v>
          </cell>
          <cell r="C537" t="str">
            <v>1598766495</v>
          </cell>
          <cell r="D537" t="str">
            <v>01</v>
          </cell>
          <cell r="E537" t="str">
            <v>010</v>
          </cell>
        </row>
        <row r="538">
          <cell r="A538" t="str">
            <v>200036510A</v>
          </cell>
          <cell r="B538" t="str">
            <v>OUR LADY OF THE LAKE HOSPITAL, INC.</v>
          </cell>
          <cell r="C538" t="str">
            <v>1366436123</v>
          </cell>
          <cell r="D538" t="str">
            <v>01</v>
          </cell>
          <cell r="E538" t="str">
            <v>010</v>
          </cell>
        </row>
        <row r="539">
          <cell r="A539" t="str">
            <v>200036510C</v>
          </cell>
          <cell r="B539" t="str">
            <v>OUR LADY OF THE LAKE HOSPITAL, INC. - PSYCH</v>
          </cell>
          <cell r="C539" t="str">
            <v>1164419198</v>
          </cell>
          <cell r="D539" t="str">
            <v>01</v>
          </cell>
          <cell r="E539" t="str">
            <v>010</v>
          </cell>
        </row>
        <row r="540">
          <cell r="A540" t="str">
            <v>200304540A</v>
          </cell>
          <cell r="B540" t="str">
            <v>OVERLAND PARK REGIONAL MEDICAL CENTER</v>
          </cell>
          <cell r="C540" t="str">
            <v>1578500484</v>
          </cell>
          <cell r="D540" t="str">
            <v>01</v>
          </cell>
          <cell r="E540" t="str">
            <v>010</v>
          </cell>
        </row>
        <row r="541">
          <cell r="A541" t="str">
            <v>200200390A</v>
          </cell>
          <cell r="B541" t="str">
            <v>OZARKS COMM HOSPITAL OF GRAVETTE</v>
          </cell>
          <cell r="C541" t="str">
            <v>1568643005</v>
          </cell>
          <cell r="D541" t="str">
            <v>01</v>
          </cell>
          <cell r="E541" t="str">
            <v>014</v>
          </cell>
        </row>
        <row r="542">
          <cell r="A542" t="str">
            <v>100820680B</v>
          </cell>
          <cell r="B542" t="str">
            <v>PAGOSA SPRINGS MEDICAL CENTER</v>
          </cell>
          <cell r="C542" t="str">
            <v>1245401561</v>
          </cell>
          <cell r="D542" t="str">
            <v>01</v>
          </cell>
          <cell r="E542" t="str">
            <v>014</v>
          </cell>
        </row>
        <row r="543">
          <cell r="A543" t="str">
            <v>200911990A</v>
          </cell>
          <cell r="B543" t="str">
            <v>PALM BEACH GARDENS MEDICAL CENTER</v>
          </cell>
          <cell r="C543" t="str">
            <v>1144251216</v>
          </cell>
          <cell r="D543" t="str">
            <v>01</v>
          </cell>
          <cell r="E543" t="str">
            <v>010</v>
          </cell>
        </row>
        <row r="544">
          <cell r="A544" t="str">
            <v>200728620A</v>
          </cell>
          <cell r="B544" t="str">
            <v>PALMDALE REGIONAL MEDICAL CENTER</v>
          </cell>
          <cell r="C544" t="str">
            <v>1508856535</v>
          </cell>
          <cell r="D544" t="str">
            <v>01</v>
          </cell>
          <cell r="E544" t="str">
            <v>010</v>
          </cell>
        </row>
        <row r="545">
          <cell r="A545" t="str">
            <v>200718230A</v>
          </cell>
          <cell r="B545" t="str">
            <v>PALMETTO GENERAL HOSPITAL</v>
          </cell>
          <cell r="C545" t="str">
            <v>1568493641</v>
          </cell>
          <cell r="D545" t="str">
            <v>01</v>
          </cell>
          <cell r="E545" t="str">
            <v>010</v>
          </cell>
        </row>
        <row r="546">
          <cell r="A546" t="str">
            <v>200693850A</v>
          </cell>
          <cell r="B546" t="str">
            <v>PAM HEALTH SPECIALTY HOSPITAL OF OKLAHOMA</v>
          </cell>
          <cell r="C546" t="str">
            <v>1447601877</v>
          </cell>
          <cell r="D546" t="str">
            <v>01</v>
          </cell>
          <cell r="E546" t="str">
            <v>010</v>
          </cell>
        </row>
        <row r="547">
          <cell r="A547" t="str">
            <v>200707260A</v>
          </cell>
          <cell r="B547" t="str">
            <v>PAM REHABILITATION HOSPITAL OF TULSA</v>
          </cell>
          <cell r="C547" t="str">
            <v>1730635301</v>
          </cell>
          <cell r="D547" t="str">
            <v>01</v>
          </cell>
          <cell r="E547" t="str">
            <v>012</v>
          </cell>
        </row>
        <row r="548">
          <cell r="A548" t="str">
            <v>200645170A</v>
          </cell>
          <cell r="B548" t="str">
            <v>PAM SPECIALTY HOSPITAL AT TEXARKANA NORTH</v>
          </cell>
          <cell r="C548" t="str">
            <v>1225439821</v>
          </cell>
          <cell r="D548" t="str">
            <v>01</v>
          </cell>
          <cell r="E548" t="str">
            <v>010</v>
          </cell>
        </row>
        <row r="549">
          <cell r="A549" t="str">
            <v>200518600A</v>
          </cell>
          <cell r="B549" t="str">
            <v>PAM SPECIALTY HOSPITAL OF TULSA</v>
          </cell>
          <cell r="C549" t="str">
            <v>1699110155</v>
          </cell>
          <cell r="D549" t="str">
            <v>01</v>
          </cell>
          <cell r="E549" t="str">
            <v>010</v>
          </cell>
        </row>
        <row r="550">
          <cell r="A550" t="str">
            <v>200022750C</v>
          </cell>
          <cell r="B550" t="str">
            <v>PARIS REGIONAL MEDICAL CENTER</v>
          </cell>
          <cell r="C550" t="str">
            <v>1063411767</v>
          </cell>
          <cell r="D550" t="str">
            <v>01</v>
          </cell>
          <cell r="E550" t="str">
            <v>010</v>
          </cell>
        </row>
        <row r="551">
          <cell r="A551" t="str">
            <v>200022750D</v>
          </cell>
          <cell r="B551" t="str">
            <v>PARIS REGIONAL MEDICAL CENTER-PSY</v>
          </cell>
          <cell r="C551" t="str">
            <v>1609819515</v>
          </cell>
          <cell r="D551" t="str">
            <v>01</v>
          </cell>
          <cell r="E551" t="str">
            <v>010</v>
          </cell>
        </row>
        <row r="552">
          <cell r="A552" t="str">
            <v>200022750E</v>
          </cell>
          <cell r="B552" t="str">
            <v>PARIS REGIONAL MEDICAL CENTER-REHAB</v>
          </cell>
          <cell r="C552" t="str">
            <v>1710986385</v>
          </cell>
          <cell r="D552" t="str">
            <v>01</v>
          </cell>
          <cell r="E552" t="str">
            <v>010</v>
          </cell>
        </row>
        <row r="553">
          <cell r="A553" t="str">
            <v>100704270A</v>
          </cell>
          <cell r="B553" t="str">
            <v>PARKER ADVENTIST HOSPITAL</v>
          </cell>
          <cell r="C553" t="str">
            <v>1386651297</v>
          </cell>
          <cell r="D553" t="str">
            <v>01</v>
          </cell>
          <cell r="E553" t="str">
            <v>010</v>
          </cell>
        </row>
        <row r="554">
          <cell r="A554" t="str">
            <v>200996740A</v>
          </cell>
          <cell r="B554" t="str">
            <v>PARKLAND HEALTH CENTER</v>
          </cell>
          <cell r="C554" t="str">
            <v>1003824061</v>
          </cell>
          <cell r="D554" t="str">
            <v>01</v>
          </cell>
          <cell r="E554" t="str">
            <v>010</v>
          </cell>
        </row>
        <row r="555">
          <cell r="A555" t="str">
            <v>100703450A</v>
          </cell>
          <cell r="B555" t="str">
            <v>PARKLAND MEMORIAL HOSPITAL</v>
          </cell>
          <cell r="C555" t="str">
            <v>1932123247</v>
          </cell>
          <cell r="D555" t="str">
            <v>01</v>
          </cell>
          <cell r="E555" t="str">
            <v>010</v>
          </cell>
        </row>
        <row r="556">
          <cell r="A556" t="str">
            <v>100703450B</v>
          </cell>
          <cell r="B556" t="str">
            <v>PARKLAND MEMORIAL HOSPITAL - REHAB</v>
          </cell>
          <cell r="C556" t="str">
            <v>1407910276</v>
          </cell>
          <cell r="D556" t="str">
            <v>01</v>
          </cell>
          <cell r="E556" t="str">
            <v>206</v>
          </cell>
        </row>
        <row r="557">
          <cell r="A557" t="str">
            <v>100738360L</v>
          </cell>
          <cell r="B557" t="str">
            <v>PARKSIDE PSYCHIATRIC HOSPITAL &amp; CLINIC</v>
          </cell>
          <cell r="C557" t="str">
            <v>1437370772</v>
          </cell>
          <cell r="D557" t="str">
            <v>63</v>
          </cell>
          <cell r="E557" t="str">
            <v>634</v>
          </cell>
        </row>
        <row r="558">
          <cell r="A558" t="str">
            <v>100738360M</v>
          </cell>
          <cell r="B558" t="str">
            <v>PARKSIDE PSYCHIATRIC HOSPITAL &amp; CLINIC</v>
          </cell>
          <cell r="C558" t="str">
            <v>1346461688</v>
          </cell>
          <cell r="D558" t="str">
            <v>63</v>
          </cell>
          <cell r="E558" t="str">
            <v>635</v>
          </cell>
        </row>
        <row r="559">
          <cell r="A559" t="str">
            <v>100738360N</v>
          </cell>
          <cell r="B559" t="str">
            <v>PARKSIDE PSYCHIATRIC HOSPITAL &amp; CLINIC</v>
          </cell>
          <cell r="C559" t="str">
            <v>1205135936</v>
          </cell>
          <cell r="D559" t="str">
            <v>63</v>
          </cell>
          <cell r="E559" t="str">
            <v>634</v>
          </cell>
        </row>
        <row r="560">
          <cell r="A560" t="str">
            <v>100738360O</v>
          </cell>
          <cell r="B560" t="str">
            <v>PARKSIDE PSYCHIATRIC HOSPITAL &amp; CLINIC</v>
          </cell>
          <cell r="C560" t="str">
            <v>1346461688</v>
          </cell>
          <cell r="D560" t="str">
            <v>63</v>
          </cell>
          <cell r="E560" t="str">
            <v>635</v>
          </cell>
        </row>
        <row r="561">
          <cell r="A561" t="str">
            <v>100702240B</v>
          </cell>
          <cell r="B561" t="str">
            <v>PARKVIEW HOSPITAL</v>
          </cell>
          <cell r="C561" t="str">
            <v>1396748471</v>
          </cell>
          <cell r="D561" t="str">
            <v>01</v>
          </cell>
          <cell r="E561" t="str">
            <v>014</v>
          </cell>
        </row>
        <row r="562">
          <cell r="A562" t="str">
            <v>200994090B</v>
          </cell>
          <cell r="B562" t="str">
            <v>PAULS VALLEY HOSPITAL</v>
          </cell>
          <cell r="C562" t="str">
            <v>1053997338</v>
          </cell>
          <cell r="D562" t="str">
            <v>01</v>
          </cell>
          <cell r="E562" t="str">
            <v>010</v>
          </cell>
        </row>
        <row r="563">
          <cell r="A563" t="str">
            <v>100690120A</v>
          </cell>
          <cell r="B563" t="str">
            <v>PAWHUSKA HSP INC</v>
          </cell>
          <cell r="C563" t="str">
            <v>1174521991</v>
          </cell>
          <cell r="D563" t="str">
            <v>01</v>
          </cell>
          <cell r="E563" t="str">
            <v>010</v>
          </cell>
        </row>
        <row r="564">
          <cell r="A564" t="str">
            <v>201066560B</v>
          </cell>
          <cell r="B564" t="str">
            <v>PELLA REGIONAL HEALTH CENTER</v>
          </cell>
          <cell r="C564" t="str">
            <v>1578520888</v>
          </cell>
          <cell r="D564" t="str">
            <v>01</v>
          </cell>
          <cell r="E564" t="str">
            <v>014</v>
          </cell>
        </row>
        <row r="565">
          <cell r="A565" t="str">
            <v>100704990A</v>
          </cell>
          <cell r="B565" t="str">
            <v>PHOENIX CHILDREN'S HOSPITAL</v>
          </cell>
          <cell r="C565" t="str">
            <v>1760480503</v>
          </cell>
          <cell r="D565" t="str">
            <v>01</v>
          </cell>
          <cell r="E565" t="str">
            <v>010</v>
          </cell>
        </row>
        <row r="566">
          <cell r="A566" t="str">
            <v>200028250A</v>
          </cell>
          <cell r="B566" t="str">
            <v>PIEDMONT MEDICAL CENTER</v>
          </cell>
          <cell r="C566" t="str">
            <v>1457382483</v>
          </cell>
          <cell r="D566" t="str">
            <v>01</v>
          </cell>
          <cell r="E566" t="str">
            <v>010</v>
          </cell>
        </row>
        <row r="567">
          <cell r="A567" t="str">
            <v>201055320A</v>
          </cell>
          <cell r="B567" t="str">
            <v>PLACENTIA LINDA</v>
          </cell>
          <cell r="C567" t="str">
            <v>1700817756</v>
          </cell>
          <cell r="D567" t="str">
            <v>01</v>
          </cell>
          <cell r="E567" t="str">
            <v>010</v>
          </cell>
        </row>
        <row r="568">
          <cell r="A568" t="str">
            <v>100704600I</v>
          </cell>
          <cell r="B568" t="str">
            <v>PLAINS REGIONAL MEDICAL CENTER</v>
          </cell>
          <cell r="C568" t="str">
            <v>1629053509</v>
          </cell>
          <cell r="D568" t="str">
            <v>01</v>
          </cell>
          <cell r="E568" t="str">
            <v>010</v>
          </cell>
        </row>
        <row r="569">
          <cell r="A569" t="str">
            <v>100704310A</v>
          </cell>
          <cell r="B569" t="str">
            <v>PLATTE VALLEY MEDICAL CENTER</v>
          </cell>
          <cell r="C569" t="str">
            <v>1629071758</v>
          </cell>
          <cell r="D569" t="str">
            <v>01</v>
          </cell>
          <cell r="E569" t="str">
            <v>010</v>
          </cell>
        </row>
        <row r="570">
          <cell r="A570" t="str">
            <v>200133480A</v>
          </cell>
          <cell r="B570" t="str">
            <v>POPLAR BLUFF REGIONAL MEDICAL CENTER</v>
          </cell>
          <cell r="C570" t="str">
            <v>1700831724</v>
          </cell>
          <cell r="D570" t="str">
            <v>01</v>
          </cell>
          <cell r="E570" t="str">
            <v>010</v>
          </cell>
        </row>
        <row r="571">
          <cell r="A571" t="str">
            <v>200966380A</v>
          </cell>
          <cell r="B571" t="str">
            <v>PORTER HOSPITAL LLC</v>
          </cell>
          <cell r="C571" t="str">
            <v>1215151154</v>
          </cell>
          <cell r="D571" t="str">
            <v>01</v>
          </cell>
          <cell r="E571" t="str">
            <v>010</v>
          </cell>
        </row>
        <row r="572">
          <cell r="A572" t="str">
            <v>100705710A</v>
          </cell>
          <cell r="B572" t="str">
            <v>PORTLAND ADVENTIST MEDICAL CENTER</v>
          </cell>
          <cell r="C572" t="str">
            <v>1801887658</v>
          </cell>
          <cell r="D572" t="str">
            <v>01</v>
          </cell>
          <cell r="E572" t="str">
            <v>010</v>
          </cell>
        </row>
        <row r="573">
          <cell r="A573" t="str">
            <v>200128600A</v>
          </cell>
          <cell r="B573" t="str">
            <v>POUDRE VALLEY HOSPITAL</v>
          </cell>
          <cell r="C573" t="str">
            <v>1760492714</v>
          </cell>
          <cell r="D573" t="str">
            <v>01</v>
          </cell>
          <cell r="E573" t="str">
            <v>010</v>
          </cell>
        </row>
        <row r="574">
          <cell r="A574" t="str">
            <v>200231400B</v>
          </cell>
          <cell r="B574" t="str">
            <v>PRAGUE HEALTHCARE AUTHORITY</v>
          </cell>
          <cell r="C574" t="str">
            <v>1750527768</v>
          </cell>
          <cell r="D574" t="str">
            <v>01</v>
          </cell>
          <cell r="E574" t="str">
            <v>014</v>
          </cell>
        </row>
        <row r="575">
          <cell r="A575" t="str">
            <v>200753100B</v>
          </cell>
          <cell r="B575" t="str">
            <v>PRATTVILLE BAPTIST HOSPITAL</v>
          </cell>
          <cell r="C575" t="str">
            <v>1942391230</v>
          </cell>
          <cell r="D575" t="str">
            <v>01</v>
          </cell>
          <cell r="E575" t="str">
            <v>010</v>
          </cell>
        </row>
        <row r="576">
          <cell r="A576" t="str">
            <v>100704600L</v>
          </cell>
          <cell r="B576" t="str">
            <v>PRESBYTERIAN HOSPITAL</v>
          </cell>
          <cell r="C576" t="str">
            <v>1215913470</v>
          </cell>
          <cell r="D576" t="str">
            <v>01</v>
          </cell>
          <cell r="E576" t="str">
            <v>010</v>
          </cell>
        </row>
        <row r="577">
          <cell r="A577" t="str">
            <v>200004370B</v>
          </cell>
          <cell r="B577" t="str">
            <v>PRESBYTERIAN HOSPITAL OF PLANO-PSYCH</v>
          </cell>
          <cell r="C577" t="str">
            <v>1730245135</v>
          </cell>
          <cell r="D577" t="str">
            <v>01</v>
          </cell>
          <cell r="E577" t="str">
            <v>205</v>
          </cell>
        </row>
        <row r="578">
          <cell r="A578" t="str">
            <v>200297670A</v>
          </cell>
          <cell r="B578" t="str">
            <v>PROVIDENCE ALASKA MEDICAL CENTER</v>
          </cell>
          <cell r="C578" t="str">
            <v>1053363119</v>
          </cell>
          <cell r="D578" t="str">
            <v>01</v>
          </cell>
          <cell r="E578" t="str">
            <v>010</v>
          </cell>
        </row>
        <row r="579">
          <cell r="A579" t="str">
            <v>100705530A</v>
          </cell>
          <cell r="B579" t="str">
            <v>PUBLIC HOSPITAL DISTRICT #1 OF KING COUNTY</v>
          </cell>
          <cell r="C579" t="str">
            <v>1649209230</v>
          </cell>
          <cell r="D579" t="str">
            <v>01</v>
          </cell>
          <cell r="E579" t="str">
            <v>010</v>
          </cell>
        </row>
        <row r="580">
          <cell r="A580" t="str">
            <v>100699900A</v>
          </cell>
          <cell r="B580" t="str">
            <v>PURCELL MUNICIPAL HOSPITAL</v>
          </cell>
          <cell r="C580" t="str">
            <v>1467476911</v>
          </cell>
          <cell r="D580" t="str">
            <v>01</v>
          </cell>
          <cell r="E580" t="str">
            <v>010</v>
          </cell>
        </row>
        <row r="581">
          <cell r="A581" t="str">
            <v>100700770A</v>
          </cell>
          <cell r="B581" t="str">
            <v>PUSHMATAHA HSP</v>
          </cell>
          <cell r="C581" t="str">
            <v>1144212556</v>
          </cell>
          <cell r="D581" t="str">
            <v>01</v>
          </cell>
          <cell r="E581" t="str">
            <v>010</v>
          </cell>
        </row>
        <row r="582">
          <cell r="A582" t="str">
            <v>100706420A</v>
          </cell>
          <cell r="B582" t="str">
            <v>RADY CHILDREN'S HOSPITAL - SAN DIEGO</v>
          </cell>
          <cell r="C582" t="str">
            <v>1710065933</v>
          </cell>
          <cell r="D582" t="str">
            <v>01</v>
          </cell>
          <cell r="E582" t="str">
            <v>010</v>
          </cell>
        </row>
        <row r="583">
          <cell r="A583" t="str">
            <v>200270450A</v>
          </cell>
          <cell r="B583" t="str">
            <v>RANKEN JORDAN PEDIATRIC BRIDGE HOSPITAL</v>
          </cell>
          <cell r="C583" t="str">
            <v>1235117532</v>
          </cell>
          <cell r="D583" t="str">
            <v>01</v>
          </cell>
          <cell r="E583" t="str">
            <v>010</v>
          </cell>
        </row>
        <row r="584">
          <cell r="A584" t="str">
            <v>200592140C</v>
          </cell>
          <cell r="B584" t="str">
            <v>RED RIVER YOUTH ACADEMY</v>
          </cell>
          <cell r="C584" t="str">
            <v>1669869145</v>
          </cell>
          <cell r="D584" t="str">
            <v>63</v>
          </cell>
          <cell r="E584" t="str">
            <v>630</v>
          </cell>
        </row>
        <row r="585">
          <cell r="A585" t="str">
            <v>100690800A</v>
          </cell>
          <cell r="B585" t="str">
            <v>REGENTS OF THE UNIVERSITY OF CALIFORNIA</v>
          </cell>
          <cell r="C585" t="str">
            <v>1184722779</v>
          </cell>
          <cell r="D585" t="str">
            <v>01</v>
          </cell>
          <cell r="E585" t="str">
            <v>010</v>
          </cell>
        </row>
        <row r="586">
          <cell r="A586" t="str">
            <v>100697590A</v>
          </cell>
          <cell r="B586" t="str">
            <v>REGIONAL ONE HEALTH</v>
          </cell>
          <cell r="C586" t="str">
            <v>1144213117</v>
          </cell>
          <cell r="D586" t="str">
            <v>01</v>
          </cell>
          <cell r="E586" t="str">
            <v>010</v>
          </cell>
        </row>
        <row r="587">
          <cell r="A587" t="str">
            <v>201043440A</v>
          </cell>
          <cell r="B587" t="str">
            <v>REHOBOTH MCKINLEY CHRISTIAN HEALTH CARE SERVICES I</v>
          </cell>
          <cell r="C587" t="str">
            <v>1720084999</v>
          </cell>
          <cell r="D587" t="str">
            <v>01</v>
          </cell>
          <cell r="E587" t="str">
            <v>010</v>
          </cell>
        </row>
        <row r="588">
          <cell r="A588" t="str">
            <v>200739570A</v>
          </cell>
          <cell r="B588" t="str">
            <v>RESOLUTE HOSPITAL COMPANY LLC</v>
          </cell>
          <cell r="C588" t="str">
            <v>1427472463</v>
          </cell>
          <cell r="D588" t="str">
            <v>01</v>
          </cell>
          <cell r="E588" t="str">
            <v>010</v>
          </cell>
        </row>
        <row r="589">
          <cell r="A589" t="str">
            <v>201093150A</v>
          </cell>
          <cell r="B589" t="str">
            <v>RIVENDELL BEHAVIORAL HEALTH SERVICES OF AR</v>
          </cell>
          <cell r="C589" t="str">
            <v>1063482735</v>
          </cell>
          <cell r="D589" t="str">
            <v>63</v>
          </cell>
          <cell r="E589" t="str">
            <v>634</v>
          </cell>
        </row>
        <row r="590">
          <cell r="A590" t="str">
            <v>200295090C</v>
          </cell>
          <cell r="B590" t="str">
            <v>RIVERVIEW BEHAVIORAL HEALTH</v>
          </cell>
          <cell r="C590" t="str">
            <v>1417199225</v>
          </cell>
          <cell r="D590" t="str">
            <v>63</v>
          </cell>
          <cell r="E590" t="str">
            <v>634</v>
          </cell>
        </row>
        <row r="591">
          <cell r="A591" t="str">
            <v>100699820A</v>
          </cell>
          <cell r="B591" t="str">
            <v>ROGER MILLS MEMORIAL HOSPITAL</v>
          </cell>
          <cell r="C591" t="str">
            <v>1497857437</v>
          </cell>
          <cell r="D591" t="str">
            <v>01</v>
          </cell>
          <cell r="E591" t="str">
            <v>014</v>
          </cell>
        </row>
        <row r="592">
          <cell r="A592" t="str">
            <v>100701680L</v>
          </cell>
          <cell r="B592" t="str">
            <v>ROLLING HILLS HOSPITAL, LLC</v>
          </cell>
          <cell r="C592" t="str">
            <v>1720085178</v>
          </cell>
          <cell r="D592" t="str">
            <v>63</v>
          </cell>
          <cell r="E592" t="str">
            <v>634</v>
          </cell>
        </row>
        <row r="593">
          <cell r="A593" t="str">
            <v>100703420A</v>
          </cell>
          <cell r="B593" t="str">
            <v>ROLLING PLAINS MEMORIAL MEDICAL</v>
          </cell>
          <cell r="C593" t="str">
            <v>1275581852</v>
          </cell>
          <cell r="D593" t="str">
            <v>01</v>
          </cell>
          <cell r="E593" t="str">
            <v>010</v>
          </cell>
        </row>
        <row r="594">
          <cell r="A594" t="str">
            <v>201053560B</v>
          </cell>
          <cell r="B594" t="str">
            <v>RURAL WELLNESS ANADARKO INC</v>
          </cell>
          <cell r="C594" t="str">
            <v>1023774601</v>
          </cell>
          <cell r="D594" t="str">
            <v>01</v>
          </cell>
          <cell r="E594" t="str">
            <v>014</v>
          </cell>
        </row>
        <row r="595">
          <cell r="A595" t="str">
            <v>201055780B</v>
          </cell>
          <cell r="B595" t="str">
            <v>RURAL WELLNESS STROUD INC</v>
          </cell>
          <cell r="C595" t="str">
            <v>1932865508</v>
          </cell>
          <cell r="D595" t="str">
            <v>01</v>
          </cell>
          <cell r="E595" t="str">
            <v>014</v>
          </cell>
        </row>
        <row r="596">
          <cell r="A596" t="str">
            <v>100703830A</v>
          </cell>
          <cell r="B596" t="str">
            <v>SAINT ALPHONSUS MEDICAL CENTER NAMPA</v>
          </cell>
          <cell r="C596" t="str">
            <v>1659371870</v>
          </cell>
          <cell r="D596" t="str">
            <v>01</v>
          </cell>
          <cell r="E596" t="str">
            <v>010</v>
          </cell>
        </row>
        <row r="597">
          <cell r="A597" t="str">
            <v>100703820A</v>
          </cell>
          <cell r="B597" t="str">
            <v>SAINT ALPHONSUS REGIONAL MEDICAL CENTER</v>
          </cell>
          <cell r="C597" t="str">
            <v>1992736649</v>
          </cell>
          <cell r="D597" t="str">
            <v>01</v>
          </cell>
          <cell r="E597" t="str">
            <v>010</v>
          </cell>
        </row>
        <row r="598">
          <cell r="A598" t="str">
            <v>100705490A</v>
          </cell>
          <cell r="B598" t="str">
            <v>SAINT CLARE HOSPITAL</v>
          </cell>
          <cell r="C598" t="str">
            <v>1689672693</v>
          </cell>
          <cell r="D598" t="str">
            <v>01</v>
          </cell>
          <cell r="E598" t="str">
            <v>010</v>
          </cell>
        </row>
        <row r="599">
          <cell r="A599" t="str">
            <v>100694360A</v>
          </cell>
          <cell r="B599" t="str">
            <v>SAINT ELIZABETH REGIONAL MEDICAL CENTER</v>
          </cell>
          <cell r="C599" t="str">
            <v>1336155738</v>
          </cell>
          <cell r="D599" t="str">
            <v>01</v>
          </cell>
          <cell r="E599" t="str">
            <v>010</v>
          </cell>
        </row>
        <row r="600">
          <cell r="A600" t="str">
            <v>100699570A</v>
          </cell>
          <cell r="B600" t="str">
            <v>SAINT FRANCIS HOSPITAL</v>
          </cell>
          <cell r="C600" t="str">
            <v>1144228487</v>
          </cell>
          <cell r="D600" t="str">
            <v>01</v>
          </cell>
          <cell r="E600" t="str">
            <v>010</v>
          </cell>
        </row>
        <row r="601">
          <cell r="A601" t="str">
            <v>200102700A</v>
          </cell>
          <cell r="B601" t="str">
            <v>SAINT FRANCIS HOSPITAL</v>
          </cell>
          <cell r="C601" t="str">
            <v>1952326977</v>
          </cell>
          <cell r="D601" t="str">
            <v>01</v>
          </cell>
          <cell r="E601" t="str">
            <v>010</v>
          </cell>
        </row>
        <row r="602">
          <cell r="A602" t="str">
            <v>200121610A</v>
          </cell>
          <cell r="B602" t="str">
            <v>SAINT FRANCIS HOSPITAL BARTLETT</v>
          </cell>
          <cell r="C602" t="str">
            <v>1811929151</v>
          </cell>
          <cell r="D602" t="str">
            <v>01</v>
          </cell>
          <cell r="E602" t="str">
            <v>010</v>
          </cell>
        </row>
        <row r="603">
          <cell r="A603" t="str">
            <v>100699570N</v>
          </cell>
          <cell r="B603" t="str">
            <v>SAINT FRANCIS HOSPITAL INC - REHAB</v>
          </cell>
          <cell r="C603" t="str">
            <v>1003039488</v>
          </cell>
          <cell r="D603" t="str">
            <v>01</v>
          </cell>
          <cell r="E603" t="str">
            <v>206</v>
          </cell>
        </row>
        <row r="604">
          <cell r="A604" t="str">
            <v>200700900A</v>
          </cell>
          <cell r="B604" t="str">
            <v>SAINT FRANCIS HOSPITAL MUSKOGEE INC</v>
          </cell>
          <cell r="C604" t="str">
            <v>1386188837</v>
          </cell>
          <cell r="D604" t="str">
            <v>01</v>
          </cell>
          <cell r="E604" t="str">
            <v>010</v>
          </cell>
        </row>
        <row r="605">
          <cell r="A605" t="str">
            <v>200031310A</v>
          </cell>
          <cell r="B605" t="str">
            <v>SAINT FRANCIS HOSPITAL SOUTH</v>
          </cell>
          <cell r="C605" t="str">
            <v>1376561944</v>
          </cell>
          <cell r="D605" t="str">
            <v>01</v>
          </cell>
          <cell r="E605" t="str">
            <v>010</v>
          </cell>
        </row>
        <row r="606">
          <cell r="A606" t="str">
            <v>200702430B</v>
          </cell>
          <cell r="B606" t="str">
            <v>SAINT FRANCIS HOSPITAL VINITA</v>
          </cell>
          <cell r="C606" t="str">
            <v>1700334232</v>
          </cell>
          <cell r="D606" t="str">
            <v>01</v>
          </cell>
          <cell r="E606" t="str">
            <v>010</v>
          </cell>
        </row>
        <row r="607">
          <cell r="A607" t="str">
            <v>200702430C</v>
          </cell>
          <cell r="B607" t="str">
            <v>SAINT FRANCIS HOSPITAL VINITA - PSYCH</v>
          </cell>
          <cell r="C607" t="str">
            <v>1578013579</v>
          </cell>
          <cell r="D607" t="str">
            <v>01</v>
          </cell>
          <cell r="E607" t="str">
            <v>205</v>
          </cell>
        </row>
        <row r="608">
          <cell r="A608" t="str">
            <v>200700900B</v>
          </cell>
          <cell r="B608" t="str">
            <v>SAINT FRANCIS REGIONAL SERVICES-PSYCH</v>
          </cell>
          <cell r="C608" t="str">
            <v>1790220952</v>
          </cell>
          <cell r="D608" t="str">
            <v>01</v>
          </cell>
          <cell r="E608" t="str">
            <v>205</v>
          </cell>
        </row>
        <row r="609">
          <cell r="A609" t="str">
            <v>200700900C</v>
          </cell>
          <cell r="B609" t="str">
            <v>SAINT FRANCIS REGIONAL SERVICES-REHAB</v>
          </cell>
          <cell r="C609" t="str">
            <v>1306381561</v>
          </cell>
          <cell r="D609" t="str">
            <v>01</v>
          </cell>
          <cell r="E609" t="str">
            <v>206</v>
          </cell>
        </row>
        <row r="610">
          <cell r="A610" t="str">
            <v>100704180A</v>
          </cell>
          <cell r="B610" t="str">
            <v>SAINT JOSEPH HOSPITAL</v>
          </cell>
          <cell r="C610" t="str">
            <v>1417946021</v>
          </cell>
          <cell r="D610" t="str">
            <v>01</v>
          </cell>
          <cell r="E610" t="str">
            <v>010</v>
          </cell>
        </row>
        <row r="611">
          <cell r="A611" t="str">
            <v>100696380A</v>
          </cell>
          <cell r="B611" t="str">
            <v>SAINT JOSEPH'S HOSPITAL</v>
          </cell>
          <cell r="C611" t="str">
            <v>1063406684</v>
          </cell>
          <cell r="D611" t="str">
            <v>01</v>
          </cell>
          <cell r="E611" t="str">
            <v>010</v>
          </cell>
        </row>
        <row r="612">
          <cell r="A612" t="str">
            <v>100693690A</v>
          </cell>
          <cell r="B612" t="str">
            <v>SAINT LUKE'S HOSPITAL OF KANSAS CITY</v>
          </cell>
          <cell r="C612" t="str">
            <v>1063494177</v>
          </cell>
          <cell r="D612" t="str">
            <v>01</v>
          </cell>
          <cell r="E612" t="str">
            <v>010</v>
          </cell>
        </row>
        <row r="613">
          <cell r="A613" t="str">
            <v>201087980A</v>
          </cell>
          <cell r="B613" t="str">
            <v>SAINT MICHAEL'S MEDICAL CENTER</v>
          </cell>
          <cell r="C613" t="str">
            <v>1568825545</v>
          </cell>
          <cell r="D613" t="str">
            <v>01</v>
          </cell>
          <cell r="E613" t="str">
            <v>010</v>
          </cell>
        </row>
        <row r="614">
          <cell r="A614" t="str">
            <v>200541440A</v>
          </cell>
          <cell r="B614" t="str">
            <v>SAMARITAN HOSPITAL OF TROY NEW YORK</v>
          </cell>
          <cell r="C614" t="str">
            <v>1043267727</v>
          </cell>
          <cell r="D614" t="str">
            <v>01</v>
          </cell>
          <cell r="E614" t="str">
            <v>010</v>
          </cell>
        </row>
        <row r="615">
          <cell r="A615" t="str">
            <v>100693610C</v>
          </cell>
          <cell r="B615" t="str">
            <v>SAMARITAN MEMORIAL HOSPITAL</v>
          </cell>
          <cell r="C615" t="str">
            <v>1548215106</v>
          </cell>
          <cell r="D615" t="str">
            <v>01</v>
          </cell>
          <cell r="E615" t="str">
            <v>014</v>
          </cell>
        </row>
        <row r="616">
          <cell r="A616" t="str">
            <v>200097930A</v>
          </cell>
          <cell r="B616" t="str">
            <v>SAN ANTONIO REGIONAL HOSPITAL</v>
          </cell>
          <cell r="C616" t="str">
            <v>1780681189</v>
          </cell>
          <cell r="D616" t="str">
            <v>01</v>
          </cell>
          <cell r="E616" t="str">
            <v>010</v>
          </cell>
        </row>
        <row r="617">
          <cell r="A617" t="str">
            <v>100694120A</v>
          </cell>
          <cell r="B617" t="str">
            <v>SANFORD USD MEDICAL CENTER</v>
          </cell>
          <cell r="C617" t="str">
            <v>1821017880</v>
          </cell>
          <cell r="D617" t="str">
            <v>01</v>
          </cell>
          <cell r="E617" t="str">
            <v>010</v>
          </cell>
        </row>
        <row r="618">
          <cell r="A618" t="str">
            <v>100705700A</v>
          </cell>
          <cell r="B618" t="str">
            <v>SANTIAM MEMORIAL HOSPITAL</v>
          </cell>
          <cell r="C618" t="str">
            <v>1154302214</v>
          </cell>
          <cell r="D618" t="str">
            <v>01</v>
          </cell>
          <cell r="E618" t="str">
            <v>010</v>
          </cell>
        </row>
        <row r="619">
          <cell r="A619" t="str">
            <v>100704470A</v>
          </cell>
          <cell r="B619" t="str">
            <v>SCL HEALTH - FRONT RANGE, INC</v>
          </cell>
          <cell r="C619" t="str">
            <v>1669461281</v>
          </cell>
          <cell r="D619" t="str">
            <v>01</v>
          </cell>
          <cell r="E619" t="str">
            <v>010</v>
          </cell>
        </row>
        <row r="620">
          <cell r="A620" t="str">
            <v>201047670A</v>
          </cell>
          <cell r="B620" t="str">
            <v>SCOTT &amp; WHITE HOSPITAL - MARBLE FALLS</v>
          </cell>
          <cell r="C620" t="str">
            <v>1396138970</v>
          </cell>
          <cell r="D620" t="str">
            <v>01</v>
          </cell>
          <cell r="E620" t="str">
            <v>010</v>
          </cell>
        </row>
        <row r="621">
          <cell r="A621" t="str">
            <v>100701070C</v>
          </cell>
          <cell r="B621" t="str">
            <v>SCOTT &amp; WHITE MEMORIAL HOSPITAL</v>
          </cell>
          <cell r="C621" t="str">
            <v>1477516466</v>
          </cell>
          <cell r="D621" t="str">
            <v>01</v>
          </cell>
          <cell r="E621" t="str">
            <v>010</v>
          </cell>
        </row>
        <row r="622">
          <cell r="A622" t="str">
            <v>100706400A</v>
          </cell>
          <cell r="B622" t="str">
            <v>SCRIPPS MERCY HOSPITAL</v>
          </cell>
          <cell r="C622" t="str">
            <v>1659359446</v>
          </cell>
          <cell r="D622" t="str">
            <v>01</v>
          </cell>
          <cell r="E622" t="str">
            <v>010</v>
          </cell>
        </row>
        <row r="623">
          <cell r="A623" t="str">
            <v>200232950A</v>
          </cell>
          <cell r="B623" t="str">
            <v>SEATTLE CHILDRENS HOSPITAL</v>
          </cell>
          <cell r="C623" t="str">
            <v>1467536276</v>
          </cell>
          <cell r="D623" t="str">
            <v>01</v>
          </cell>
          <cell r="E623" t="str">
            <v>010</v>
          </cell>
        </row>
        <row r="624">
          <cell r="A624" t="str">
            <v>200232950B</v>
          </cell>
          <cell r="B624" t="str">
            <v>SEATTLE CHILDREN'S HOSPITAL - PSYCH</v>
          </cell>
          <cell r="C624" t="str">
            <v>1477622595</v>
          </cell>
          <cell r="D624" t="str">
            <v>01</v>
          </cell>
          <cell r="E624" t="str">
            <v>205</v>
          </cell>
        </row>
        <row r="625">
          <cell r="A625" t="str">
            <v>100695170A</v>
          </cell>
          <cell r="B625" t="str">
            <v>SEDAN CITY HOSPITAL</v>
          </cell>
          <cell r="C625" t="str">
            <v>1033114277</v>
          </cell>
          <cell r="D625" t="str">
            <v>01</v>
          </cell>
          <cell r="E625" t="str">
            <v>014</v>
          </cell>
        </row>
        <row r="626">
          <cell r="A626" t="str">
            <v>100700450A</v>
          </cell>
          <cell r="B626" t="str">
            <v>SEILING MUNICIPAL HOSPITAL</v>
          </cell>
          <cell r="C626" t="str">
            <v>1740698109</v>
          </cell>
          <cell r="D626" t="str">
            <v>01</v>
          </cell>
          <cell r="E626" t="str">
            <v>014</v>
          </cell>
        </row>
        <row r="627">
          <cell r="A627" t="str">
            <v>100689350A</v>
          </cell>
          <cell r="B627" t="str">
            <v>SELECT SPECIALTY HOSPITAL</v>
          </cell>
          <cell r="C627" t="str">
            <v>1659371268</v>
          </cell>
          <cell r="D627" t="str">
            <v>01</v>
          </cell>
          <cell r="E627" t="str">
            <v>010</v>
          </cell>
        </row>
        <row r="628">
          <cell r="A628" t="str">
            <v>200135700A</v>
          </cell>
          <cell r="B628" t="str">
            <v>SELECT SPECIALTY HOSPITAL - FORT SMITH</v>
          </cell>
          <cell r="C628" t="str">
            <v>1346249372</v>
          </cell>
          <cell r="D628" t="str">
            <v>01</v>
          </cell>
          <cell r="E628" t="str">
            <v>010</v>
          </cell>
        </row>
        <row r="629">
          <cell r="A629" t="str">
            <v>200224040B</v>
          </cell>
          <cell r="B629" t="str">
            <v>SELECT SPECIALTY HOSPITAL - TULSA/MIDTOWN, LLC</v>
          </cell>
          <cell r="C629" t="str">
            <v>1427154178</v>
          </cell>
          <cell r="D629" t="str">
            <v>01</v>
          </cell>
          <cell r="E629" t="str">
            <v>010</v>
          </cell>
        </row>
        <row r="630">
          <cell r="A630" t="str">
            <v>100700190A</v>
          </cell>
          <cell r="B630" t="str">
            <v>SEQUOYAH COUNTY CITY OF SALLISAW HOSPITAL AUTHORIT</v>
          </cell>
          <cell r="C630" t="str">
            <v>1972539567</v>
          </cell>
          <cell r="D630" t="str">
            <v>01</v>
          </cell>
          <cell r="E630" t="str">
            <v>010</v>
          </cell>
        </row>
        <row r="631">
          <cell r="A631" t="str">
            <v>200571090A</v>
          </cell>
          <cell r="B631" t="str">
            <v>SETON MEDICAL CENTER HARKER HEIGHTS</v>
          </cell>
          <cell r="C631" t="str">
            <v>1841562709</v>
          </cell>
          <cell r="D631" t="str">
            <v>01</v>
          </cell>
          <cell r="E631" t="str">
            <v>010</v>
          </cell>
        </row>
        <row r="632">
          <cell r="A632" t="str">
            <v>200829410A</v>
          </cell>
          <cell r="B632" t="str">
            <v>SEYMOUR HOSPITAL</v>
          </cell>
          <cell r="C632" t="str">
            <v>1194893263</v>
          </cell>
          <cell r="D632" t="str">
            <v>01</v>
          </cell>
          <cell r="E632" t="str">
            <v>010</v>
          </cell>
        </row>
        <row r="633">
          <cell r="A633" t="str">
            <v>100699830A</v>
          </cell>
          <cell r="B633" t="str">
            <v>SHARE MEMORIAL HOSPITAL</v>
          </cell>
          <cell r="C633" t="str">
            <v>1679684682</v>
          </cell>
          <cell r="D633" t="str">
            <v>01</v>
          </cell>
          <cell r="E633" t="str">
            <v>014</v>
          </cell>
        </row>
        <row r="634">
          <cell r="A634" t="str">
            <v>200642050A</v>
          </cell>
          <cell r="B634" t="str">
            <v>SHARP CHULA VISTA MEDICAL CENTER</v>
          </cell>
          <cell r="C634" t="str">
            <v>1396728630</v>
          </cell>
          <cell r="D634" t="str">
            <v>01</v>
          </cell>
          <cell r="E634" t="str">
            <v>010</v>
          </cell>
        </row>
        <row r="635">
          <cell r="A635" t="str">
            <v>100690790A</v>
          </cell>
          <cell r="B635" t="str">
            <v>SHARP GROSSMONT HOSPITAL</v>
          </cell>
          <cell r="C635" t="str">
            <v>1528041811</v>
          </cell>
          <cell r="D635" t="str">
            <v>01</v>
          </cell>
          <cell r="E635" t="str">
            <v>010</v>
          </cell>
        </row>
        <row r="636">
          <cell r="A636" t="str">
            <v>200341270R</v>
          </cell>
          <cell r="B636" t="str">
            <v>SHRINERS CHILDREN'S OHIO</v>
          </cell>
          <cell r="C636" t="str">
            <v>1659590644</v>
          </cell>
          <cell r="D636" t="str">
            <v>01</v>
          </cell>
          <cell r="E636" t="str">
            <v>010</v>
          </cell>
        </row>
        <row r="637">
          <cell r="A637" t="str">
            <v>200341270A</v>
          </cell>
          <cell r="B637" t="str">
            <v>SHRINERS HOSPITALS FOR CHILDREN</v>
          </cell>
          <cell r="C637" t="str">
            <v>1679617849</v>
          </cell>
          <cell r="D637" t="str">
            <v>01</v>
          </cell>
          <cell r="E637" t="str">
            <v>010</v>
          </cell>
        </row>
        <row r="638">
          <cell r="A638" t="str">
            <v>200341270C</v>
          </cell>
          <cell r="B638" t="str">
            <v>SHRINERS HOSPITALS FOR CHILDREN</v>
          </cell>
          <cell r="C638" t="str">
            <v>1669513941</v>
          </cell>
          <cell r="D638" t="str">
            <v>01</v>
          </cell>
          <cell r="E638" t="str">
            <v>010</v>
          </cell>
        </row>
        <row r="639">
          <cell r="A639" t="str">
            <v>200341270D</v>
          </cell>
          <cell r="B639" t="str">
            <v>SHRINERS HOSPITALS FOR CHILDREN</v>
          </cell>
          <cell r="C639" t="str">
            <v>1942343447</v>
          </cell>
          <cell r="D639" t="str">
            <v>01</v>
          </cell>
          <cell r="E639" t="str">
            <v>010</v>
          </cell>
        </row>
        <row r="640">
          <cell r="A640" t="str">
            <v>200341270M</v>
          </cell>
          <cell r="B640" t="str">
            <v>SHRINERS HOSPITALS FOR CHILDREN</v>
          </cell>
          <cell r="C640" t="str">
            <v>1558404632</v>
          </cell>
          <cell r="D640" t="str">
            <v>01</v>
          </cell>
          <cell r="E640" t="str">
            <v>010</v>
          </cell>
        </row>
        <row r="641">
          <cell r="A641" t="str">
            <v>200341270N</v>
          </cell>
          <cell r="B641" t="str">
            <v>SHRINERS HOSPITALS FOR CHILDREN</v>
          </cell>
          <cell r="C641" t="str">
            <v>1376656538</v>
          </cell>
          <cell r="D641" t="str">
            <v>01</v>
          </cell>
          <cell r="E641" t="str">
            <v>010</v>
          </cell>
        </row>
        <row r="642">
          <cell r="A642" t="str">
            <v>100704730A</v>
          </cell>
          <cell r="B642" t="str">
            <v>SIERRA VISTA HOSPITAL</v>
          </cell>
          <cell r="C642" t="str">
            <v>1760446009</v>
          </cell>
          <cell r="D642" t="str">
            <v>01</v>
          </cell>
          <cell r="E642" t="str">
            <v>014</v>
          </cell>
        </row>
        <row r="643">
          <cell r="A643" t="str">
            <v>200327710A</v>
          </cell>
          <cell r="B643" t="str">
            <v>SIERRA VISTA REGIONAL MEDICAL CENTER</v>
          </cell>
          <cell r="C643" t="str">
            <v>1639101116</v>
          </cell>
          <cell r="D643" t="str">
            <v>01</v>
          </cell>
          <cell r="E643" t="str">
            <v>010</v>
          </cell>
        </row>
        <row r="644">
          <cell r="A644" t="str">
            <v>200256390A</v>
          </cell>
          <cell r="B644" t="str">
            <v>SILOAM SPRINGS ARKANSAS HOSPITAL COMPANY LLC</v>
          </cell>
          <cell r="C644" t="str">
            <v>1902051816</v>
          </cell>
          <cell r="D644" t="str">
            <v>01</v>
          </cell>
          <cell r="E644" t="str">
            <v>010</v>
          </cell>
        </row>
        <row r="645">
          <cell r="A645" t="str">
            <v>200444730A</v>
          </cell>
          <cell r="B645" t="str">
            <v>SINAI - GRACE HOSPITAL</v>
          </cell>
          <cell r="C645" t="str">
            <v>1760794044</v>
          </cell>
          <cell r="D645" t="str">
            <v>01</v>
          </cell>
          <cell r="E645" t="str">
            <v>010</v>
          </cell>
        </row>
        <row r="646">
          <cell r="A646" t="str">
            <v>200995040A</v>
          </cell>
          <cell r="B646" t="str">
            <v>SMSJ TUCSON HOLDINGS LLC</v>
          </cell>
          <cell r="C646" t="str">
            <v>1538535158</v>
          </cell>
          <cell r="D646" t="str">
            <v>01</v>
          </cell>
          <cell r="E646" t="str">
            <v>010</v>
          </cell>
        </row>
        <row r="647">
          <cell r="A647" t="str">
            <v>200119790A</v>
          </cell>
          <cell r="B647" t="str">
            <v>SOLARA HOSPITAL MUSKOGEE LLC</v>
          </cell>
          <cell r="C647" t="str">
            <v>1518980978</v>
          </cell>
          <cell r="D647" t="str">
            <v>01</v>
          </cell>
          <cell r="E647" t="str">
            <v>010</v>
          </cell>
        </row>
        <row r="648">
          <cell r="A648" t="str">
            <v>200080160A</v>
          </cell>
          <cell r="B648" t="str">
            <v>SOLARA HOSPITAL SHAWNEE LLC</v>
          </cell>
          <cell r="C648" t="str">
            <v>1205881125</v>
          </cell>
          <cell r="D648" t="str">
            <v>01</v>
          </cell>
          <cell r="E648" t="str">
            <v>010</v>
          </cell>
        </row>
        <row r="649">
          <cell r="A649" t="str">
            <v>200406880A</v>
          </cell>
          <cell r="B649" t="str">
            <v>SOUTH BALDWIN REGIONAL MEDICAL CENTER</v>
          </cell>
          <cell r="C649" t="str">
            <v>1053382655</v>
          </cell>
          <cell r="D649" t="str">
            <v>01</v>
          </cell>
          <cell r="E649" t="str">
            <v>010</v>
          </cell>
        </row>
        <row r="650">
          <cell r="A650" t="str">
            <v>200129580A</v>
          </cell>
          <cell r="B650" t="str">
            <v>SOUTHEAST IOWA REGIONAL MEDICAL CENTER, INC</v>
          </cell>
          <cell r="C650" t="str">
            <v>1134168263</v>
          </cell>
          <cell r="D650" t="str">
            <v>01</v>
          </cell>
          <cell r="E650" t="str">
            <v>010</v>
          </cell>
        </row>
        <row r="651">
          <cell r="A651" t="str">
            <v>100697950B</v>
          </cell>
          <cell r="B651" t="str">
            <v>SOUTHWESTERN MEDICAL CENT</v>
          </cell>
          <cell r="C651" t="str">
            <v>1952359986</v>
          </cell>
          <cell r="D651" t="str">
            <v>01</v>
          </cell>
          <cell r="E651" t="str">
            <v>010</v>
          </cell>
        </row>
        <row r="652">
          <cell r="A652" t="str">
            <v>100697950M</v>
          </cell>
          <cell r="B652" t="str">
            <v>SOUTHWESTERN MEDICAL CENTER LLC</v>
          </cell>
          <cell r="C652" t="str">
            <v>1245316447</v>
          </cell>
          <cell r="D652" t="str">
            <v>01</v>
          </cell>
          <cell r="E652" t="str">
            <v>204</v>
          </cell>
        </row>
        <row r="653">
          <cell r="A653" t="str">
            <v>100697950I</v>
          </cell>
          <cell r="B653" t="str">
            <v>SOUTHWESTERN MEDICAL CENTER - PSY</v>
          </cell>
          <cell r="C653" t="str">
            <v>1689622615</v>
          </cell>
          <cell r="D653" t="str">
            <v>01</v>
          </cell>
          <cell r="E653" t="str">
            <v>205</v>
          </cell>
        </row>
        <row r="654">
          <cell r="A654" t="str">
            <v>100697950H</v>
          </cell>
          <cell r="B654" t="str">
            <v>SOUTHWESTERN MEDICAL CENTER - REHAB</v>
          </cell>
          <cell r="C654" t="str">
            <v>1033167051</v>
          </cell>
          <cell r="D654" t="str">
            <v>01</v>
          </cell>
          <cell r="E654" t="str">
            <v>206</v>
          </cell>
        </row>
        <row r="655">
          <cell r="A655" t="str">
            <v>200041330C</v>
          </cell>
          <cell r="B655" t="str">
            <v>SOUTHWEST HEALTHCARE SERVICES</v>
          </cell>
          <cell r="C655" t="str">
            <v>1477529030</v>
          </cell>
          <cell r="D655" t="str">
            <v>01</v>
          </cell>
          <cell r="E655" t="str">
            <v>014</v>
          </cell>
        </row>
        <row r="656">
          <cell r="A656" t="str">
            <v>200739300A</v>
          </cell>
          <cell r="B656" t="str">
            <v>SOUTHWEST HEALTHCARE SYSTEM</v>
          </cell>
          <cell r="C656" t="str">
            <v>1245221050</v>
          </cell>
          <cell r="D656" t="str">
            <v>01</v>
          </cell>
          <cell r="E656" t="str">
            <v>010</v>
          </cell>
        </row>
        <row r="657">
          <cell r="A657" t="str">
            <v>100694890A</v>
          </cell>
          <cell r="B657" t="str">
            <v>SOUTHWEST MEDICAL CENTER</v>
          </cell>
          <cell r="C657" t="str">
            <v>1538109251</v>
          </cell>
          <cell r="D657" t="str">
            <v>01</v>
          </cell>
          <cell r="E657" t="str">
            <v>010</v>
          </cell>
        </row>
        <row r="658">
          <cell r="A658" t="str">
            <v>100689250A</v>
          </cell>
          <cell r="B658" t="str">
            <v>SPENCER ACUTE LEVEL 2</v>
          </cell>
          <cell r="C658" t="str">
            <v>1659443372</v>
          </cell>
          <cell r="D658" t="str">
            <v>01</v>
          </cell>
          <cell r="E658" t="str">
            <v>204</v>
          </cell>
        </row>
        <row r="659">
          <cell r="A659" t="str">
            <v>100689250B</v>
          </cell>
          <cell r="B659" t="str">
            <v>SPENCER STAR ACUTE LEVEL 2</v>
          </cell>
          <cell r="C659" t="str">
            <v>1124346754</v>
          </cell>
          <cell r="D659" t="str">
            <v>01</v>
          </cell>
          <cell r="E659" t="str">
            <v>204</v>
          </cell>
        </row>
        <row r="660">
          <cell r="A660" t="str">
            <v>200090200A</v>
          </cell>
          <cell r="B660" t="str">
            <v>SPRING VALLEY HOSPITAL AND MEDICAL CENTER</v>
          </cell>
          <cell r="C660" t="str">
            <v>1346230323</v>
          </cell>
          <cell r="D660" t="str">
            <v>01</v>
          </cell>
          <cell r="E660" t="str">
            <v>010</v>
          </cell>
        </row>
        <row r="661">
          <cell r="A661" t="str">
            <v>100699540K</v>
          </cell>
          <cell r="B661" t="str">
            <v>SSM HEALTH BEHAVIORAL HEALTH-OKC-RTC ACCENTS</v>
          </cell>
          <cell r="C661" t="str">
            <v>1437476561</v>
          </cell>
          <cell r="D661" t="str">
            <v>01</v>
          </cell>
          <cell r="E661" t="str">
            <v>204</v>
          </cell>
        </row>
        <row r="662">
          <cell r="A662" t="str">
            <v>100699540J</v>
          </cell>
          <cell r="B662" t="str">
            <v>SSM HEALTH BEHAVIORAL HEALTH-OKC-RTC-HR</v>
          </cell>
          <cell r="C662" t="str">
            <v>1336248269</v>
          </cell>
          <cell r="D662" t="str">
            <v>01</v>
          </cell>
          <cell r="E662" t="str">
            <v>204</v>
          </cell>
        </row>
        <row r="663">
          <cell r="A663" t="str">
            <v>200423910P</v>
          </cell>
          <cell r="B663" t="str">
            <v>SSM HEALTH ST. ANTHONY HOSPITAL - MIDWEST</v>
          </cell>
          <cell r="C663" t="str">
            <v>1700471497</v>
          </cell>
          <cell r="D663" t="str">
            <v>01</v>
          </cell>
          <cell r="E663" t="str">
            <v>010</v>
          </cell>
        </row>
        <row r="664">
          <cell r="A664" t="str">
            <v>200423910Q</v>
          </cell>
          <cell r="B664" t="str">
            <v>SSM HEALTH ST. ANTHONY HOSPITAL - MIDWEST-PSYCH</v>
          </cell>
          <cell r="C664" t="str">
            <v>1043805732</v>
          </cell>
          <cell r="D664" t="str">
            <v>01</v>
          </cell>
          <cell r="E664" t="str">
            <v>205</v>
          </cell>
        </row>
        <row r="665">
          <cell r="A665" t="str">
            <v>100699540T</v>
          </cell>
          <cell r="B665" t="str">
            <v>SSM HEALTH ST. ANTHONY HOSPITAL-OKC-PSY</v>
          </cell>
          <cell r="C665" t="str">
            <v>1114025012</v>
          </cell>
          <cell r="D665" t="str">
            <v>01</v>
          </cell>
          <cell r="E665" t="str">
            <v>205</v>
          </cell>
        </row>
        <row r="666">
          <cell r="A666" t="str">
            <v>100699540U</v>
          </cell>
          <cell r="B666" t="str">
            <v>SSM HEALTH ST. ANTHONY HOSPITAL-OKC-REHAB</v>
          </cell>
          <cell r="C666" t="str">
            <v>1730288663</v>
          </cell>
          <cell r="D666" t="str">
            <v>01</v>
          </cell>
          <cell r="E666" t="str">
            <v>206</v>
          </cell>
        </row>
        <row r="667">
          <cell r="A667" t="str">
            <v>100740840J</v>
          </cell>
          <cell r="B667" t="str">
            <v>SSM HEALTH ST. ANTHONY HOSPITAL - SHAWNEE, SEMINOL</v>
          </cell>
          <cell r="C667" t="str">
            <v>1134123193</v>
          </cell>
          <cell r="D667" t="str">
            <v>01</v>
          </cell>
          <cell r="E667" t="str">
            <v>010</v>
          </cell>
        </row>
        <row r="668">
          <cell r="A668" t="str">
            <v>100699540L</v>
          </cell>
          <cell r="B668" t="str">
            <v>SSM HEALTH ST. ANTHONY SOUTH-JSOP</v>
          </cell>
          <cell r="C668" t="str">
            <v>1336243377</v>
          </cell>
          <cell r="D668" t="str">
            <v>01</v>
          </cell>
          <cell r="E668" t="str">
            <v>204</v>
          </cell>
        </row>
        <row r="669">
          <cell r="A669" t="str">
            <v>200055280A</v>
          </cell>
          <cell r="B669" t="str">
            <v>SSM HEALTH ST. CLARE HOSPITAL - FENTON</v>
          </cell>
          <cell r="C669" t="str">
            <v>1851496152</v>
          </cell>
          <cell r="D669" t="str">
            <v>01</v>
          </cell>
          <cell r="E669" t="str">
            <v>010</v>
          </cell>
        </row>
        <row r="670">
          <cell r="A670" t="str">
            <v>100693990A</v>
          </cell>
          <cell r="B670" t="str">
            <v>ST ALEXIUS MED CTR</v>
          </cell>
          <cell r="C670" t="str">
            <v>1306832654</v>
          </cell>
          <cell r="D670" t="str">
            <v>01</v>
          </cell>
          <cell r="E670" t="str">
            <v>010</v>
          </cell>
        </row>
        <row r="671">
          <cell r="A671" t="str">
            <v>100705380A</v>
          </cell>
          <cell r="B671" t="str">
            <v>ST. ANNE HOSPITAL</v>
          </cell>
          <cell r="C671" t="str">
            <v>1558333682</v>
          </cell>
          <cell r="D671" t="str">
            <v>01</v>
          </cell>
          <cell r="E671" t="str">
            <v>010</v>
          </cell>
        </row>
        <row r="672">
          <cell r="A672" t="str">
            <v>100704150B</v>
          </cell>
          <cell r="B672" t="str">
            <v>ST ANTHONY HOSPITAL</v>
          </cell>
          <cell r="C672" t="str">
            <v>1164430567</v>
          </cell>
          <cell r="D672" t="str">
            <v>01</v>
          </cell>
          <cell r="E672" t="str">
            <v>010</v>
          </cell>
        </row>
        <row r="673">
          <cell r="A673" t="str">
            <v>200397790A</v>
          </cell>
          <cell r="B673" t="str">
            <v>ST. ANTHONY HOSPITAL</v>
          </cell>
          <cell r="C673" t="str">
            <v>1649276734</v>
          </cell>
          <cell r="D673" t="str">
            <v>01</v>
          </cell>
          <cell r="E673" t="str">
            <v>010</v>
          </cell>
        </row>
        <row r="674">
          <cell r="A674" t="str">
            <v>100699540A</v>
          </cell>
          <cell r="B674" t="str">
            <v>ST ANTHONY HSP</v>
          </cell>
          <cell r="C674" t="str">
            <v>1366545311</v>
          </cell>
          <cell r="D674" t="str">
            <v>01</v>
          </cell>
          <cell r="E674" t="str">
            <v>010</v>
          </cell>
        </row>
        <row r="675">
          <cell r="A675" t="str">
            <v>100704150C</v>
          </cell>
          <cell r="B675" t="str">
            <v>ST ANTHONY NORTH HOSPITAL</v>
          </cell>
          <cell r="C675" t="str">
            <v>1619985942</v>
          </cell>
          <cell r="D675" t="str">
            <v>01</v>
          </cell>
          <cell r="E675" t="str">
            <v>010</v>
          </cell>
        </row>
        <row r="676">
          <cell r="A676" t="str">
            <v>200052340B</v>
          </cell>
          <cell r="B676" t="str">
            <v>ST ANTHONY REGIONAL HOSPITAL AND NURSING HOME</v>
          </cell>
          <cell r="C676" t="str">
            <v>1720067127</v>
          </cell>
          <cell r="D676" t="str">
            <v>01</v>
          </cell>
          <cell r="E676" t="str">
            <v>010</v>
          </cell>
        </row>
        <row r="677">
          <cell r="A677" t="str">
            <v>100740840B</v>
          </cell>
          <cell r="B677" t="str">
            <v>ST. ANTHONY SHAWNEE HOSPITAL, INC</v>
          </cell>
          <cell r="C677" t="str">
            <v>1134123193</v>
          </cell>
          <cell r="D677" t="str">
            <v>01</v>
          </cell>
          <cell r="E677" t="str">
            <v>010</v>
          </cell>
        </row>
        <row r="678">
          <cell r="A678" t="str">
            <v>100740840I</v>
          </cell>
          <cell r="B678" t="str">
            <v>ST ANTHONY SHAWNEE HOSPITAL - REHAB</v>
          </cell>
          <cell r="C678" t="str">
            <v>1033113097</v>
          </cell>
          <cell r="D678" t="str">
            <v>01</v>
          </cell>
          <cell r="E678" t="str">
            <v>206</v>
          </cell>
        </row>
        <row r="679">
          <cell r="A679" t="str">
            <v>100704150F</v>
          </cell>
          <cell r="B679" t="str">
            <v>ST ANTHONY SUMMIT MEDICAL CENTER</v>
          </cell>
          <cell r="C679" t="str">
            <v>1720096092</v>
          </cell>
          <cell r="D679" t="str">
            <v>01</v>
          </cell>
          <cell r="E679" t="str">
            <v>010</v>
          </cell>
        </row>
        <row r="680">
          <cell r="A680" t="str">
            <v>100693080A</v>
          </cell>
          <cell r="B680" t="str">
            <v>STATE UNIVERSITY OF IOWA</v>
          </cell>
          <cell r="C680" t="str">
            <v>1376544320</v>
          </cell>
          <cell r="D680" t="str">
            <v>01</v>
          </cell>
          <cell r="E680" t="str">
            <v>010</v>
          </cell>
        </row>
        <row r="681">
          <cell r="A681" t="str">
            <v>100694540A</v>
          </cell>
          <cell r="B681" t="str">
            <v>ST. CATHERINE HOSPITAL</v>
          </cell>
          <cell r="C681" t="str">
            <v>1659360196</v>
          </cell>
          <cell r="D681" t="str">
            <v>01</v>
          </cell>
          <cell r="E681" t="str">
            <v>010</v>
          </cell>
        </row>
        <row r="682">
          <cell r="A682" t="str">
            <v>100694540C</v>
          </cell>
          <cell r="B682" t="str">
            <v>ST CATHERINE HOSPITAL - PSY</v>
          </cell>
          <cell r="C682" t="str">
            <v>1730169491</v>
          </cell>
          <cell r="D682" t="str">
            <v>01</v>
          </cell>
          <cell r="E682" t="str">
            <v>205</v>
          </cell>
        </row>
        <row r="683">
          <cell r="A683" t="str">
            <v>200916700A</v>
          </cell>
          <cell r="B683" t="str">
            <v>ST CHRISTOPHERS HOSPITAL FOR CHILDREN</v>
          </cell>
          <cell r="C683" t="str">
            <v>1194368167</v>
          </cell>
          <cell r="D683" t="str">
            <v>01</v>
          </cell>
          <cell r="E683" t="str">
            <v>010</v>
          </cell>
        </row>
        <row r="684">
          <cell r="A684" t="str">
            <v>100692650A</v>
          </cell>
          <cell r="B684" t="str">
            <v>ST. CLOUD HOSPITAL</v>
          </cell>
          <cell r="C684" t="str">
            <v>1043269798</v>
          </cell>
          <cell r="D684" t="str">
            <v>01</v>
          </cell>
          <cell r="E684" t="str">
            <v>010</v>
          </cell>
        </row>
        <row r="685">
          <cell r="A685" t="str">
            <v>100705440A</v>
          </cell>
          <cell r="B685" t="str">
            <v>ST FRANCIS COMMUNITY HOSPITAL</v>
          </cell>
          <cell r="C685" t="str">
            <v>1093713091</v>
          </cell>
          <cell r="D685" t="str">
            <v>01</v>
          </cell>
          <cell r="E685" t="str">
            <v>010</v>
          </cell>
        </row>
        <row r="686">
          <cell r="A686" t="str">
            <v>201027460A</v>
          </cell>
          <cell r="B686" t="str">
            <v>ST FRANCIS HOSPITAL INC</v>
          </cell>
          <cell r="C686" t="str">
            <v>1295738896</v>
          </cell>
          <cell r="D686" t="str">
            <v>01</v>
          </cell>
          <cell r="E686" t="str">
            <v>010</v>
          </cell>
        </row>
        <row r="687">
          <cell r="A687" t="str">
            <v>100699950A</v>
          </cell>
          <cell r="B687" t="str">
            <v>STILLWATER MEDICAL CENTER</v>
          </cell>
          <cell r="C687" t="str">
            <v>1164494027</v>
          </cell>
          <cell r="D687" t="str">
            <v>01</v>
          </cell>
          <cell r="E687" t="str">
            <v>010</v>
          </cell>
        </row>
        <row r="688">
          <cell r="A688" t="str">
            <v>200417790W</v>
          </cell>
          <cell r="B688" t="str">
            <v>STILLWATER MEDICAL - PERRY</v>
          </cell>
          <cell r="C688" t="str">
            <v>1003318692</v>
          </cell>
          <cell r="D688" t="str">
            <v>01</v>
          </cell>
          <cell r="E688" t="str">
            <v>010</v>
          </cell>
        </row>
        <row r="689">
          <cell r="A689" t="str">
            <v>200310990A</v>
          </cell>
          <cell r="B689" t="str">
            <v>ST JOHN BROKEN ARROW, INC</v>
          </cell>
          <cell r="C689" t="str">
            <v>1497988596</v>
          </cell>
          <cell r="D689" t="str">
            <v>01</v>
          </cell>
          <cell r="E689" t="str">
            <v>010</v>
          </cell>
        </row>
        <row r="690">
          <cell r="A690" t="str">
            <v>100699400A</v>
          </cell>
          <cell r="B690" t="str">
            <v>ST JOHN MED CTR</v>
          </cell>
          <cell r="C690" t="str">
            <v>1154417368</v>
          </cell>
          <cell r="D690" t="str">
            <v>01</v>
          </cell>
          <cell r="E690" t="str">
            <v>010</v>
          </cell>
        </row>
        <row r="691">
          <cell r="A691" t="str">
            <v>100699400H</v>
          </cell>
          <cell r="B691" t="str">
            <v>ST JOHN MEDICAL CENTER-PSY</v>
          </cell>
          <cell r="C691" t="str">
            <v>1144306382</v>
          </cell>
          <cell r="D691" t="str">
            <v>01</v>
          </cell>
          <cell r="E691" t="str">
            <v>205</v>
          </cell>
        </row>
        <row r="692">
          <cell r="A692" t="str">
            <v>100699400I</v>
          </cell>
          <cell r="B692" t="str">
            <v>ST JOHN MEDICAL CENTER-REHAB</v>
          </cell>
          <cell r="C692" t="str">
            <v>1578656161</v>
          </cell>
          <cell r="D692" t="str">
            <v>01</v>
          </cell>
          <cell r="E692" t="str">
            <v>206</v>
          </cell>
        </row>
        <row r="693">
          <cell r="A693" t="str">
            <v>200106410A</v>
          </cell>
          <cell r="B693" t="str">
            <v>ST JOHN OWASSO</v>
          </cell>
          <cell r="C693" t="str">
            <v>1144231432</v>
          </cell>
          <cell r="D693" t="str">
            <v>01</v>
          </cell>
          <cell r="E693" t="str">
            <v>010</v>
          </cell>
        </row>
        <row r="694">
          <cell r="A694" t="str">
            <v>200682470A</v>
          </cell>
          <cell r="B694" t="str">
            <v>ST. JOHN REHABILITATION HOSPITAL</v>
          </cell>
          <cell r="C694" t="str">
            <v>1073995056</v>
          </cell>
          <cell r="D694" t="str">
            <v>01</v>
          </cell>
          <cell r="E694" t="str">
            <v>012</v>
          </cell>
        </row>
        <row r="695">
          <cell r="A695" t="str">
            <v>100699550A</v>
          </cell>
          <cell r="B695" t="str">
            <v>ST JOHN SAPULPA INC</v>
          </cell>
          <cell r="C695" t="str">
            <v>1922076603</v>
          </cell>
          <cell r="D695" t="str">
            <v>01</v>
          </cell>
          <cell r="E695" t="str">
            <v>014</v>
          </cell>
        </row>
        <row r="696">
          <cell r="A696" t="str">
            <v>200303820A</v>
          </cell>
          <cell r="B696" t="str">
            <v>ST JOHNS EPISCOPAL HOSPITAL</v>
          </cell>
          <cell r="C696" t="str">
            <v>1346274537</v>
          </cell>
          <cell r="D696" t="str">
            <v>01</v>
          </cell>
          <cell r="E696" t="str">
            <v>010</v>
          </cell>
        </row>
        <row r="697">
          <cell r="A697" t="str">
            <v>100691840A</v>
          </cell>
          <cell r="B697" t="str">
            <v>ST. JOHN'S HOSPITAL</v>
          </cell>
          <cell r="C697" t="str">
            <v>1205818481</v>
          </cell>
          <cell r="D697" t="str">
            <v>01</v>
          </cell>
          <cell r="E697" t="str">
            <v>010</v>
          </cell>
        </row>
        <row r="698">
          <cell r="A698" t="str">
            <v>201025700A</v>
          </cell>
          <cell r="B698" t="str">
            <v>ST JOSEPH HEALTH SYSTEM LLC</v>
          </cell>
          <cell r="C698" t="str">
            <v>1023060472</v>
          </cell>
          <cell r="D698" t="str">
            <v>01</v>
          </cell>
          <cell r="E698" t="str">
            <v>010</v>
          </cell>
        </row>
        <row r="699">
          <cell r="A699" t="str">
            <v>200065460A</v>
          </cell>
          <cell r="B699" t="str">
            <v>ST. JOSEPH MEDICAL CENTER</v>
          </cell>
          <cell r="C699" t="str">
            <v>1952309098</v>
          </cell>
          <cell r="D699" t="str">
            <v>01</v>
          </cell>
          <cell r="E699" t="str">
            <v>010</v>
          </cell>
        </row>
        <row r="700">
          <cell r="A700" t="str">
            <v>200305500A</v>
          </cell>
          <cell r="B700" t="str">
            <v>ST. JOSEPH MEDICAL CENTER</v>
          </cell>
          <cell r="C700" t="str">
            <v>1689677320</v>
          </cell>
          <cell r="D700" t="str">
            <v>01</v>
          </cell>
          <cell r="E700" t="str">
            <v>010</v>
          </cell>
        </row>
        <row r="701">
          <cell r="A701" t="str">
            <v>100689490A</v>
          </cell>
          <cell r="B701" t="str">
            <v>ST JOSEPHS HOSPITAL HEALTH CENTER</v>
          </cell>
          <cell r="C701" t="str">
            <v>1508815333</v>
          </cell>
          <cell r="D701" t="str">
            <v>01</v>
          </cell>
          <cell r="E701" t="str">
            <v>010</v>
          </cell>
        </row>
        <row r="702">
          <cell r="A702" t="str">
            <v>100697520A</v>
          </cell>
          <cell r="B702" t="str">
            <v>ST JUDE CHILDREN'S RESEARC</v>
          </cell>
          <cell r="C702" t="str">
            <v>1033112230</v>
          </cell>
          <cell r="D702" t="str">
            <v>01</v>
          </cell>
          <cell r="E702" t="str">
            <v>010</v>
          </cell>
        </row>
        <row r="703">
          <cell r="A703" t="str">
            <v>100693290A</v>
          </cell>
          <cell r="B703" t="str">
            <v>ST LOUIS CHILDRENS HOSPITAL</v>
          </cell>
          <cell r="C703" t="str">
            <v>1992727663</v>
          </cell>
          <cell r="D703" t="str">
            <v>01</v>
          </cell>
          <cell r="E703" t="str">
            <v>010</v>
          </cell>
        </row>
        <row r="704">
          <cell r="A704" t="str">
            <v>200099300D</v>
          </cell>
          <cell r="B704" t="str">
            <v>ST LUKE'S CANYON VIEW BEHAVIORAL HEALTH SERVICES</v>
          </cell>
          <cell r="C704" t="str">
            <v>1164469870</v>
          </cell>
          <cell r="D704" t="str">
            <v>01</v>
          </cell>
          <cell r="E704" t="str">
            <v>010</v>
          </cell>
        </row>
        <row r="705">
          <cell r="A705" t="str">
            <v>100703810B</v>
          </cell>
          <cell r="B705" t="str">
            <v>ST LUKES ELMORE MEDICAL CENTER</v>
          </cell>
          <cell r="C705" t="str">
            <v>1699013565</v>
          </cell>
          <cell r="D705" t="str">
            <v>01</v>
          </cell>
          <cell r="E705" t="str">
            <v>014</v>
          </cell>
        </row>
        <row r="706">
          <cell r="A706" t="str">
            <v>200099300B</v>
          </cell>
          <cell r="B706" t="str">
            <v>ST LUKE'S JEROME</v>
          </cell>
          <cell r="C706" t="str">
            <v>1366874877</v>
          </cell>
          <cell r="D706" t="str">
            <v>01</v>
          </cell>
          <cell r="E706" t="str">
            <v>014</v>
          </cell>
        </row>
        <row r="707">
          <cell r="A707" t="str">
            <v>200099300C</v>
          </cell>
          <cell r="B707" t="str">
            <v>ST LUKE'S MAGIC VALLEY REGIONAL MEDICAL CENTER LTD</v>
          </cell>
          <cell r="C707" t="str">
            <v>1932154705</v>
          </cell>
          <cell r="D707" t="str">
            <v>01</v>
          </cell>
          <cell r="E707" t="str">
            <v>010</v>
          </cell>
        </row>
        <row r="708">
          <cell r="A708" t="str">
            <v>200883790A</v>
          </cell>
          <cell r="B708" t="str">
            <v>ST LUKES NAMPA MEDICAL CENTER</v>
          </cell>
          <cell r="C708" t="str">
            <v>1831590660</v>
          </cell>
          <cell r="D708" t="str">
            <v>01</v>
          </cell>
          <cell r="E708" t="str">
            <v>010</v>
          </cell>
        </row>
        <row r="709">
          <cell r="A709" t="str">
            <v>100703810A</v>
          </cell>
          <cell r="B709" t="str">
            <v>ST LUKE'S REGIONAL MEDICAL CENTER</v>
          </cell>
          <cell r="C709" t="str">
            <v>1770586794</v>
          </cell>
          <cell r="D709" t="str">
            <v>01</v>
          </cell>
          <cell r="E709" t="str">
            <v>010</v>
          </cell>
        </row>
        <row r="710">
          <cell r="A710" t="str">
            <v>200121840A</v>
          </cell>
          <cell r="B710" t="str">
            <v>ST. LUKE?S REGIONAL MEDICAL CENTER</v>
          </cell>
          <cell r="C710" t="str">
            <v>1962594622</v>
          </cell>
          <cell r="D710" t="str">
            <v>01</v>
          </cell>
          <cell r="E710" t="str">
            <v>010</v>
          </cell>
        </row>
        <row r="711">
          <cell r="A711" t="str">
            <v>200966360A</v>
          </cell>
          <cell r="B711" t="str">
            <v>ST LUKE'S WOOD RIVER MEDICAL CENTER, LTD</v>
          </cell>
          <cell r="C711" t="str">
            <v>1508869470</v>
          </cell>
          <cell r="D711" t="str">
            <v>01</v>
          </cell>
          <cell r="E711" t="str">
            <v>014</v>
          </cell>
        </row>
        <row r="712">
          <cell r="A712" t="str">
            <v>100690020D</v>
          </cell>
          <cell r="B712" t="str">
            <v>ST MARY'S REGIONAL CTR PSY</v>
          </cell>
          <cell r="C712" t="str">
            <v>1518510296</v>
          </cell>
          <cell r="D712" t="str">
            <v>01</v>
          </cell>
          <cell r="E712" t="str">
            <v>205</v>
          </cell>
        </row>
        <row r="713">
          <cell r="A713" t="str">
            <v>100690020A</v>
          </cell>
          <cell r="B713" t="str">
            <v>ST MARY'S REGIONAL MEDICAL CENTER</v>
          </cell>
          <cell r="C713" t="str">
            <v>1417947466</v>
          </cell>
          <cell r="D713" t="str">
            <v>01</v>
          </cell>
          <cell r="E713" t="str">
            <v>010</v>
          </cell>
        </row>
        <row r="714">
          <cell r="A714" t="str">
            <v>100690020C</v>
          </cell>
          <cell r="B714" t="str">
            <v>ST MARY'S REGIONAL MEDICAL CENTER - REHAB</v>
          </cell>
          <cell r="C714" t="str">
            <v>1659361475</v>
          </cell>
          <cell r="D714" t="str">
            <v>01</v>
          </cell>
          <cell r="E714" t="str">
            <v>206</v>
          </cell>
        </row>
        <row r="715">
          <cell r="A715" t="str">
            <v>200323040A</v>
          </cell>
          <cell r="B715" t="str">
            <v>STONEWALL JACKSON MEMORIAL HOSPITAL</v>
          </cell>
          <cell r="C715" t="str">
            <v>1477559433</v>
          </cell>
          <cell r="D715" t="str">
            <v>01</v>
          </cell>
          <cell r="E715" t="str">
            <v>010</v>
          </cell>
        </row>
        <row r="716">
          <cell r="A716" t="str">
            <v>100694590A</v>
          </cell>
          <cell r="B716" t="str">
            <v>STORMONT VAIL HOSPITAL</v>
          </cell>
          <cell r="C716" t="str">
            <v>1194782409</v>
          </cell>
          <cell r="D716" t="str">
            <v>01</v>
          </cell>
          <cell r="E716" t="str">
            <v>010</v>
          </cell>
        </row>
        <row r="717">
          <cell r="A717" t="str">
            <v>100694590B</v>
          </cell>
          <cell r="B717" t="str">
            <v>STORMONT VAIL REGIONAL HLTH CTR - PSYCH</v>
          </cell>
          <cell r="C717" t="str">
            <v>1952369639</v>
          </cell>
          <cell r="D717" t="str">
            <v>01</v>
          </cell>
          <cell r="E717" t="str">
            <v>010</v>
          </cell>
        </row>
        <row r="718">
          <cell r="A718" t="str">
            <v>200031760A</v>
          </cell>
          <cell r="B718" t="str">
            <v>STRAUB CLINIC &amp; HOSPITAL</v>
          </cell>
          <cell r="C718" t="str">
            <v>1720031701</v>
          </cell>
          <cell r="D718" t="str">
            <v>01</v>
          </cell>
          <cell r="E718" t="str">
            <v>010</v>
          </cell>
        </row>
        <row r="719">
          <cell r="A719" t="str">
            <v>200125010B</v>
          </cell>
          <cell r="B719" t="str">
            <v>STROUD REGIONAL MEDICAL CENTER</v>
          </cell>
          <cell r="C719" t="str">
            <v>1437107117</v>
          </cell>
          <cell r="D719" t="str">
            <v>01</v>
          </cell>
          <cell r="E719" t="str">
            <v>014</v>
          </cell>
        </row>
        <row r="720">
          <cell r="A720" t="str">
            <v>100704150E</v>
          </cell>
          <cell r="B720" t="str">
            <v>ST THOMAS MORE HOSPITAL</v>
          </cell>
          <cell r="C720" t="str">
            <v>1922012350</v>
          </cell>
          <cell r="D720" t="str">
            <v>01</v>
          </cell>
          <cell r="E720" t="str">
            <v>010</v>
          </cell>
        </row>
        <row r="721">
          <cell r="A721" t="str">
            <v>100703740A</v>
          </cell>
          <cell r="B721" t="str">
            <v>ST. VINCENT HOSPITAL</v>
          </cell>
          <cell r="C721" t="str">
            <v>1083655997</v>
          </cell>
          <cell r="D721" t="str">
            <v>01</v>
          </cell>
          <cell r="E721" t="str">
            <v>010</v>
          </cell>
        </row>
        <row r="722">
          <cell r="A722" t="str">
            <v>100691210A</v>
          </cell>
          <cell r="B722" t="str">
            <v>ST. VINCENT HOSPITAL &amp; HEALTH CARE CENTER, INC.</v>
          </cell>
          <cell r="C722" t="str">
            <v>1306898960</v>
          </cell>
          <cell r="D722" t="str">
            <v>01</v>
          </cell>
          <cell r="E722" t="str">
            <v>010</v>
          </cell>
        </row>
        <row r="723">
          <cell r="A723" t="str">
            <v>100698670A</v>
          </cell>
          <cell r="B723" t="str">
            <v>ST. VINCENT INFIRMARY MEDICAL CENTER</v>
          </cell>
          <cell r="C723" t="str">
            <v>1780684431</v>
          </cell>
          <cell r="D723" t="str">
            <v>01</v>
          </cell>
          <cell r="E723" t="str">
            <v>010</v>
          </cell>
        </row>
        <row r="724">
          <cell r="A724" t="str">
            <v>100698670C</v>
          </cell>
          <cell r="B724" t="str">
            <v>ST. VINCENT MEDICAL CENTER NORTH</v>
          </cell>
          <cell r="C724" t="str">
            <v>1629011002</v>
          </cell>
          <cell r="D724" t="str">
            <v>01</v>
          </cell>
          <cell r="E724" t="str">
            <v>010</v>
          </cell>
        </row>
        <row r="725">
          <cell r="A725" t="str">
            <v>200052600A</v>
          </cell>
          <cell r="B725" t="str">
            <v>SUMMERLIN HOSPITAL MEDICAL CENTER</v>
          </cell>
          <cell r="C725" t="str">
            <v>1831189638</v>
          </cell>
          <cell r="D725" t="str">
            <v>01</v>
          </cell>
          <cell r="E725" t="str">
            <v>010</v>
          </cell>
        </row>
        <row r="726">
          <cell r="A726" t="str">
            <v>100704980A</v>
          </cell>
          <cell r="B726" t="str">
            <v>SUMMIT HEALTHCARE REGIONAL MEDICAL CENTER</v>
          </cell>
          <cell r="C726" t="str">
            <v>1144209271</v>
          </cell>
          <cell r="D726" t="str">
            <v>01</v>
          </cell>
          <cell r="E726" t="str">
            <v>010</v>
          </cell>
        </row>
        <row r="727">
          <cell r="A727" t="str">
            <v>200292720A</v>
          </cell>
          <cell r="B727" t="str">
            <v>SUMMIT MEDICAL CENTER, LLC</v>
          </cell>
          <cell r="C727" t="str">
            <v>1356574560</v>
          </cell>
          <cell r="D727" t="str">
            <v>01</v>
          </cell>
          <cell r="E727" t="str">
            <v>010</v>
          </cell>
        </row>
        <row r="728">
          <cell r="A728" t="str">
            <v>100694930A</v>
          </cell>
          <cell r="B728" t="str">
            <v>SUMNER COUNTY HOSPITAL DISTRICT 1</v>
          </cell>
          <cell r="C728" t="str">
            <v>1215094438</v>
          </cell>
          <cell r="D728" t="str">
            <v>01</v>
          </cell>
          <cell r="E728" t="str">
            <v>014</v>
          </cell>
        </row>
        <row r="729">
          <cell r="A729" t="str">
            <v>200311920A</v>
          </cell>
          <cell r="B729" t="str">
            <v>SUNRISE HOSPITAL AND MEDICAL CENTER</v>
          </cell>
          <cell r="C729" t="str">
            <v>1861439952</v>
          </cell>
          <cell r="D729" t="str">
            <v>01</v>
          </cell>
          <cell r="E729" t="str">
            <v>010</v>
          </cell>
        </row>
        <row r="730">
          <cell r="A730" t="str">
            <v>100700530A</v>
          </cell>
          <cell r="B730" t="str">
            <v>SURGICAL HOSPITAL OF OKLAHOMA LLC</v>
          </cell>
          <cell r="C730" t="str">
            <v>1033229240</v>
          </cell>
          <cell r="D730" t="str">
            <v>01</v>
          </cell>
          <cell r="E730" t="str">
            <v>010</v>
          </cell>
        </row>
        <row r="731">
          <cell r="A731" t="str">
            <v>100704510B</v>
          </cell>
          <cell r="B731" t="str">
            <v>SWEDISH MEDICAL CENTER</v>
          </cell>
          <cell r="C731" t="str">
            <v>1396790200</v>
          </cell>
          <cell r="D731" t="str">
            <v>01</v>
          </cell>
          <cell r="E731" t="str">
            <v>010</v>
          </cell>
        </row>
        <row r="732">
          <cell r="A732" t="str">
            <v>200349490C</v>
          </cell>
          <cell r="B732" t="str">
            <v>SYCAMORE SHOALS HOSPITAL</v>
          </cell>
          <cell r="C732" t="str">
            <v>1891801734</v>
          </cell>
          <cell r="D732" t="str">
            <v>01</v>
          </cell>
          <cell r="E732" t="str">
            <v>010</v>
          </cell>
        </row>
        <row r="733">
          <cell r="A733" t="str">
            <v>100705480B</v>
          </cell>
          <cell r="B733" t="str">
            <v>TACOMA GENERAL ALLENMORE HOSPITAL</v>
          </cell>
          <cell r="C733" t="str">
            <v>1366556227</v>
          </cell>
          <cell r="D733" t="str">
            <v>01</v>
          </cell>
          <cell r="E733" t="str">
            <v>010</v>
          </cell>
        </row>
        <row r="734">
          <cell r="A734" t="str">
            <v>100700680J</v>
          </cell>
          <cell r="B734" t="str">
            <v>TAHLEQUAH CITY HOSPITAL-REHAB</v>
          </cell>
          <cell r="C734" t="str">
            <v>1528122371</v>
          </cell>
          <cell r="D734" t="str">
            <v>01</v>
          </cell>
          <cell r="E734" t="str">
            <v>206</v>
          </cell>
        </row>
        <row r="735">
          <cell r="A735" t="str">
            <v>200048710A</v>
          </cell>
          <cell r="B735" t="str">
            <v>TAMPA GENERAL HOSPITAL</v>
          </cell>
          <cell r="C735" t="str">
            <v>1235196510</v>
          </cell>
          <cell r="D735" t="str">
            <v>01</v>
          </cell>
          <cell r="E735" t="str">
            <v>010</v>
          </cell>
        </row>
        <row r="736">
          <cell r="A736" t="str">
            <v>200740940A</v>
          </cell>
          <cell r="B736" t="str">
            <v>TEMECULA VALLEY HOSPITAL INC</v>
          </cell>
          <cell r="C736" t="str">
            <v>1679816201</v>
          </cell>
          <cell r="D736" t="str">
            <v>01</v>
          </cell>
          <cell r="E736" t="str">
            <v>010</v>
          </cell>
        </row>
        <row r="737">
          <cell r="A737" t="str">
            <v>200063420D</v>
          </cell>
          <cell r="B737" t="str">
            <v>TENET HOSPITALS LIMITED</v>
          </cell>
          <cell r="C737" t="str">
            <v>1215969787</v>
          </cell>
          <cell r="D737" t="str">
            <v>01</v>
          </cell>
          <cell r="E737" t="str">
            <v>010</v>
          </cell>
        </row>
        <row r="738">
          <cell r="A738" t="str">
            <v>201013280A</v>
          </cell>
          <cell r="B738" t="str">
            <v>TENNOVA HEALTHCARE-CLARKSVILLE</v>
          </cell>
          <cell r="C738" t="str">
            <v>1285689794</v>
          </cell>
          <cell r="D738" t="str">
            <v>01</v>
          </cell>
          <cell r="E738" t="str">
            <v>010</v>
          </cell>
        </row>
        <row r="739">
          <cell r="A739" t="str">
            <v>100700950A</v>
          </cell>
          <cell r="B739" t="str">
            <v>TEXAS CHILDREN'S HOSPITAL</v>
          </cell>
          <cell r="C739" t="str">
            <v>1477643690</v>
          </cell>
          <cell r="D739" t="str">
            <v>01</v>
          </cell>
          <cell r="E739" t="str">
            <v>010</v>
          </cell>
        </row>
        <row r="740">
          <cell r="A740" t="str">
            <v>100693370A</v>
          </cell>
          <cell r="B740" t="str">
            <v>TEXAS COUNTY MEMORIAL HOSPITAL</v>
          </cell>
          <cell r="C740" t="str">
            <v>1790740363</v>
          </cell>
          <cell r="D740" t="str">
            <v>01</v>
          </cell>
          <cell r="E740" t="str">
            <v>010</v>
          </cell>
        </row>
        <row r="741">
          <cell r="A741" t="str">
            <v>100702120A</v>
          </cell>
          <cell r="B741" t="str">
            <v>TEXAS HEALTH ARLINGTON MEMORIAL HOSPITAL</v>
          </cell>
          <cell r="C741" t="str">
            <v>1174533343</v>
          </cell>
          <cell r="D741" t="str">
            <v>01</v>
          </cell>
          <cell r="E741" t="str">
            <v>010</v>
          </cell>
        </row>
        <row r="742">
          <cell r="A742" t="str">
            <v>200992920A</v>
          </cell>
          <cell r="B742" t="str">
            <v>TEXAS HEALTH ARLINGTON MEMORIAL HOSPITAL</v>
          </cell>
          <cell r="C742" t="str">
            <v>1174533343</v>
          </cell>
          <cell r="D742" t="str">
            <v>01</v>
          </cell>
          <cell r="E742" t="str">
            <v>010</v>
          </cell>
        </row>
        <row r="743">
          <cell r="A743" t="str">
            <v>200281720B</v>
          </cell>
          <cell r="B743" t="str">
            <v>TEXAS HEALTH HARRIS METHODIST HOSP FT WORTH-REHAB</v>
          </cell>
          <cell r="C743" t="str">
            <v>1710061023</v>
          </cell>
          <cell r="D743" t="str">
            <v>01</v>
          </cell>
          <cell r="E743" t="str">
            <v>206</v>
          </cell>
        </row>
        <row r="744">
          <cell r="A744" t="str">
            <v>200524980A</v>
          </cell>
          <cell r="B744" t="str">
            <v>TEXAS HEALTH HARRIS METHODIST HOSPITAL ALLIANCE</v>
          </cell>
          <cell r="C744" t="str">
            <v>1215296884</v>
          </cell>
          <cell r="D744" t="str">
            <v>01</v>
          </cell>
          <cell r="E744" t="str">
            <v>010</v>
          </cell>
        </row>
        <row r="745">
          <cell r="A745" t="str">
            <v>200992930A</v>
          </cell>
          <cell r="B745" t="str">
            <v>TEXAS HEALTH HARRIS METHODIST HOSPITAL AZLE</v>
          </cell>
          <cell r="C745" t="str">
            <v>1508899204</v>
          </cell>
          <cell r="D745" t="str">
            <v>01</v>
          </cell>
          <cell r="E745" t="str">
            <v>010</v>
          </cell>
        </row>
        <row r="746">
          <cell r="A746" t="str">
            <v>100702670A</v>
          </cell>
          <cell r="B746" t="str">
            <v>TEXAS HEALTH HARRIS METHODIST HOSPITAL CLEBURNE</v>
          </cell>
          <cell r="C746" t="str">
            <v>1396778064</v>
          </cell>
          <cell r="D746" t="str">
            <v>01</v>
          </cell>
          <cell r="E746" t="str">
            <v>010</v>
          </cell>
        </row>
        <row r="747">
          <cell r="A747" t="str">
            <v>200281720A</v>
          </cell>
          <cell r="B747" t="str">
            <v>TEXAS HEALTH HARRIS METHODIST HOSPITAL FORTH WORTH</v>
          </cell>
          <cell r="C747" t="str">
            <v>1336172105</v>
          </cell>
          <cell r="D747" t="str">
            <v>01</v>
          </cell>
          <cell r="E747" t="str">
            <v>010</v>
          </cell>
        </row>
        <row r="748">
          <cell r="A748" t="str">
            <v>200992970A</v>
          </cell>
          <cell r="B748" t="str">
            <v>TEXAS HEALTH HARRIS METHODIST HOSPITAL FORT WORTH</v>
          </cell>
          <cell r="C748" t="str">
            <v>1336172105</v>
          </cell>
          <cell r="D748" t="str">
            <v>01</v>
          </cell>
          <cell r="E748" t="str">
            <v>010</v>
          </cell>
        </row>
        <row r="749">
          <cell r="A749" t="str">
            <v>200994890A</v>
          </cell>
          <cell r="B749" t="str">
            <v>TEXAS HEALTH HARRIS METHODIST HOSPITAL HURST-EULES</v>
          </cell>
          <cell r="C749" t="str">
            <v>1104845015</v>
          </cell>
          <cell r="D749" t="str">
            <v>01</v>
          </cell>
          <cell r="E749" t="str">
            <v>010</v>
          </cell>
        </row>
        <row r="750">
          <cell r="A750" t="str">
            <v>200282170A</v>
          </cell>
          <cell r="B750" t="str">
            <v>TEXAS HEALTH PRESBYTERIAN HOSPITAL ALLEN</v>
          </cell>
          <cell r="C750" t="str">
            <v>1548291883</v>
          </cell>
          <cell r="D750" t="str">
            <v>01</v>
          </cell>
          <cell r="E750" t="str">
            <v>014</v>
          </cell>
        </row>
        <row r="751">
          <cell r="A751" t="str">
            <v>100702180A</v>
          </cell>
          <cell r="B751" t="str">
            <v>TEXAS HEALTH PRESBYTERIAN HOSPITAL DALLAS</v>
          </cell>
          <cell r="C751" t="str">
            <v>1396779948</v>
          </cell>
          <cell r="D751" t="str">
            <v>01</v>
          </cell>
          <cell r="E751" t="str">
            <v>010</v>
          </cell>
        </row>
        <row r="752">
          <cell r="A752" t="str">
            <v>100702180B</v>
          </cell>
          <cell r="B752" t="str">
            <v>TEXAS HEALTH PRESBYTERIAN HOSPITAL DALLAS-PSYCH</v>
          </cell>
          <cell r="C752" t="str">
            <v>1255412789</v>
          </cell>
          <cell r="D752" t="str">
            <v>01</v>
          </cell>
          <cell r="E752" t="str">
            <v>205</v>
          </cell>
        </row>
        <row r="753">
          <cell r="A753" t="str">
            <v>100702180D</v>
          </cell>
          <cell r="B753" t="str">
            <v>TEXAS HEALTH PRESBYTERIAN HOSPITAL DALLAS-REHAB</v>
          </cell>
          <cell r="C753" t="str">
            <v>1245311695</v>
          </cell>
          <cell r="D753" t="str">
            <v>01</v>
          </cell>
          <cell r="E753" t="str">
            <v>206</v>
          </cell>
        </row>
        <row r="754">
          <cell r="A754" t="str">
            <v>200423660A</v>
          </cell>
          <cell r="B754" t="str">
            <v>TEXAS HEALTH PRESBYTERIAN HOSPITAL DENTON</v>
          </cell>
          <cell r="C754" t="str">
            <v>1003883158</v>
          </cell>
          <cell r="D754" t="str">
            <v>01</v>
          </cell>
          <cell r="E754" t="str">
            <v>010</v>
          </cell>
        </row>
        <row r="755">
          <cell r="A755" t="str">
            <v>200075670A</v>
          </cell>
          <cell r="B755" t="str">
            <v>TEXAS HEALTH PRESBYTERIAN HOSPITAL KAUFMAN</v>
          </cell>
          <cell r="C755" t="str">
            <v>1457382798</v>
          </cell>
          <cell r="D755" t="str">
            <v>01</v>
          </cell>
          <cell r="E755" t="str">
            <v>014</v>
          </cell>
        </row>
        <row r="756">
          <cell r="A756" t="str">
            <v>200004370A</v>
          </cell>
          <cell r="B756" t="str">
            <v>TEXAS HEALTH PRESBYTERIAN HOSPITAL PLANO</v>
          </cell>
          <cell r="C756" t="str">
            <v>1770514077</v>
          </cell>
          <cell r="D756" t="str">
            <v>01</v>
          </cell>
          <cell r="E756" t="str">
            <v>010</v>
          </cell>
        </row>
        <row r="757">
          <cell r="A757" t="str">
            <v>200643470B</v>
          </cell>
          <cell r="B757" t="str">
            <v>TEXAS SCOTTISH RITE HOSPITAL FOR CHILDREN</v>
          </cell>
          <cell r="C757" t="str">
            <v>1760628184</v>
          </cell>
          <cell r="D757" t="str">
            <v>01</v>
          </cell>
          <cell r="E757" t="str">
            <v>010</v>
          </cell>
        </row>
        <row r="758">
          <cell r="A758" t="str">
            <v>200014270D</v>
          </cell>
          <cell r="B758" t="str">
            <v>TEXOMA MEDICAL CENTER - REHAB</v>
          </cell>
          <cell r="C758" t="str">
            <v>1073512000</v>
          </cell>
          <cell r="D758" t="str">
            <v>01</v>
          </cell>
          <cell r="E758" t="str">
            <v>206</v>
          </cell>
        </row>
        <row r="759">
          <cell r="A759" t="str">
            <v>100691940A</v>
          </cell>
          <cell r="B759" t="str">
            <v>THE CARLE FOUNDATION HOSPITAL</v>
          </cell>
          <cell r="C759" t="str">
            <v>1013071653</v>
          </cell>
          <cell r="D759" t="str">
            <v>01</v>
          </cell>
          <cell r="E759" t="str">
            <v>010</v>
          </cell>
        </row>
        <row r="760">
          <cell r="A760" t="str">
            <v>200029100B</v>
          </cell>
          <cell r="B760" t="str">
            <v>THE CHILDREN'S HOSPITAL OF PHILADELPHIA</v>
          </cell>
          <cell r="C760" t="str">
            <v>1215921457</v>
          </cell>
          <cell r="D760" t="str">
            <v>01</v>
          </cell>
          <cell r="E760" t="str">
            <v>010</v>
          </cell>
        </row>
        <row r="761">
          <cell r="A761" t="str">
            <v>100693810A</v>
          </cell>
          <cell r="B761" t="str">
            <v>THE CHILDREN'S MERCY HOSPITAL</v>
          </cell>
          <cell r="C761" t="str">
            <v>1366515488</v>
          </cell>
          <cell r="D761" t="str">
            <v>01</v>
          </cell>
          <cell r="E761" t="str">
            <v>010</v>
          </cell>
        </row>
        <row r="762">
          <cell r="A762" t="str">
            <v>201033950A</v>
          </cell>
          <cell r="B762" t="str">
            <v>THE COOPER HEALTH SYSTEM</v>
          </cell>
          <cell r="C762" t="str">
            <v>1568442309</v>
          </cell>
          <cell r="D762" t="str">
            <v>01</v>
          </cell>
          <cell r="E762" t="str">
            <v>010</v>
          </cell>
        </row>
        <row r="763">
          <cell r="A763" t="str">
            <v>200121020A</v>
          </cell>
          <cell r="B763" t="str">
            <v>THE HEART HOSPITAL BAYLOR PLANO</v>
          </cell>
          <cell r="C763" t="str">
            <v>1962504340</v>
          </cell>
          <cell r="D763" t="str">
            <v>01</v>
          </cell>
          <cell r="E763" t="str">
            <v>010</v>
          </cell>
        </row>
        <row r="764">
          <cell r="A764" t="str">
            <v>200063420C</v>
          </cell>
          <cell r="B764" t="str">
            <v>THE HOSPITALS OF PROVIDENCE EAST CAMPUS</v>
          </cell>
          <cell r="C764" t="str">
            <v>1972709970</v>
          </cell>
          <cell r="D764" t="str">
            <v>01</v>
          </cell>
          <cell r="E764" t="str">
            <v>010</v>
          </cell>
        </row>
        <row r="765">
          <cell r="A765" t="str">
            <v>200063420B</v>
          </cell>
          <cell r="B765" t="str">
            <v>THE HOSPITALS OF PROVIDENCE MEMORIAL CAMPUS</v>
          </cell>
          <cell r="C765" t="str">
            <v>1700801909</v>
          </cell>
          <cell r="D765" t="str">
            <v>01</v>
          </cell>
          <cell r="E765" t="str">
            <v>010</v>
          </cell>
        </row>
        <row r="766">
          <cell r="A766" t="str">
            <v>200063420E</v>
          </cell>
          <cell r="B766" t="str">
            <v>THE HOSPITALS OF PROVIDENCE TRANSMOUNTAIN CAMPUS</v>
          </cell>
          <cell r="C766" t="str">
            <v>1538522412</v>
          </cell>
          <cell r="D766" t="str">
            <v>01</v>
          </cell>
          <cell r="E766" t="str">
            <v>010</v>
          </cell>
        </row>
        <row r="767">
          <cell r="A767" t="str">
            <v>200518320A</v>
          </cell>
          <cell r="B767" t="str">
            <v>THE MIRIAM HOSPITAL</v>
          </cell>
          <cell r="C767" t="str">
            <v>1487649430</v>
          </cell>
          <cell r="D767" t="str">
            <v>01</v>
          </cell>
          <cell r="E767" t="str">
            <v>010</v>
          </cell>
        </row>
        <row r="768">
          <cell r="A768" t="str">
            <v>100696530A</v>
          </cell>
          <cell r="B768" t="str">
            <v>THE MOSES H. CONE MEMORIAL HOSPITAL OPERATING CORP</v>
          </cell>
          <cell r="C768" t="str">
            <v>1477591055</v>
          </cell>
          <cell r="D768" t="str">
            <v>01</v>
          </cell>
          <cell r="E768" t="str">
            <v>010</v>
          </cell>
        </row>
        <row r="769">
          <cell r="A769" t="str">
            <v>100705520A</v>
          </cell>
          <cell r="B769" t="str">
            <v>THE NEBRASKA MEDICAL CENTER</v>
          </cell>
          <cell r="C769" t="str">
            <v>1356307581</v>
          </cell>
          <cell r="D769" t="str">
            <v>01</v>
          </cell>
          <cell r="E769" t="str">
            <v>010</v>
          </cell>
        </row>
        <row r="770">
          <cell r="A770" t="str">
            <v>200304090A</v>
          </cell>
          <cell r="B770" t="str">
            <v>THE NEMOURS FOUNDATION</v>
          </cell>
          <cell r="C770" t="str">
            <v>1467505073</v>
          </cell>
          <cell r="D770" t="str">
            <v>01</v>
          </cell>
          <cell r="E770" t="str">
            <v>010</v>
          </cell>
        </row>
        <row r="771">
          <cell r="A771" t="str">
            <v>200511690A</v>
          </cell>
          <cell r="B771" t="str">
            <v>THE ORTHOPAEDIC HOSPITAL OF LUTHERAN</v>
          </cell>
          <cell r="C771" t="str">
            <v>1174706576</v>
          </cell>
          <cell r="D771" t="str">
            <v>01</v>
          </cell>
          <cell r="E771" t="str">
            <v>010</v>
          </cell>
        </row>
        <row r="772">
          <cell r="A772" t="str">
            <v>200125200B</v>
          </cell>
          <cell r="B772" t="str">
            <v>THE PHYSICIANS HOSPITAL IN ANADARKO</v>
          </cell>
          <cell r="C772" t="str">
            <v>1023076304</v>
          </cell>
          <cell r="D772" t="str">
            <v>01</v>
          </cell>
          <cell r="E772" t="str">
            <v>014</v>
          </cell>
        </row>
        <row r="773">
          <cell r="A773" t="str">
            <v>100695280A</v>
          </cell>
          <cell r="B773" t="str">
            <v>THE UNIVERSITY OF KANSAS HOSPITAL</v>
          </cell>
          <cell r="C773" t="str">
            <v>1649259656</v>
          </cell>
          <cell r="D773" t="str">
            <v>01</v>
          </cell>
          <cell r="E773" t="str">
            <v>010</v>
          </cell>
        </row>
        <row r="774">
          <cell r="A774" t="str">
            <v>200809920A</v>
          </cell>
          <cell r="B774" t="str">
            <v>THREE RIVERS MEDICAL CENTER</v>
          </cell>
          <cell r="C774" t="str">
            <v>1063484483</v>
          </cell>
          <cell r="D774" t="str">
            <v>01</v>
          </cell>
          <cell r="E774" t="str">
            <v>010</v>
          </cell>
        </row>
        <row r="775">
          <cell r="A775" t="str">
            <v>200260560D</v>
          </cell>
          <cell r="B775" t="str">
            <v>TMC BONHAM HOSPITAL</v>
          </cell>
          <cell r="C775" t="str">
            <v>1760417646</v>
          </cell>
          <cell r="D775" t="str">
            <v>01</v>
          </cell>
          <cell r="E775" t="str">
            <v>014</v>
          </cell>
        </row>
        <row r="776">
          <cell r="A776" t="str">
            <v>200842050A</v>
          </cell>
          <cell r="B776" t="str">
            <v>TOPEKA HOSPITAL LLC</v>
          </cell>
          <cell r="C776" t="str">
            <v>1912423260</v>
          </cell>
          <cell r="D776" t="str">
            <v>01</v>
          </cell>
          <cell r="E776" t="str">
            <v>010</v>
          </cell>
        </row>
        <row r="777">
          <cell r="A777" t="str">
            <v>201029270C</v>
          </cell>
          <cell r="B777" t="str">
            <v>TREGO COUNTY LEMKE MEMORIAL HOSPITAL</v>
          </cell>
          <cell r="C777" t="str">
            <v>1922001015</v>
          </cell>
          <cell r="D777" t="str">
            <v>01</v>
          </cell>
          <cell r="E777" t="str">
            <v>010</v>
          </cell>
        </row>
        <row r="778">
          <cell r="A778" t="str">
            <v>200668570A</v>
          </cell>
          <cell r="B778" t="str">
            <v>TRINITY HOSPITAL</v>
          </cell>
          <cell r="C778" t="str">
            <v>1750462271</v>
          </cell>
          <cell r="D778" t="str">
            <v>01</v>
          </cell>
          <cell r="E778" t="str">
            <v>014</v>
          </cell>
        </row>
        <row r="779">
          <cell r="A779" t="str">
            <v>200050570D</v>
          </cell>
          <cell r="B779" t="str">
            <v>TRINITY HOSPITAL -REHAB</v>
          </cell>
          <cell r="C779" t="str">
            <v>1083736888</v>
          </cell>
          <cell r="D779" t="str">
            <v>01</v>
          </cell>
          <cell r="E779" t="str">
            <v>206</v>
          </cell>
        </row>
        <row r="780">
          <cell r="A780" t="str">
            <v>200050570E</v>
          </cell>
          <cell r="B780" t="str">
            <v>TRINITY HOSPITALS-PSYCH</v>
          </cell>
          <cell r="C780" t="str">
            <v>1417079211</v>
          </cell>
          <cell r="D780" t="str">
            <v>01</v>
          </cell>
          <cell r="E780" t="str">
            <v>205</v>
          </cell>
        </row>
        <row r="781">
          <cell r="A781" t="str">
            <v>200050570C</v>
          </cell>
          <cell r="B781" t="str">
            <v>TRINITY HOSPTIALS</v>
          </cell>
          <cell r="C781" t="str">
            <v>1427103910</v>
          </cell>
          <cell r="D781" t="str">
            <v>01</v>
          </cell>
          <cell r="E781" t="str">
            <v>010</v>
          </cell>
        </row>
        <row r="782">
          <cell r="A782" t="str">
            <v>100693860A</v>
          </cell>
          <cell r="B782" t="str">
            <v>TRUMAN MEDICAL CENTER-HOSPITAL HILL</v>
          </cell>
          <cell r="C782" t="str">
            <v>1467595793</v>
          </cell>
          <cell r="D782" t="str">
            <v>01</v>
          </cell>
          <cell r="E782" t="str">
            <v>010</v>
          </cell>
        </row>
        <row r="783">
          <cell r="A783" t="str">
            <v>100693860B</v>
          </cell>
          <cell r="B783" t="str">
            <v>TRUMAN MEDICAL CENTER-LAKEWOOD</v>
          </cell>
          <cell r="C783" t="str">
            <v>1376686600</v>
          </cell>
          <cell r="D783" t="str">
            <v>01</v>
          </cell>
          <cell r="E783" t="str">
            <v>010</v>
          </cell>
        </row>
        <row r="784">
          <cell r="A784" t="str">
            <v>100707460F</v>
          </cell>
          <cell r="B784" t="str">
            <v>TULSA CENTER FOR BEHAVIORAL HEALTH</v>
          </cell>
          <cell r="C784" t="str">
            <v>1578580916</v>
          </cell>
          <cell r="D784" t="str">
            <v>63</v>
          </cell>
          <cell r="E784" t="str">
            <v>634</v>
          </cell>
        </row>
        <row r="785">
          <cell r="A785" t="str">
            <v>200006260A</v>
          </cell>
          <cell r="B785" t="str">
            <v>TULSA SPINE HOSPITAL</v>
          </cell>
          <cell r="C785" t="str">
            <v>1033185293</v>
          </cell>
          <cell r="D785" t="str">
            <v>01</v>
          </cell>
          <cell r="E785" t="str">
            <v>010</v>
          </cell>
        </row>
        <row r="786">
          <cell r="A786" t="str">
            <v>200589150A</v>
          </cell>
          <cell r="B786" t="str">
            <v>TWIN CITIES COMMUNITY HOSPITAL, INC.</v>
          </cell>
          <cell r="C786" t="str">
            <v>1396778197</v>
          </cell>
          <cell r="D786" t="str">
            <v>01</v>
          </cell>
          <cell r="E786" t="str">
            <v>010</v>
          </cell>
        </row>
        <row r="787">
          <cell r="A787" t="str">
            <v>200863620B</v>
          </cell>
          <cell r="B787" t="str">
            <v>UCHEALTH BROOMFIELD HOSPITAL</v>
          </cell>
          <cell r="C787" t="str">
            <v>1528442357</v>
          </cell>
          <cell r="D787" t="str">
            <v>01</v>
          </cell>
          <cell r="E787" t="str">
            <v>010</v>
          </cell>
        </row>
        <row r="788">
          <cell r="A788" t="str">
            <v>100704480G</v>
          </cell>
          <cell r="B788" t="str">
            <v>UCHEALTH EMERGENCY ROOM - ARVADA</v>
          </cell>
          <cell r="C788" t="str">
            <v>1013407865</v>
          </cell>
          <cell r="D788" t="str">
            <v>01</v>
          </cell>
          <cell r="E788" t="str">
            <v>010</v>
          </cell>
        </row>
        <row r="789">
          <cell r="A789" t="str">
            <v>100704480E</v>
          </cell>
          <cell r="B789" t="str">
            <v>UCHEALTH EMERGENCY ROOM - AURORA CENTRAL</v>
          </cell>
          <cell r="C789" t="str">
            <v>1619467412</v>
          </cell>
          <cell r="D789" t="str">
            <v>01</v>
          </cell>
          <cell r="E789" t="str">
            <v>010</v>
          </cell>
        </row>
        <row r="790">
          <cell r="A790" t="str">
            <v>100704480D</v>
          </cell>
          <cell r="B790" t="str">
            <v>UCHEALTH EMERGENCY ROOM - GREEN VALLEY RANCH</v>
          </cell>
          <cell r="C790" t="str">
            <v>1639669435</v>
          </cell>
          <cell r="D790" t="str">
            <v>01</v>
          </cell>
          <cell r="E790" t="str">
            <v>010</v>
          </cell>
        </row>
        <row r="791">
          <cell r="A791" t="str">
            <v>200901930A</v>
          </cell>
          <cell r="B791" t="str">
            <v>UCHEALTH GRANDVIEW HOSPITAL</v>
          </cell>
          <cell r="C791" t="str">
            <v>1619351160</v>
          </cell>
          <cell r="D791" t="str">
            <v>01</v>
          </cell>
          <cell r="E791" t="str">
            <v>010</v>
          </cell>
        </row>
        <row r="792">
          <cell r="A792" t="str">
            <v>200625160A</v>
          </cell>
          <cell r="B792" t="str">
            <v>UCHEALTH PIKES PEAK REGIONAL HOSPITAL</v>
          </cell>
          <cell r="C792" t="str">
            <v>1275703910</v>
          </cell>
          <cell r="D792" t="str">
            <v>01</v>
          </cell>
          <cell r="E792" t="str">
            <v>014</v>
          </cell>
        </row>
        <row r="793">
          <cell r="A793" t="str">
            <v>100704570C</v>
          </cell>
          <cell r="B793" t="str">
            <v>UCH-MHS</v>
          </cell>
          <cell r="C793" t="str">
            <v>1124518113</v>
          </cell>
          <cell r="D793" t="str">
            <v>01</v>
          </cell>
          <cell r="E793" t="str">
            <v>010</v>
          </cell>
        </row>
        <row r="794">
          <cell r="A794" t="str">
            <v>200014270A</v>
          </cell>
          <cell r="B794" t="str">
            <v>UHS OF TEXOMA INC</v>
          </cell>
          <cell r="C794" t="str">
            <v>1851390967</v>
          </cell>
          <cell r="D794" t="str">
            <v>01</v>
          </cell>
          <cell r="E794" t="str">
            <v>010</v>
          </cell>
        </row>
        <row r="795">
          <cell r="A795" t="str">
            <v>200014270C</v>
          </cell>
          <cell r="B795" t="str">
            <v>UHS OF TEXOMA INC</v>
          </cell>
          <cell r="C795" t="str">
            <v>1720087729</v>
          </cell>
          <cell r="D795" t="str">
            <v>01</v>
          </cell>
          <cell r="E795" t="str">
            <v>205</v>
          </cell>
        </row>
        <row r="796">
          <cell r="A796" t="str">
            <v>100702600A</v>
          </cell>
          <cell r="B796" t="str">
            <v>UNITED REGIONAL HEALTH CARE SYSTEM</v>
          </cell>
          <cell r="C796" t="str">
            <v>1023013448</v>
          </cell>
          <cell r="D796" t="str">
            <v>01</v>
          </cell>
          <cell r="E796" t="str">
            <v>010</v>
          </cell>
        </row>
        <row r="797">
          <cell r="A797" t="str">
            <v>200973910A</v>
          </cell>
          <cell r="B797" t="str">
            <v>UNITYPOINT HEALTH - MARSHALLTOWN</v>
          </cell>
          <cell r="C797" t="str">
            <v>1629503057</v>
          </cell>
          <cell r="D797" t="str">
            <v>01</v>
          </cell>
          <cell r="E797" t="str">
            <v>010</v>
          </cell>
        </row>
        <row r="798">
          <cell r="A798" t="str">
            <v>100689130A</v>
          </cell>
          <cell r="B798" t="str">
            <v>UNIVERSITY HOSPITAL AUTHOR</v>
          </cell>
          <cell r="C798" t="str">
            <v>1172389045</v>
          </cell>
          <cell r="D798" t="str">
            <v>01</v>
          </cell>
          <cell r="E798" t="str">
            <v>010</v>
          </cell>
        </row>
        <row r="799">
          <cell r="A799" t="str">
            <v>100705280A</v>
          </cell>
          <cell r="B799" t="str">
            <v>UNIVERSITY HOSPITALS TRUST</v>
          </cell>
          <cell r="C799" t="str">
            <v>1974770012</v>
          </cell>
          <cell r="D799" t="str">
            <v>01</v>
          </cell>
          <cell r="E799" t="str">
            <v>010</v>
          </cell>
        </row>
        <row r="800">
          <cell r="A800" t="str">
            <v>200018300A</v>
          </cell>
          <cell r="B800" t="str">
            <v>UNIVERSITY MEDICAL CENTER NEW ORLEANS</v>
          </cell>
          <cell r="C800" t="str">
            <v>1568403111</v>
          </cell>
          <cell r="D800" t="str">
            <v>01</v>
          </cell>
          <cell r="E800" t="str">
            <v>010</v>
          </cell>
        </row>
        <row r="801">
          <cell r="A801" t="str">
            <v>100705250A</v>
          </cell>
          <cell r="B801" t="str">
            <v>UNIVERSITY MEDICAL CENTER OF SOUTHERN NEVADA</v>
          </cell>
          <cell r="C801" t="str">
            <v>1548393127</v>
          </cell>
          <cell r="D801" t="str">
            <v>01</v>
          </cell>
          <cell r="E801" t="str">
            <v>010</v>
          </cell>
        </row>
        <row r="802">
          <cell r="A802" t="str">
            <v>100699100B</v>
          </cell>
          <cell r="B802" t="str">
            <v>UNIVERSITY OF AR FOR MEDICAL SCIENCES MEDICAL CTR</v>
          </cell>
          <cell r="C802" t="str">
            <v>1477549756</v>
          </cell>
          <cell r="D802" t="str">
            <v>01</v>
          </cell>
          <cell r="E802" t="str">
            <v>010</v>
          </cell>
        </row>
        <row r="803">
          <cell r="A803" t="str">
            <v>200063130B</v>
          </cell>
          <cell r="B803" t="str">
            <v>UNIVERSITY OF CINCINNATI MEDICAL CENTER</v>
          </cell>
          <cell r="C803" t="str">
            <v>1033154026</v>
          </cell>
          <cell r="D803" t="str">
            <v>01</v>
          </cell>
          <cell r="E803" t="str">
            <v>010</v>
          </cell>
        </row>
        <row r="804">
          <cell r="A804" t="str">
            <v>100704480B</v>
          </cell>
          <cell r="B804" t="str">
            <v>UNIVERSITY OF COLORADO HOSPITAL AUTHORITY</v>
          </cell>
          <cell r="C804" t="str">
            <v>1477531580</v>
          </cell>
          <cell r="D804" t="str">
            <v>01</v>
          </cell>
          <cell r="E804" t="str">
            <v>010</v>
          </cell>
        </row>
        <row r="805">
          <cell r="A805" t="str">
            <v>100692330A</v>
          </cell>
          <cell r="B805" t="str">
            <v>UNIVERSITY OF MICHIGAN</v>
          </cell>
          <cell r="C805" t="str">
            <v>1003878539</v>
          </cell>
          <cell r="D805" t="str">
            <v>01</v>
          </cell>
          <cell r="E805" t="str">
            <v>010</v>
          </cell>
        </row>
        <row r="806">
          <cell r="A806" t="str">
            <v>100698520A</v>
          </cell>
          <cell r="B806" t="str">
            <v>UNIVERSITY OF MISSISSIPPI MEDICAL CENTER</v>
          </cell>
          <cell r="C806" t="str">
            <v>1154317527</v>
          </cell>
          <cell r="D806" t="str">
            <v>01</v>
          </cell>
          <cell r="E806" t="str">
            <v>010</v>
          </cell>
        </row>
        <row r="807">
          <cell r="A807" t="str">
            <v>200039320A</v>
          </cell>
          <cell r="B807" t="str">
            <v>UNIVERSITY OF ROCHESTER STRONG MEMORIAL HOSPITAL</v>
          </cell>
          <cell r="C807" t="str">
            <v>1346285657</v>
          </cell>
          <cell r="D807" t="str">
            <v>01</v>
          </cell>
          <cell r="E807" t="str">
            <v>010</v>
          </cell>
        </row>
        <row r="808">
          <cell r="A808" t="str">
            <v>100690950A</v>
          </cell>
          <cell r="B808" t="str">
            <v>UNIVERSITY OF TOLEDO MEDICAL CENTER</v>
          </cell>
          <cell r="C808" t="str">
            <v>1811971302</v>
          </cell>
          <cell r="D808" t="str">
            <v>01</v>
          </cell>
          <cell r="E808" t="str">
            <v>010</v>
          </cell>
        </row>
        <row r="809">
          <cell r="A809" t="str">
            <v>100690280A</v>
          </cell>
          <cell r="B809" t="str">
            <v>UPMC CHILDRENS HOSPITAL OF PITTSBURGH</v>
          </cell>
          <cell r="C809" t="str">
            <v>1164426896</v>
          </cell>
          <cell r="D809" t="str">
            <v>01</v>
          </cell>
          <cell r="E809" t="str">
            <v>010</v>
          </cell>
        </row>
        <row r="810">
          <cell r="A810" t="str">
            <v>201060030A</v>
          </cell>
          <cell r="B810" t="str">
            <v>UT HEALTH EAST TEXAS TYLER REGIONAL HOSPITAL</v>
          </cell>
          <cell r="C810" t="str">
            <v>1407364847</v>
          </cell>
          <cell r="D810" t="str">
            <v>01</v>
          </cell>
          <cell r="E810" t="str">
            <v>010</v>
          </cell>
        </row>
        <row r="811">
          <cell r="A811" t="str">
            <v>200100210A</v>
          </cell>
          <cell r="B811" t="str">
            <v>UT SOUTHWESTERN UNIVERSITY HOSPITAL</v>
          </cell>
          <cell r="C811" t="str">
            <v>1285798918</v>
          </cell>
          <cell r="D811" t="str">
            <v>01</v>
          </cell>
          <cell r="E811" t="str">
            <v>010</v>
          </cell>
        </row>
        <row r="812">
          <cell r="A812" t="str">
            <v>200028650A</v>
          </cell>
          <cell r="B812" t="str">
            <v>VALIR REHABILITATION HOSPITAL OF OKC</v>
          </cell>
          <cell r="C812" t="str">
            <v>1750379558</v>
          </cell>
          <cell r="D812" t="str">
            <v>01</v>
          </cell>
          <cell r="E812" t="str">
            <v>012</v>
          </cell>
        </row>
        <row r="813">
          <cell r="A813" t="str">
            <v>200952800A</v>
          </cell>
          <cell r="B813" t="str">
            <v>VALLEY BAPTIST MEDICAL CENTER- BROWNSVILLE</v>
          </cell>
          <cell r="C813" t="str">
            <v>1184911877</v>
          </cell>
          <cell r="D813" t="str">
            <v>01</v>
          </cell>
          <cell r="E813" t="str">
            <v>010</v>
          </cell>
        </row>
        <row r="814">
          <cell r="A814" t="str">
            <v>200815320A</v>
          </cell>
          <cell r="B814" t="str">
            <v>VALLEY BAPTIST MEDICAL CENTER-HARLINGEN</v>
          </cell>
          <cell r="C814" t="str">
            <v>1154618742</v>
          </cell>
          <cell r="D814" t="str">
            <v>01</v>
          </cell>
          <cell r="E814" t="str">
            <v>010</v>
          </cell>
        </row>
        <row r="815">
          <cell r="A815" t="str">
            <v>100706030A</v>
          </cell>
          <cell r="B815" t="str">
            <v>VALLEY CHILDREN'S HOSPITAL</v>
          </cell>
          <cell r="C815" t="str">
            <v>1275694184</v>
          </cell>
          <cell r="D815" t="str">
            <v>01</v>
          </cell>
          <cell r="E815" t="str">
            <v>010</v>
          </cell>
        </row>
        <row r="816">
          <cell r="A816" t="str">
            <v>200223150A</v>
          </cell>
          <cell r="B816" t="str">
            <v>VALLEY HEALTH SYSTEM LLC</v>
          </cell>
          <cell r="C816" t="str">
            <v>1487771812</v>
          </cell>
          <cell r="D816" t="str">
            <v>01</v>
          </cell>
          <cell r="E816" t="str">
            <v>010</v>
          </cell>
        </row>
        <row r="817">
          <cell r="A817" t="str">
            <v>100690010A</v>
          </cell>
          <cell r="B817" t="str">
            <v>VALLEY HOSPITAL MEDICAL CENTER</v>
          </cell>
          <cell r="C817" t="str">
            <v>1417947490</v>
          </cell>
          <cell r="D817" t="str">
            <v>01</v>
          </cell>
          <cell r="E817" t="str">
            <v>010</v>
          </cell>
        </row>
        <row r="818">
          <cell r="A818" t="str">
            <v>200012010H</v>
          </cell>
          <cell r="B818" t="str">
            <v>VANTAGE POINT OF NORTHWEST ARKANSAS</v>
          </cell>
          <cell r="C818" t="str">
            <v>1639137565</v>
          </cell>
          <cell r="D818" t="str">
            <v>63</v>
          </cell>
          <cell r="E818" t="str">
            <v>634</v>
          </cell>
        </row>
        <row r="819">
          <cell r="A819" t="str">
            <v>200012010I</v>
          </cell>
          <cell r="B819" t="str">
            <v>VANTAGE POINT OF NORTHWEST ARKANSAS</v>
          </cell>
          <cell r="C819" t="str">
            <v>1639137565</v>
          </cell>
          <cell r="D819" t="str">
            <v>63</v>
          </cell>
          <cell r="E819" t="str">
            <v>635</v>
          </cell>
        </row>
        <row r="820">
          <cell r="A820" t="str">
            <v>100704830A</v>
          </cell>
          <cell r="B820" t="str">
            <v>VERDE VALLEY MEDICAL CENTER</v>
          </cell>
          <cell r="C820" t="str">
            <v>1346291648</v>
          </cell>
          <cell r="D820" t="str">
            <v>01</v>
          </cell>
          <cell r="E820" t="str">
            <v>010</v>
          </cell>
        </row>
        <row r="821">
          <cell r="A821" t="str">
            <v>200979210A</v>
          </cell>
          <cell r="B821" t="str">
            <v>VHS SAN ANTONIO PARTNERS LLC</v>
          </cell>
          <cell r="C821" t="str">
            <v>1598744856</v>
          </cell>
          <cell r="D821" t="str">
            <v>01</v>
          </cell>
          <cell r="E821" t="str">
            <v>010</v>
          </cell>
        </row>
        <row r="822">
          <cell r="A822" t="str">
            <v>200032440C</v>
          </cell>
          <cell r="B822" t="str">
            <v>VHS SAN ANTONIO PARTNERS, LLC</v>
          </cell>
          <cell r="C822" t="str">
            <v>1598744856</v>
          </cell>
          <cell r="D822" t="str">
            <v>01</v>
          </cell>
          <cell r="E822" t="str">
            <v>010</v>
          </cell>
        </row>
        <row r="823">
          <cell r="A823" t="str">
            <v>200032440D</v>
          </cell>
          <cell r="B823" t="str">
            <v>VHS SAN ANTONIO PARTNERS, LLC</v>
          </cell>
          <cell r="C823" t="str">
            <v>1598744856</v>
          </cell>
          <cell r="D823" t="str">
            <v>01</v>
          </cell>
          <cell r="E823" t="str">
            <v>010</v>
          </cell>
        </row>
        <row r="824">
          <cell r="A824" t="str">
            <v>200535130A</v>
          </cell>
          <cell r="B824" t="str">
            <v>VIBRA HOSPITAL OF AMARILLO</v>
          </cell>
          <cell r="C824" t="str">
            <v>1063844306</v>
          </cell>
          <cell r="D824" t="str">
            <v>01</v>
          </cell>
          <cell r="E824" t="str">
            <v>010</v>
          </cell>
        </row>
        <row r="825">
          <cell r="A825" t="str">
            <v>200533130A</v>
          </cell>
          <cell r="B825" t="str">
            <v>VIBRA REHABILITATION HOSPITAL OF AMARILLO</v>
          </cell>
          <cell r="C825" t="str">
            <v>1750713012</v>
          </cell>
          <cell r="D825" t="str">
            <v>01</v>
          </cell>
          <cell r="E825" t="str">
            <v>012</v>
          </cell>
        </row>
        <row r="826">
          <cell r="A826" t="str">
            <v>100695910A</v>
          </cell>
          <cell r="B826" t="str">
            <v>VIRGINIA BAPTIST HOSPITAL</v>
          </cell>
          <cell r="C826" t="str">
            <v>1770693939</v>
          </cell>
          <cell r="D826" t="str">
            <v>01</v>
          </cell>
          <cell r="E826" t="str">
            <v>010</v>
          </cell>
        </row>
        <row r="827">
          <cell r="A827" t="str">
            <v>200899820A</v>
          </cell>
          <cell r="B827" t="str">
            <v>VISTA MEDICAL CENTER EAST</v>
          </cell>
          <cell r="C827" t="str">
            <v>1639120694</v>
          </cell>
          <cell r="D827" t="str">
            <v>01</v>
          </cell>
          <cell r="E827" t="str">
            <v>010</v>
          </cell>
        </row>
        <row r="828">
          <cell r="A828" t="str">
            <v>200100890B</v>
          </cell>
          <cell r="B828" t="str">
            <v>WAGONER COMMUNITY HOSPITAL</v>
          </cell>
          <cell r="C828" t="str">
            <v>1386611580</v>
          </cell>
          <cell r="D828" t="str">
            <v>01</v>
          </cell>
          <cell r="E828" t="str">
            <v>010</v>
          </cell>
        </row>
        <row r="829">
          <cell r="A829" t="str">
            <v>100698930A</v>
          </cell>
          <cell r="B829" t="str">
            <v>WASHINGTON REGIONAL MEDICAL CENTER</v>
          </cell>
          <cell r="C829" t="str">
            <v>1083609150</v>
          </cell>
          <cell r="D829" t="str">
            <v>01</v>
          </cell>
          <cell r="E829" t="str">
            <v>010</v>
          </cell>
        </row>
        <row r="830">
          <cell r="A830" t="str">
            <v>100691060A</v>
          </cell>
          <cell r="B830" t="str">
            <v>WAYNE HEALTHCARE</v>
          </cell>
          <cell r="C830" t="str">
            <v>1184621161</v>
          </cell>
          <cell r="D830" t="str">
            <v>01</v>
          </cell>
          <cell r="E830" t="str">
            <v>010</v>
          </cell>
        </row>
        <row r="831">
          <cell r="A831" t="str">
            <v>100699870E</v>
          </cell>
          <cell r="B831" t="str">
            <v>WEATHERFORD HOSPITAL AUTHORITY</v>
          </cell>
          <cell r="C831" t="str">
            <v>1639175185</v>
          </cell>
          <cell r="D831" t="str">
            <v>01</v>
          </cell>
          <cell r="E831" t="str">
            <v>014</v>
          </cell>
        </row>
        <row r="832">
          <cell r="A832" t="str">
            <v>201063480A</v>
          </cell>
          <cell r="B832" t="str">
            <v>WELLINGTON REGIONAL MEDICAL CENTER LLC</v>
          </cell>
          <cell r="C832" t="str">
            <v>1720078702</v>
          </cell>
          <cell r="D832" t="str">
            <v>01</v>
          </cell>
          <cell r="E832" t="str">
            <v>010</v>
          </cell>
        </row>
        <row r="833">
          <cell r="A833" t="str">
            <v>200013460A</v>
          </cell>
          <cell r="B833" t="str">
            <v>WELLSPAN CHAMBERSBURG HOSPITAL</v>
          </cell>
          <cell r="C833" t="str">
            <v>1902804552</v>
          </cell>
          <cell r="D833" t="str">
            <v>01</v>
          </cell>
          <cell r="E833" t="str">
            <v>010</v>
          </cell>
        </row>
        <row r="834">
          <cell r="A834" t="str">
            <v>200289040A</v>
          </cell>
          <cell r="B834" t="str">
            <v>WELLSPAN GETTYSBURG HOSPITAL</v>
          </cell>
          <cell r="C834" t="str">
            <v>1265466957</v>
          </cell>
          <cell r="D834" t="str">
            <v>01</v>
          </cell>
          <cell r="E834" t="str">
            <v>010</v>
          </cell>
        </row>
        <row r="835">
          <cell r="A835" t="str">
            <v>200394740A</v>
          </cell>
          <cell r="B835" t="str">
            <v>WELLSTAR ATLANTA MEDICAL CENTER, INC.</v>
          </cell>
          <cell r="C835" t="str">
            <v>1598795585</v>
          </cell>
          <cell r="D835" t="str">
            <v>01</v>
          </cell>
          <cell r="E835" t="str">
            <v>010</v>
          </cell>
        </row>
        <row r="836">
          <cell r="A836" t="str">
            <v>200214650A</v>
          </cell>
          <cell r="B836" t="str">
            <v>WELLSTAR SPALDING REGIONAL HOSPITAL, INC</v>
          </cell>
          <cell r="C836" t="str">
            <v>1972535318</v>
          </cell>
          <cell r="D836" t="str">
            <v>01</v>
          </cell>
          <cell r="E836" t="str">
            <v>010</v>
          </cell>
        </row>
        <row r="837">
          <cell r="A837" t="str">
            <v>100698010A</v>
          </cell>
          <cell r="B837" t="str">
            <v>WESLEY MEDICAL CENTER</v>
          </cell>
          <cell r="C837" t="str">
            <v>1447299649</v>
          </cell>
          <cell r="D837" t="str">
            <v>01</v>
          </cell>
          <cell r="E837" t="str">
            <v>010</v>
          </cell>
        </row>
        <row r="838">
          <cell r="A838" t="str">
            <v>200700680A</v>
          </cell>
          <cell r="B838" t="str">
            <v>WESTERN ARIZONA REGIONAL MEDICAL CENTER</v>
          </cell>
          <cell r="C838" t="str">
            <v>1255302766</v>
          </cell>
          <cell r="D838" t="str">
            <v>01</v>
          </cell>
          <cell r="E838" t="str">
            <v>010</v>
          </cell>
        </row>
        <row r="839">
          <cell r="A839" t="str">
            <v>200494820A</v>
          </cell>
          <cell r="B839" t="str">
            <v>WEST TENNESSEE HEALTHCARE DYERSBURG HOSPITAL</v>
          </cell>
          <cell r="C839" t="str">
            <v>1043282338</v>
          </cell>
          <cell r="D839" t="str">
            <v>01</v>
          </cell>
          <cell r="E839" t="str">
            <v>010</v>
          </cell>
        </row>
        <row r="840">
          <cell r="A840" t="str">
            <v>200068830A</v>
          </cell>
          <cell r="B840" t="str">
            <v>WEST TENNESSEE HEALTHCARE MILAN HOSPITAL</v>
          </cell>
          <cell r="C840" t="str">
            <v>1699765453</v>
          </cell>
          <cell r="D840" t="str">
            <v>01</v>
          </cell>
          <cell r="E840" t="str">
            <v>010</v>
          </cell>
        </row>
        <row r="841">
          <cell r="A841" t="str">
            <v>200135650A</v>
          </cell>
          <cell r="B841" t="str">
            <v>WEST VALLEY HOSPITAL</v>
          </cell>
          <cell r="C841" t="str">
            <v>1093791170</v>
          </cell>
          <cell r="D841" t="str">
            <v>01</v>
          </cell>
          <cell r="E841" t="str">
            <v>010</v>
          </cell>
        </row>
        <row r="842">
          <cell r="A842" t="str">
            <v>100703480A</v>
          </cell>
          <cell r="B842" t="str">
            <v>WILBARGER GENERAL HOSPITAL</v>
          </cell>
          <cell r="C842" t="str">
            <v>1316931835</v>
          </cell>
          <cell r="D842" t="str">
            <v>01</v>
          </cell>
          <cell r="E842" t="str">
            <v>010</v>
          </cell>
        </row>
        <row r="843">
          <cell r="A843" t="str">
            <v>200112250A</v>
          </cell>
          <cell r="B843" t="str">
            <v>WILCOX MEMORIAL HOSPITAL</v>
          </cell>
          <cell r="C843" t="str">
            <v>1225113442</v>
          </cell>
          <cell r="D843" t="str">
            <v>01</v>
          </cell>
          <cell r="E843" t="str">
            <v>010</v>
          </cell>
        </row>
        <row r="844">
          <cell r="A844" t="str">
            <v>200673510E</v>
          </cell>
          <cell r="B844" t="str">
            <v>WILLOW CREST HOSPITAL</v>
          </cell>
          <cell r="C844" t="str">
            <v>1619342136</v>
          </cell>
          <cell r="D844" t="str">
            <v>63</v>
          </cell>
          <cell r="E844" t="str">
            <v>635</v>
          </cell>
        </row>
        <row r="845">
          <cell r="A845" t="str">
            <v>200673510G</v>
          </cell>
          <cell r="B845" t="str">
            <v>WILLOW CREST HOSPITAL</v>
          </cell>
          <cell r="C845" t="str">
            <v>1619342136</v>
          </cell>
          <cell r="D845" t="str">
            <v>63</v>
          </cell>
          <cell r="E845" t="str">
            <v>634</v>
          </cell>
        </row>
        <row r="846">
          <cell r="A846" t="str">
            <v>100806400X</v>
          </cell>
          <cell r="B846" t="str">
            <v>WILLOW VIEW HOSPITAL - PSYCH</v>
          </cell>
          <cell r="C846" t="str">
            <v>1881760759</v>
          </cell>
          <cell r="D846" t="str">
            <v>01</v>
          </cell>
          <cell r="E846" t="str">
            <v>205</v>
          </cell>
        </row>
        <row r="847">
          <cell r="A847" t="str">
            <v>200405600B</v>
          </cell>
          <cell r="B847" t="str">
            <v>WILSON N JONES REGIONAL MED CTR-PSYCH</v>
          </cell>
          <cell r="C847" t="str">
            <v>1528348489</v>
          </cell>
          <cell r="D847" t="str">
            <v>01</v>
          </cell>
          <cell r="E847" t="str">
            <v>205</v>
          </cell>
        </row>
        <row r="848">
          <cell r="A848" t="str">
            <v>200405600A</v>
          </cell>
          <cell r="B848" t="str">
            <v>WILSON N. JONES REGIONAL MEDICAL CENTER</v>
          </cell>
          <cell r="C848" t="str">
            <v>1013957836</v>
          </cell>
          <cell r="D848" t="str">
            <v>01</v>
          </cell>
          <cell r="E848" t="str">
            <v>010</v>
          </cell>
        </row>
        <row r="849">
          <cell r="A849" t="str">
            <v>100702300C</v>
          </cell>
          <cell r="B849" t="str">
            <v>WISE HEALTH SURGICAL HOSPITAL</v>
          </cell>
          <cell r="C849" t="str">
            <v>1407229529</v>
          </cell>
          <cell r="D849" t="str">
            <v>01</v>
          </cell>
          <cell r="E849" t="str">
            <v>010</v>
          </cell>
        </row>
        <row r="850">
          <cell r="A850" t="str">
            <v>100702300D</v>
          </cell>
          <cell r="B850" t="str">
            <v>WISE HEALTH SURGICAL HOSPITAL</v>
          </cell>
          <cell r="C850" t="str">
            <v>1407229529</v>
          </cell>
          <cell r="D850" t="str">
            <v>01</v>
          </cell>
          <cell r="E850" t="str">
            <v>010</v>
          </cell>
        </row>
        <row r="851">
          <cell r="A851" t="str">
            <v>100689030A</v>
          </cell>
          <cell r="B851" t="str">
            <v>WOMEN &amp; INFANTS HOSPITAL</v>
          </cell>
          <cell r="C851" t="str">
            <v>1447233788</v>
          </cell>
          <cell r="D851" t="str">
            <v>01</v>
          </cell>
          <cell r="E851" t="str">
            <v>010</v>
          </cell>
        </row>
        <row r="852">
          <cell r="A852" t="str">
            <v>200999320A</v>
          </cell>
          <cell r="B852" t="str">
            <v>WYOMING BEHAVIORAL INSTITUTE</v>
          </cell>
          <cell r="C852" t="str">
            <v>1295709822</v>
          </cell>
          <cell r="D852" t="str">
            <v>63</v>
          </cell>
          <cell r="E852" t="str">
            <v>634</v>
          </cell>
        </row>
        <row r="853">
          <cell r="A853" t="str">
            <v>100694320A</v>
          </cell>
          <cell r="B853" t="str">
            <v>YORK GENERAL HOSPITAL</v>
          </cell>
          <cell r="C853" t="str">
            <v>1588764898</v>
          </cell>
          <cell r="D853" t="str">
            <v>01</v>
          </cell>
          <cell r="E853" t="str">
            <v>014</v>
          </cell>
        </row>
        <row r="854">
          <cell r="A854" t="str">
            <v>Count:</v>
          </cell>
          <cell r="B854">
            <v>852</v>
          </cell>
        </row>
      </sheetData>
      <sheetData sheetId="3"/>
      <sheetData sheetId="4"/>
      <sheetData sheetId="5">
        <row r="1">
          <cell r="A1" t="str">
            <v>Provider_ID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5AA8C-3526-4824-BECC-5A65C8BAC103}">
  <sheetPr>
    <tabColor theme="8"/>
  </sheetPr>
  <dimension ref="A1:AC347"/>
  <sheetViews>
    <sheetView tabSelected="1" zoomScaleNormal="100" workbookViewId="0">
      <pane xSplit="4" ySplit="2" topLeftCell="R140" activePane="bottomRight" state="frozen"/>
      <selection activeCell="Y64" sqref="Y64"/>
      <selection pane="topRight" activeCell="Y64" sqref="Y64"/>
      <selection pane="bottomLeft" activeCell="Y64" sqref="Y64"/>
      <selection pane="bottomRight" activeCell="Z5" sqref="Z5:Z48"/>
    </sheetView>
  </sheetViews>
  <sheetFormatPr defaultColWidth="9.140625" defaultRowHeight="12.75"/>
  <cols>
    <col min="1" max="1" width="12.28515625" style="25" bestFit="1" customWidth="1"/>
    <col min="2" max="2" width="79.140625" style="8" bestFit="1" customWidth="1"/>
    <col min="3" max="3" width="7.42578125" style="8" customWidth="1"/>
    <col min="4" max="4" width="7.28515625" style="8" bestFit="1" customWidth="1"/>
    <col min="5" max="5" width="6" style="76" customWidth="1"/>
    <col min="6" max="6" width="14.5703125" style="76" customWidth="1"/>
    <col min="7" max="7" width="14.5703125" style="25" customWidth="1"/>
    <col min="8" max="8" width="14.5703125" style="25" bestFit="1" customWidth="1"/>
    <col min="9" max="10" width="10.42578125" style="25" customWidth="1"/>
    <col min="11" max="11" width="14.5703125" style="25" customWidth="1"/>
    <col min="12" max="14" width="14.5703125" style="25" bestFit="1" customWidth="1"/>
    <col min="15" max="15" width="12.7109375" style="25" bestFit="1" customWidth="1"/>
    <col min="16" max="16" width="14.5703125" style="43" bestFit="1" customWidth="1"/>
    <col min="17" max="17" width="2.7109375" style="25" customWidth="1"/>
    <col min="18" max="19" width="14.5703125" style="25" customWidth="1"/>
    <col min="20" max="21" width="11.85546875" style="25" customWidth="1"/>
    <col min="22" max="22" width="14" style="25" customWidth="1"/>
    <col min="23" max="23" width="13.5703125" style="25" bestFit="1" customWidth="1"/>
    <col min="24" max="27" width="13.5703125" style="25" customWidth="1"/>
    <col min="28" max="28" width="12.7109375" style="25" bestFit="1" customWidth="1"/>
    <col min="29" max="29" width="13.5703125" style="43" bestFit="1" customWidth="1"/>
    <col min="30" max="16384" width="9.140625" style="25"/>
  </cols>
  <sheetData>
    <row r="1" spans="1:29" s="43" customFormat="1">
      <c r="B1" s="44"/>
      <c r="C1" s="44"/>
      <c r="D1" s="44"/>
      <c r="E1" s="45"/>
      <c r="F1" s="45"/>
      <c r="I1" s="85" t="s">
        <v>240</v>
      </c>
      <c r="J1" s="85"/>
      <c r="K1" s="46">
        <v>143255257.03</v>
      </c>
      <c r="L1" s="46">
        <v>51364425.18</v>
      </c>
      <c r="M1" s="46">
        <v>51364425.18</v>
      </c>
      <c r="N1" s="46">
        <v>51364425.18</v>
      </c>
      <c r="O1" s="46">
        <v>8498193.2100000009</v>
      </c>
      <c r="P1" s="46">
        <f>SUM(K1:O1)</f>
        <v>305846725.77999997</v>
      </c>
      <c r="R1" s="47"/>
      <c r="S1" s="47"/>
      <c r="T1" s="85" t="s">
        <v>241</v>
      </c>
      <c r="U1" s="85"/>
      <c r="V1" s="86"/>
      <c r="W1" s="46">
        <v>32588281.010000002</v>
      </c>
      <c r="X1" s="46"/>
      <c r="Y1" s="46">
        <v>15673660.25</v>
      </c>
      <c r="Z1" s="46">
        <v>15673660.25</v>
      </c>
      <c r="AA1" s="46">
        <v>15673660.25</v>
      </c>
      <c r="AB1" s="46">
        <v>1933203.11</v>
      </c>
      <c r="AC1" s="46">
        <f>SUM(W1:AB1)</f>
        <v>81542464.870000005</v>
      </c>
    </row>
    <row r="2" spans="1:29" s="51" customFormat="1" ht="63.75">
      <c r="A2" s="1" t="s">
        <v>0</v>
      </c>
      <c r="B2" s="1" t="s">
        <v>1</v>
      </c>
      <c r="C2" s="1" t="s">
        <v>242</v>
      </c>
      <c r="D2" s="2" t="s">
        <v>2</v>
      </c>
      <c r="E2" s="48" t="s">
        <v>243</v>
      </c>
      <c r="F2" s="48" t="s">
        <v>244</v>
      </c>
      <c r="G2" s="48" t="s">
        <v>245</v>
      </c>
      <c r="H2" s="48" t="s">
        <v>246</v>
      </c>
      <c r="I2" s="2" t="s">
        <v>247</v>
      </c>
      <c r="J2" s="2" t="s">
        <v>248</v>
      </c>
      <c r="K2" s="49" t="s">
        <v>249</v>
      </c>
      <c r="L2" s="49" t="s">
        <v>250</v>
      </c>
      <c r="M2" s="49" t="s">
        <v>251</v>
      </c>
      <c r="N2" s="49" t="s">
        <v>252</v>
      </c>
      <c r="O2" s="49" t="s">
        <v>253</v>
      </c>
      <c r="P2" s="49" t="s">
        <v>254</v>
      </c>
      <c r="Q2" s="50"/>
      <c r="R2" s="48" t="s">
        <v>255</v>
      </c>
      <c r="S2" s="48" t="s">
        <v>256</v>
      </c>
      <c r="T2" s="2" t="s">
        <v>257</v>
      </c>
      <c r="U2" s="2" t="s">
        <v>258</v>
      </c>
      <c r="V2" s="49" t="s">
        <v>344</v>
      </c>
      <c r="W2" s="49" t="s">
        <v>345</v>
      </c>
      <c r="X2" s="49" t="s">
        <v>346</v>
      </c>
      <c r="Y2" s="49" t="s">
        <v>347</v>
      </c>
      <c r="Z2" s="49" t="s">
        <v>348</v>
      </c>
      <c r="AA2" s="49" t="s">
        <v>259</v>
      </c>
      <c r="AB2" s="49" t="s">
        <v>260</v>
      </c>
      <c r="AC2" s="49" t="s">
        <v>261</v>
      </c>
    </row>
    <row r="3" spans="1:29">
      <c r="A3" s="35"/>
      <c r="C3" s="52"/>
      <c r="E3" s="53"/>
      <c r="F3" s="54"/>
      <c r="G3" s="55"/>
      <c r="H3" s="55"/>
      <c r="I3" s="56"/>
      <c r="J3" s="56"/>
      <c r="K3" s="55"/>
      <c r="L3" s="55"/>
      <c r="M3" s="55"/>
      <c r="N3" s="55"/>
      <c r="O3" s="55"/>
      <c r="P3" s="57"/>
      <c r="Q3" s="55"/>
      <c r="R3" s="55"/>
      <c r="S3" s="55"/>
      <c r="T3" s="56"/>
      <c r="U3" s="56"/>
      <c r="V3" s="55"/>
      <c r="W3" s="55"/>
      <c r="X3" s="55"/>
      <c r="Y3" s="55"/>
      <c r="Z3" s="55"/>
      <c r="AA3" s="55"/>
      <c r="AB3" s="55"/>
      <c r="AC3" s="57"/>
    </row>
    <row r="4" spans="1:29" s="66" customFormat="1">
      <c r="A4" s="58"/>
      <c r="B4" s="59" t="s">
        <v>262</v>
      </c>
      <c r="C4" s="60"/>
      <c r="D4" s="61"/>
      <c r="E4" s="62"/>
      <c r="F4" s="63"/>
      <c r="G4" s="63"/>
      <c r="H4" s="63"/>
      <c r="I4" s="64"/>
      <c r="J4" s="64"/>
      <c r="K4" s="63"/>
      <c r="L4" s="63"/>
      <c r="M4" s="63"/>
      <c r="N4" s="63"/>
      <c r="O4" s="63"/>
      <c r="P4" s="65"/>
      <c r="Q4" s="63"/>
      <c r="R4" s="63"/>
      <c r="S4" s="63"/>
      <c r="T4" s="64"/>
      <c r="U4" s="64"/>
      <c r="V4" s="63"/>
      <c r="W4" s="63"/>
      <c r="X4" s="63"/>
      <c r="Y4" s="63"/>
      <c r="Z4" s="63"/>
      <c r="AA4" s="63"/>
      <c r="AB4" s="63"/>
      <c r="AC4" s="65"/>
    </row>
    <row r="5" spans="1:29">
      <c r="A5" s="94" t="s">
        <v>3</v>
      </c>
      <c r="B5" s="95" t="s">
        <v>175</v>
      </c>
      <c r="C5" s="52" t="str">
        <f>IFERROR(VLOOKUP(A5,'[4]SHOPP UPL SFY2022 Combined OUT'!$A:$F,6,FALSE),IFERROR(VLOOKUP(A5,'[4]SHOPP UPL SFY2022 Combined INP'!$A:$F,6,FALSE),VLOOKUP(A5,'[4]DRG UPL SFY22 Combined'!$A:$J,10,FALSE)))</f>
        <v>Yes</v>
      </c>
      <c r="D5" s="8">
        <v>1</v>
      </c>
      <c r="E5" s="53">
        <v>1</v>
      </c>
      <c r="F5" s="54">
        <f>G5+R5</f>
        <v>1668605.6685689669</v>
      </c>
      <c r="G5" s="55">
        <v>510310.04000000004</v>
      </c>
      <c r="H5" s="55">
        <v>212783.05</v>
      </c>
      <c r="I5" s="56">
        <f t="shared" ref="I5:I53" si="0">IF($E5=1,G5/$G$109,0)</f>
        <v>8.9808513218544582E-4</v>
      </c>
      <c r="J5" s="56">
        <f t="shared" ref="J5:J53" si="1">IF($E5=1,H5/$H$109,0)</f>
        <v>1.6517336418365913E-3</v>
      </c>
      <c r="K5" s="55">
        <f t="shared" ref="K5:K53" si="2">IF($E5=1,ROUND($I5*(K$112+K$113),2),0)</f>
        <v>128655.42</v>
      </c>
      <c r="L5" s="55">
        <f t="shared" ref="L5:N24" si="3">IF($E5=1,ROUND($J5*(L$112+L$113),2),0)</f>
        <v>84840.35</v>
      </c>
      <c r="M5" s="55">
        <f t="shared" si="3"/>
        <v>84840.35</v>
      </c>
      <c r="N5" s="55">
        <f t="shared" si="3"/>
        <v>84840.35</v>
      </c>
      <c r="O5" s="55">
        <f t="shared" ref="O5:O53" si="4">IF($E5=1,ROUND($I5*(O$112+O$113),2),0)</f>
        <v>7632.1</v>
      </c>
      <c r="P5" s="57">
        <f t="shared" ref="P5:P53" si="5">SUM(K5:O5)</f>
        <v>390808.56999999995</v>
      </c>
      <c r="Q5" s="55"/>
      <c r="R5" s="55">
        <v>1158295.6285689669</v>
      </c>
      <c r="S5" s="55">
        <v>170283.33</v>
      </c>
      <c r="T5" s="56">
        <f>IF($E5=1,R5/$R$109,0)</f>
        <v>2.7325252028848213E-3</v>
      </c>
      <c r="U5" s="56">
        <f>IF($E5=1,S5/$S$109,0)</f>
        <v>2.7288224830952939E-3</v>
      </c>
      <c r="V5" s="87">
        <v>85890.12</v>
      </c>
      <c r="W5" s="55">
        <f>IF($E5=1,ROUND($T5*(W$112+W$113),2),0)</f>
        <v>89048.3</v>
      </c>
      <c r="X5" s="87">
        <v>41964.4</v>
      </c>
      <c r="Y5" s="55">
        <f>IF($E5=1,ROUND($U5*(Y$112+Y$113),2),0)</f>
        <v>42770.64</v>
      </c>
      <c r="Z5" s="88">
        <f>IF($E5=1,ROUND($U5*(Z$112+Z$113),2),0)+((W5-V5)+(Y5-X5))</f>
        <v>46735.060000000005</v>
      </c>
      <c r="AA5" s="55">
        <f>IF($E5=1,ROUND($U5*(AA$112+AA$113),2),0)</f>
        <v>42770.64</v>
      </c>
      <c r="AB5" s="55">
        <f>IF($E5=1,ROUND($T5*(AB$112+AB$113),2),0)</f>
        <v>5282.53</v>
      </c>
      <c r="AC5" s="57">
        <f>SUM(Z5:AB5,X5,V5)</f>
        <v>222642.75</v>
      </c>
    </row>
    <row r="6" spans="1:29">
      <c r="A6" s="93" t="s">
        <v>4</v>
      </c>
      <c r="B6" s="95" t="s">
        <v>176</v>
      </c>
      <c r="C6" s="52" t="str">
        <f>IFERROR(VLOOKUP(A6,'[4]SHOPP UPL SFY2022 Combined OUT'!$A:$F,6,FALSE),IFERROR(VLOOKUP(A6,'[4]SHOPP UPL SFY2022 Combined INP'!$A:$F,6,FALSE),VLOOKUP(A6,'[4]DRG UPL SFY22 Combined'!$A:$J,10,FALSE)))</f>
        <v>Yes</v>
      </c>
      <c r="D6" s="8">
        <v>1</v>
      </c>
      <c r="E6" s="53">
        <v>1</v>
      </c>
      <c r="F6" s="54">
        <f>G6+R6</f>
        <v>8305007.4300000314</v>
      </c>
      <c r="G6" s="55">
        <v>2986491.3200000003</v>
      </c>
      <c r="H6" s="55">
        <v>640850.31000000006</v>
      </c>
      <c r="I6" s="56">
        <f t="shared" si="0"/>
        <v>5.25587043494752E-3</v>
      </c>
      <c r="J6" s="56">
        <f t="shared" si="1"/>
        <v>4.9746162413237746E-3</v>
      </c>
      <c r="K6" s="55">
        <f t="shared" si="2"/>
        <v>752931.07</v>
      </c>
      <c r="L6" s="55">
        <f t="shared" si="3"/>
        <v>255518.3</v>
      </c>
      <c r="M6" s="55">
        <f t="shared" si="3"/>
        <v>255518.3</v>
      </c>
      <c r="N6" s="55">
        <f t="shared" si="3"/>
        <v>255518.3</v>
      </c>
      <c r="O6" s="55">
        <f t="shared" si="4"/>
        <v>44665.4</v>
      </c>
      <c r="P6" s="57">
        <f t="shared" si="5"/>
        <v>1564151.3699999999</v>
      </c>
      <c r="Q6" s="55"/>
      <c r="R6" s="55">
        <v>5318516.1100000311</v>
      </c>
      <c r="S6" s="55">
        <v>475074.58999999997</v>
      </c>
      <c r="T6" s="56">
        <f>IF($E6=1,R6/$R$109,0)</f>
        <v>1.2546865371907693E-2</v>
      </c>
      <c r="U6" s="56">
        <f>IF($E6=1,S6/$S$109,0)</f>
        <v>7.6131599161190864E-3</v>
      </c>
      <c r="V6" s="87">
        <v>394379.44</v>
      </c>
      <c r="W6" s="55">
        <f>IF($E6=1,ROUND($T6*(W$112+W$113),2),0)</f>
        <v>408880.77</v>
      </c>
      <c r="X6" s="87">
        <v>117076.75</v>
      </c>
      <c r="Y6" s="55">
        <f>IF($E6=1,ROUND($U6*(Y$112+Y$113),2),0)</f>
        <v>119326.08</v>
      </c>
      <c r="Z6" s="88">
        <f>IF($E6=1,ROUND($U6*(Z$112+Z$113),2),0)+((W6-V6)+(Y6-X6))</f>
        <v>136076.74000000002</v>
      </c>
      <c r="AA6" s="55">
        <f>IF($E6=1,ROUND($U6*(AA$112+AA$113),2),0)</f>
        <v>119326.08</v>
      </c>
      <c r="AB6" s="55">
        <f>IF($E6=1,ROUND($T6*(AB$112+AB$113),2),0)</f>
        <v>24255.64</v>
      </c>
      <c r="AC6" s="57">
        <f t="shared" ref="AC6:AC53" si="6">SUM(Z6:AB6,X6,V6)</f>
        <v>791114.65</v>
      </c>
    </row>
    <row r="7" spans="1:29">
      <c r="A7" s="94" t="s">
        <v>13</v>
      </c>
      <c r="B7" s="95" t="s">
        <v>177</v>
      </c>
      <c r="C7" s="52" t="str">
        <f>IFERROR(VLOOKUP(A7,'[4]SHOPP UPL SFY2022 Combined OUT'!$A:$F,6,FALSE),IFERROR(VLOOKUP(A7,'[4]SHOPP UPL SFY2022 Combined INP'!$A:$F,6,FALSE),VLOOKUP(A7,'[4]DRG UPL SFY22 Combined'!$A:$J,10,FALSE)))</f>
        <v>Yes</v>
      </c>
      <c r="D7" s="8">
        <v>1</v>
      </c>
      <c r="E7" s="53">
        <v>1</v>
      </c>
      <c r="F7" s="54">
        <f>G7+R7</f>
        <v>2540247.0300000105</v>
      </c>
      <c r="G7" s="55">
        <v>505111.31</v>
      </c>
      <c r="H7" s="55">
        <v>117053.93000000001</v>
      </c>
      <c r="I7" s="56">
        <f t="shared" si="0"/>
        <v>8.889359841121559E-4</v>
      </c>
      <c r="J7" s="56">
        <f t="shared" si="1"/>
        <v>9.0863400111139241E-4</v>
      </c>
      <c r="K7" s="55">
        <f t="shared" si="2"/>
        <v>127344.75</v>
      </c>
      <c r="L7" s="55">
        <f t="shared" si="3"/>
        <v>46671.46</v>
      </c>
      <c r="M7" s="55">
        <f t="shared" si="3"/>
        <v>46671.46</v>
      </c>
      <c r="N7" s="55">
        <f t="shared" si="3"/>
        <v>46671.46</v>
      </c>
      <c r="O7" s="55">
        <f t="shared" si="4"/>
        <v>7554.35</v>
      </c>
      <c r="P7" s="57">
        <f t="shared" si="5"/>
        <v>274913.48</v>
      </c>
      <c r="Q7" s="55"/>
      <c r="R7" s="55">
        <v>2035135.7200000104</v>
      </c>
      <c r="S7" s="55">
        <v>311731.94</v>
      </c>
      <c r="T7" s="56">
        <f>IF($E7=1,R7/$R$109,0)</f>
        <v>4.8010710815352617E-3</v>
      </c>
      <c r="U7" s="56">
        <f>IF($E7=1,S7/$S$109,0)</f>
        <v>4.9955631392157602E-3</v>
      </c>
      <c r="V7" s="87">
        <v>150909.70000000001</v>
      </c>
      <c r="W7" s="55">
        <f>IF($E7=1,ROUND($T7*(W$112+W$113),2),0)</f>
        <v>156458.65</v>
      </c>
      <c r="X7" s="87">
        <v>76822.81</v>
      </c>
      <c r="Y7" s="55">
        <f>IF($E7=1,ROUND($U7*(Y$112+Y$113),2),0)</f>
        <v>78298.759999999995</v>
      </c>
      <c r="Z7" s="88">
        <f>IF($E7=1,ROUND($U7*(Z$112+Z$113),2),0)+((W7-V7)+(Y7-X7))</f>
        <v>85323.659999999974</v>
      </c>
      <c r="AA7" s="55">
        <f>IF($E7=1,ROUND($U7*(AA$112+AA$113),2),0)</f>
        <v>78298.759999999995</v>
      </c>
      <c r="AB7" s="55">
        <f>IF($E7=1,ROUND($T7*(AB$112+AB$113),2),0)</f>
        <v>9281.4500000000007</v>
      </c>
      <c r="AC7" s="57">
        <f t="shared" si="6"/>
        <v>400636.38</v>
      </c>
    </row>
    <row r="8" spans="1:29">
      <c r="A8" s="94" t="s">
        <v>14</v>
      </c>
      <c r="B8" s="95" t="s">
        <v>178</v>
      </c>
      <c r="C8" s="52" t="str">
        <f>IFERROR(VLOOKUP(A8,'[4]SHOPP UPL SFY2022 Combined OUT'!$A:$F,6,FALSE),IFERROR(VLOOKUP(A8,'[4]SHOPP UPL SFY2022 Combined INP'!$A:$F,6,FALSE),VLOOKUP(A8,'[4]DRG UPL SFY22 Combined'!$A:$J,10,FALSE)))</f>
        <v>Yes</v>
      </c>
      <c r="D8" s="19">
        <v>1</v>
      </c>
      <c r="E8" s="53">
        <v>1</v>
      </c>
      <c r="F8" s="54">
        <f>G8+R8</f>
        <v>75485403.57000038</v>
      </c>
      <c r="G8" s="55">
        <v>52923529.789999999</v>
      </c>
      <c r="H8" s="55">
        <v>13325281.049999999</v>
      </c>
      <c r="I8" s="56">
        <f t="shared" si="0"/>
        <v>9.3139134098111268E-2</v>
      </c>
      <c r="J8" s="56">
        <f t="shared" si="1"/>
        <v>0.10343782080956457</v>
      </c>
      <c r="K8" s="55">
        <f t="shared" si="2"/>
        <v>13342670.59</v>
      </c>
      <c r="L8" s="55">
        <f t="shared" si="3"/>
        <v>5313024.21</v>
      </c>
      <c r="M8" s="55">
        <f t="shared" si="3"/>
        <v>5313024.21</v>
      </c>
      <c r="N8" s="55">
        <f t="shared" si="3"/>
        <v>5313024.21</v>
      </c>
      <c r="O8" s="55">
        <f t="shared" si="4"/>
        <v>791514.36</v>
      </c>
      <c r="P8" s="57">
        <f t="shared" si="5"/>
        <v>30073257.580000002</v>
      </c>
      <c r="Q8" s="55"/>
      <c r="R8" s="55">
        <v>22561873.780000389</v>
      </c>
      <c r="S8" s="55">
        <v>4716599.1400000099</v>
      </c>
      <c r="T8" s="56">
        <f>IF($E8=1,R8/$R$109,0)</f>
        <v>5.3225521367394585E-2</v>
      </c>
      <c r="U8" s="56">
        <f>IF($E8=1,S8/$S$109,0)</f>
        <v>7.5584390891227912E-2</v>
      </c>
      <c r="V8" s="87">
        <v>1673011.58</v>
      </c>
      <c r="W8" s="55">
        <f>IF($E8=1,ROUND($T8*(W$112+W$113),2),0)</f>
        <v>1734528.25</v>
      </c>
      <c r="X8" s="87">
        <v>1162352.44</v>
      </c>
      <c r="Y8" s="55">
        <f>IF($E8=1,ROUND($U8*(Y$112+Y$113),2),0)</f>
        <v>1184684.07</v>
      </c>
      <c r="Z8" s="88">
        <f>IF($E8=1,ROUND($U8*(Z$112+Z$113),2),0)+((W8-V8)+(Y8-X8))</f>
        <v>1268532.3700000001</v>
      </c>
      <c r="AA8" s="55">
        <f>IF($E8=1,ROUND($U8*(AA$112+AA$113),2),0)</f>
        <v>1184684.07</v>
      </c>
      <c r="AB8" s="55">
        <f>IF($E8=1,ROUND($T8*(AB$112+AB$113),2),0)</f>
        <v>102895.74</v>
      </c>
      <c r="AC8" s="57">
        <f t="shared" si="6"/>
        <v>5391476.2000000011</v>
      </c>
    </row>
    <row r="9" spans="1:29">
      <c r="A9" s="93" t="s">
        <v>5</v>
      </c>
      <c r="B9" s="95" t="s">
        <v>179</v>
      </c>
      <c r="C9" s="52" t="str">
        <f>IFERROR(VLOOKUP(A9,'[4]SHOPP UPL SFY2022 Combined OUT'!$A:$F,6,FALSE),IFERROR(VLOOKUP(A9,'[4]SHOPP UPL SFY2022 Combined INP'!$A:$F,6,FALSE),VLOOKUP(A9,'[4]DRG UPL SFY22 Combined'!$A:$J,10,FALSE)))</f>
        <v>Yes</v>
      </c>
      <c r="D9" s="8">
        <v>1</v>
      </c>
      <c r="E9" s="53">
        <v>1</v>
      </c>
      <c r="F9" s="54">
        <f>G9+R9</f>
        <v>22305889.040000062</v>
      </c>
      <c r="G9" s="55">
        <v>12820979.890000001</v>
      </c>
      <c r="H9" s="55">
        <v>2951188.0100000002</v>
      </c>
      <c r="I9" s="56">
        <f t="shared" si="0"/>
        <v>2.2563403650176256E-2</v>
      </c>
      <c r="J9" s="56">
        <f t="shared" si="1"/>
        <v>2.2908669273712278E-2</v>
      </c>
      <c r="K9" s="55">
        <f t="shared" si="2"/>
        <v>3232326.19</v>
      </c>
      <c r="L9" s="55">
        <f t="shared" si="3"/>
        <v>1176690.6299999999</v>
      </c>
      <c r="M9" s="55">
        <f t="shared" si="3"/>
        <v>1176690.6299999999</v>
      </c>
      <c r="N9" s="55">
        <f t="shared" si="3"/>
        <v>1176690.6299999999</v>
      </c>
      <c r="O9" s="55">
        <f t="shared" si="4"/>
        <v>191748.16</v>
      </c>
      <c r="P9" s="57">
        <f t="shared" si="5"/>
        <v>6954146.2400000002</v>
      </c>
      <c r="Q9" s="55"/>
      <c r="R9" s="55">
        <v>9484909.1500000618</v>
      </c>
      <c r="S9" s="55">
        <v>1037026.7999999989</v>
      </c>
      <c r="T9" s="56">
        <f>IF($E9=1,R9/$R$109,0)</f>
        <v>2.2375767170483479E-2</v>
      </c>
      <c r="U9" s="56">
        <f>IF($E9=1,S9/$S$109,0)</f>
        <v>1.6618550080106865E-2</v>
      </c>
      <c r="V9" s="87">
        <v>703326.46</v>
      </c>
      <c r="W9" s="55">
        <f>IF($E9=1,ROUND($T9*(W$112+W$113),2),0)</f>
        <v>729187.79</v>
      </c>
      <c r="X9" s="87">
        <v>255563.51</v>
      </c>
      <c r="Y9" s="55">
        <f>IF($E9=1,ROUND($U9*(Y$112+Y$113),2),0)</f>
        <v>260473.51</v>
      </c>
      <c r="Z9" s="88">
        <f>IF($E9=1,ROUND($U9*(Z$112+Z$113),2),0)+((W9-V9)+(Y9-X9))</f>
        <v>291244.84000000008</v>
      </c>
      <c r="AA9" s="55">
        <f>IF($E9=1,ROUND($U9*(AA$112+AA$113),2),0)</f>
        <v>260473.51</v>
      </c>
      <c r="AB9" s="55">
        <f>IF($E9=1,ROUND($T9*(AB$112+AB$113),2),0)</f>
        <v>43256.9</v>
      </c>
      <c r="AC9" s="57">
        <f t="shared" si="6"/>
        <v>1553865.2200000002</v>
      </c>
    </row>
    <row r="10" spans="1:29">
      <c r="A10" s="94" t="s">
        <v>10</v>
      </c>
      <c r="B10" s="95" t="s">
        <v>180</v>
      </c>
      <c r="C10" s="52" t="str">
        <f>IFERROR(VLOOKUP(A10,'[4]SHOPP UPL SFY2022 Combined OUT'!$A:$F,6,FALSE),IFERROR(VLOOKUP(A10,'[4]SHOPP UPL SFY2022 Combined INP'!$A:$F,6,FALSE),VLOOKUP(A10,'[4]DRG UPL SFY22 Combined'!$A:$J,10,FALSE)))</f>
        <v>Yes</v>
      </c>
      <c r="D10" s="8">
        <v>1</v>
      </c>
      <c r="E10" s="53">
        <v>1</v>
      </c>
      <c r="F10" s="54">
        <f>G10+R10</f>
        <v>19803064.469999999</v>
      </c>
      <c r="G10" s="55">
        <v>9340509.0200000014</v>
      </c>
      <c r="H10" s="55">
        <v>2691944.46</v>
      </c>
      <c r="I10" s="56">
        <f t="shared" si="0"/>
        <v>1.6438187808152961E-2</v>
      </c>
      <c r="J10" s="56">
        <f t="shared" si="1"/>
        <v>2.0896284861682528E-2</v>
      </c>
      <c r="K10" s="55">
        <f t="shared" si="2"/>
        <v>2354856.8199999998</v>
      </c>
      <c r="L10" s="55">
        <f t="shared" si="3"/>
        <v>1073325.6599999999</v>
      </c>
      <c r="M10" s="55">
        <f t="shared" si="3"/>
        <v>1073325.6599999999</v>
      </c>
      <c r="N10" s="55">
        <f t="shared" si="3"/>
        <v>1073325.6599999999</v>
      </c>
      <c r="O10" s="55">
        <f t="shared" si="4"/>
        <v>139694.9</v>
      </c>
      <c r="P10" s="57">
        <f t="shared" si="5"/>
        <v>5714528.7000000002</v>
      </c>
      <c r="Q10" s="55"/>
      <c r="R10" s="55">
        <v>10462555.449999997</v>
      </c>
      <c r="S10" s="55">
        <v>1058389.2399999981</v>
      </c>
      <c r="T10" s="56">
        <f>IF($E10=1,R10/$R$109,0)</f>
        <v>2.4682124104211525E-2</v>
      </c>
      <c r="U10" s="56">
        <f>IF($E10=1,S10/$S$109,0)</f>
        <v>1.6960887210616189E-2</v>
      </c>
      <c r="V10" s="87">
        <v>775821.04</v>
      </c>
      <c r="W10" s="55">
        <f>IF($E10=1,ROUND($T10*(W$112+W$113),2),0)</f>
        <v>804348</v>
      </c>
      <c r="X10" s="87">
        <v>260828.04</v>
      </c>
      <c r="Y10" s="55">
        <f>IF($E10=1,ROUND($U10*(Y$112+Y$113),2),0)</f>
        <v>265839.18</v>
      </c>
      <c r="Z10" s="88">
        <f>IF($E10=1,ROUND($U10*(Z$112+Z$113),2),0)+((W10-V10)+(Y10-X10))</f>
        <v>299377.27999999991</v>
      </c>
      <c r="AA10" s="55">
        <f>IF($E10=1,ROUND($U10*(AA$112+AA$113),2),0)</f>
        <v>265839.18</v>
      </c>
      <c r="AB10" s="55">
        <f>IF($E10=1,ROUND($T10*(AB$112+AB$113),2),0)</f>
        <v>47715.56</v>
      </c>
      <c r="AC10" s="57">
        <f t="shared" si="6"/>
        <v>1649581.1</v>
      </c>
    </row>
    <row r="11" spans="1:29">
      <c r="A11" s="94" t="s">
        <v>7</v>
      </c>
      <c r="B11" s="95" t="s">
        <v>8</v>
      </c>
      <c r="C11" s="52" t="str">
        <f>IFERROR(VLOOKUP(A11,'[4]SHOPP UPL SFY2022 Combined OUT'!$A:$F,6,FALSE),IFERROR(VLOOKUP(A11,'[4]SHOPP UPL SFY2022 Combined INP'!$A:$F,6,FALSE),VLOOKUP(A11,'[4]DRG UPL SFY22 Combined'!$A:$J,10,FALSE)))</f>
        <v>Yes</v>
      </c>
      <c r="D11" s="8">
        <v>1</v>
      </c>
      <c r="E11" s="53">
        <v>1</v>
      </c>
      <c r="F11" s="54">
        <f>G11+R11</f>
        <v>5240607.6499999901</v>
      </c>
      <c r="G11" s="55">
        <v>1283084.43</v>
      </c>
      <c r="H11" s="55">
        <v>83745.959999999992</v>
      </c>
      <c r="I11" s="56">
        <f t="shared" si="0"/>
        <v>2.2580763841558698E-3</v>
      </c>
      <c r="J11" s="56">
        <f t="shared" si="1"/>
        <v>6.5008006746731714E-4</v>
      </c>
      <c r="K11" s="55">
        <f t="shared" si="2"/>
        <v>323481.31</v>
      </c>
      <c r="L11" s="55">
        <f t="shared" si="3"/>
        <v>33390.99</v>
      </c>
      <c r="M11" s="55">
        <f t="shared" si="3"/>
        <v>33390.99</v>
      </c>
      <c r="N11" s="55">
        <f t="shared" si="3"/>
        <v>33390.99</v>
      </c>
      <c r="O11" s="55">
        <f t="shared" si="4"/>
        <v>19189.57</v>
      </c>
      <c r="P11" s="57">
        <f t="shared" si="5"/>
        <v>442843.85</v>
      </c>
      <c r="Q11" s="55"/>
      <c r="R11" s="55">
        <v>3957523.21999999</v>
      </c>
      <c r="S11" s="55">
        <v>223505.27000000002</v>
      </c>
      <c r="T11" s="56">
        <f>IF($E11=1,R11/$R$109,0)</f>
        <v>9.3361588120747865E-3</v>
      </c>
      <c r="U11" s="56">
        <f>IF($E11=1,S11/$S$109,0)</f>
        <v>3.5817141106312886E-3</v>
      </c>
      <c r="V11" s="87">
        <v>293458.88</v>
      </c>
      <c r="W11" s="55">
        <f>IF($E11=1,ROUND($T11*(W$112+W$113),2),0)</f>
        <v>304249.37</v>
      </c>
      <c r="X11" s="87">
        <v>55080.34</v>
      </c>
      <c r="Y11" s="55">
        <f>IF($E11=1,ROUND($U11*(Y$112+Y$113),2),0)</f>
        <v>56138.57</v>
      </c>
      <c r="Z11" s="88">
        <f>IF($E11=1,ROUND($U11*(Z$112+Z$113),2),0)+((W11-V11)+(Y11-X11))</f>
        <v>67987.289999999994</v>
      </c>
      <c r="AA11" s="55">
        <f>IF($E11=1,ROUND($U11*(AA$112+AA$113),2),0)</f>
        <v>56138.57</v>
      </c>
      <c r="AB11" s="55">
        <f>IF($E11=1,ROUND($T11*(AB$112+AB$113),2),0)</f>
        <v>18048.689999999999</v>
      </c>
      <c r="AC11" s="57">
        <f t="shared" si="6"/>
        <v>490713.77</v>
      </c>
    </row>
    <row r="12" spans="1:29">
      <c r="A12" s="96" t="s">
        <v>125</v>
      </c>
      <c r="B12" s="95" t="s">
        <v>136</v>
      </c>
      <c r="C12" s="52" t="str">
        <f>IFERROR(VLOOKUP(A12,'[4]SHOPP UPL SFY2022 Combined OUT'!$A:$F,6,FALSE),IFERROR(VLOOKUP(A12,'[4]SHOPP UPL SFY2022 Combined INP'!$A:$F,6,FALSE),VLOOKUP(A12,'[4]DRG UPL SFY22 Combined'!$A:$J,10,FALSE)))</f>
        <v>No</v>
      </c>
      <c r="D12" s="8">
        <v>1</v>
      </c>
      <c r="E12" s="53">
        <v>1</v>
      </c>
      <c r="F12" s="54">
        <f>G12+R12</f>
        <v>12472956.98</v>
      </c>
      <c r="G12" s="55">
        <v>12472956.98</v>
      </c>
      <c r="H12" s="55">
        <v>1553021.76</v>
      </c>
      <c r="I12" s="56">
        <f t="shared" si="0"/>
        <v>2.1950924614625802E-2</v>
      </c>
      <c r="J12" s="56">
        <f t="shared" si="1"/>
        <v>1.2055369483125055E-2</v>
      </c>
      <c r="K12" s="55">
        <f t="shared" si="2"/>
        <v>3144585.35</v>
      </c>
      <c r="L12" s="55">
        <f t="shared" si="3"/>
        <v>619217.12</v>
      </c>
      <c r="M12" s="55">
        <f t="shared" si="3"/>
        <v>619217.12</v>
      </c>
      <c r="N12" s="55">
        <f t="shared" si="3"/>
        <v>619217.12</v>
      </c>
      <c r="O12" s="55">
        <f t="shared" si="4"/>
        <v>186543.2</v>
      </c>
      <c r="P12" s="57">
        <f t="shared" si="5"/>
        <v>5188779.91</v>
      </c>
      <c r="Q12" s="55"/>
      <c r="R12" s="55">
        <v>0</v>
      </c>
      <c r="S12" s="55">
        <v>0</v>
      </c>
      <c r="T12" s="56">
        <f>IF($E12=1,R12/$R$109,0)</f>
        <v>0</v>
      </c>
      <c r="U12" s="56">
        <f>IF($E12=1,S12/$S$109,0)</f>
        <v>0</v>
      </c>
      <c r="V12" s="87">
        <v>0</v>
      </c>
      <c r="W12" s="55">
        <f>IF($E12=1,ROUND($T12*(W$112+W$113),2),0)</f>
        <v>0</v>
      </c>
      <c r="X12" s="87">
        <v>0</v>
      </c>
      <c r="Y12" s="55">
        <f>IF($E12=1,ROUND($U12*(Y$112+Y$113),2),0)</f>
        <v>0</v>
      </c>
      <c r="Z12" s="88">
        <f>IF($E12=1,ROUND($U12*(Z$112+Z$113),2),0)+((W12-V12)+(Y12-X12))</f>
        <v>0</v>
      </c>
      <c r="AA12" s="55">
        <f>IF($E12=1,ROUND($U12*(AA$112+AA$113),2),0)</f>
        <v>0</v>
      </c>
      <c r="AB12" s="55">
        <f>IF($E12=1,ROUND($T12*(AB$112+AB$113),2),0)</f>
        <v>0</v>
      </c>
      <c r="AC12" s="57">
        <f t="shared" si="6"/>
        <v>0</v>
      </c>
    </row>
    <row r="13" spans="1:29" s="67" customFormat="1">
      <c r="A13" s="94" t="s">
        <v>9</v>
      </c>
      <c r="B13" s="95" t="s">
        <v>181</v>
      </c>
      <c r="C13" s="52" t="str">
        <f>IFERROR(VLOOKUP(A13,'[4]SHOPP UPL SFY2022 Combined OUT'!$A:$F,6,FALSE),IFERROR(VLOOKUP(A13,'[4]SHOPP UPL SFY2022 Combined INP'!$A:$F,6,FALSE),VLOOKUP(A13,'[4]DRG UPL SFY22 Combined'!$A:$J,10,FALSE)))</f>
        <v>Yes</v>
      </c>
      <c r="D13" s="8">
        <v>1</v>
      </c>
      <c r="E13" s="53">
        <v>1</v>
      </c>
      <c r="F13" s="54">
        <f>G13+R13</f>
        <v>2384671.2800000003</v>
      </c>
      <c r="G13" s="55">
        <v>403140.66</v>
      </c>
      <c r="H13" s="55">
        <v>132133.20000000001</v>
      </c>
      <c r="I13" s="56">
        <f t="shared" si="0"/>
        <v>7.094797369172431E-4</v>
      </c>
      <c r="J13" s="56">
        <f t="shared" si="1"/>
        <v>1.0256872041430119E-3</v>
      </c>
      <c r="K13" s="55">
        <f t="shared" si="2"/>
        <v>101636.7</v>
      </c>
      <c r="L13" s="55">
        <f t="shared" si="3"/>
        <v>52683.83</v>
      </c>
      <c r="M13" s="55">
        <f t="shared" si="3"/>
        <v>52683.83</v>
      </c>
      <c r="N13" s="55">
        <f t="shared" si="3"/>
        <v>52683.83</v>
      </c>
      <c r="O13" s="55">
        <f t="shared" si="4"/>
        <v>6029.3</v>
      </c>
      <c r="P13" s="57">
        <f t="shared" si="5"/>
        <v>265717.49</v>
      </c>
      <c r="Q13" s="55"/>
      <c r="R13" s="55">
        <v>1981530.6200000003</v>
      </c>
      <c r="S13" s="55">
        <v>280554.46999999997</v>
      </c>
      <c r="T13" s="56">
        <f>IF($E13=1,R13/$R$109,0)</f>
        <v>4.6746117535879086E-3</v>
      </c>
      <c r="U13" s="56">
        <f>IF($E13=1,S13/$S$109,0)</f>
        <v>4.4959383015876191E-3</v>
      </c>
      <c r="V13" s="87">
        <v>146934.76999999999</v>
      </c>
      <c r="W13" s="55">
        <f>IF($E13=1,ROUND($T13*(W$112+W$113),2),0)</f>
        <v>152337.56</v>
      </c>
      <c r="X13" s="87">
        <v>69139.47</v>
      </c>
      <c r="Y13" s="55">
        <f>IF($E13=1,ROUND($U13*(Y$112+Y$113),2),0)</f>
        <v>70467.81</v>
      </c>
      <c r="Z13" s="88">
        <f>IF($E13=1,ROUND($U13*(Z$112+Z$113),2),0)+((W13-V13)+(Y13-X13))</f>
        <v>77198.94</v>
      </c>
      <c r="AA13" s="55">
        <f>IF($E13=1,ROUND($U13*(AA$112+AA$113),2),0)</f>
        <v>70467.81</v>
      </c>
      <c r="AB13" s="55">
        <f>IF($E13=1,ROUND($T13*(AB$112+AB$113),2),0)</f>
        <v>9036.9699999999993</v>
      </c>
      <c r="AC13" s="57">
        <f t="shared" si="6"/>
        <v>372777.95999999996</v>
      </c>
    </row>
    <row r="14" spans="1:29">
      <c r="A14" s="93" t="s">
        <v>149</v>
      </c>
      <c r="B14" s="95" t="s">
        <v>150</v>
      </c>
      <c r="C14" s="52" t="str">
        <f>IFERROR(VLOOKUP(A14,'[4]SHOPP UPL SFY2022 Combined OUT'!$A:$F,6,FALSE),IFERROR(VLOOKUP(A14,'[4]SHOPP UPL SFY2022 Combined INP'!$A:$F,6,FALSE),VLOOKUP(A14,'[4]DRG UPL SFY22 Combined'!$A:$J,10,FALSE)))</f>
        <v>Yes</v>
      </c>
      <c r="D14" s="8">
        <v>1</v>
      </c>
      <c r="E14" s="53">
        <v>1</v>
      </c>
      <c r="F14" s="54">
        <f>G14+R14</f>
        <v>14130698.523360074</v>
      </c>
      <c r="G14" s="55">
        <v>3894599.0300000003</v>
      </c>
      <c r="H14" s="55">
        <v>785524.92</v>
      </c>
      <c r="I14" s="56">
        <f t="shared" si="0"/>
        <v>6.8540322754905214E-3</v>
      </c>
      <c r="J14" s="56">
        <f t="shared" si="1"/>
        <v>6.0976564480347342E-3</v>
      </c>
      <c r="K14" s="55">
        <f t="shared" si="2"/>
        <v>981876.16</v>
      </c>
      <c r="L14" s="55">
        <f t="shared" si="3"/>
        <v>313202.62</v>
      </c>
      <c r="M14" s="55">
        <f t="shared" si="3"/>
        <v>313202.62</v>
      </c>
      <c r="N14" s="55">
        <f t="shared" si="3"/>
        <v>313202.62</v>
      </c>
      <c r="O14" s="55">
        <f t="shared" si="4"/>
        <v>58246.89</v>
      </c>
      <c r="P14" s="57">
        <f t="shared" si="5"/>
        <v>1979730.91</v>
      </c>
      <c r="Q14" s="55"/>
      <c r="R14" s="55">
        <v>10236099.493360074</v>
      </c>
      <c r="S14" s="55">
        <v>1216868.7932701642</v>
      </c>
      <c r="T14" s="56">
        <f>IF($E14=1,R14/$R$109,0)</f>
        <v>2.4147893814810809E-2</v>
      </c>
      <c r="U14" s="56">
        <f>IF($E14=1,S14/$S$109,0)</f>
        <v>1.9500551945117961E-2</v>
      </c>
      <c r="V14" s="87">
        <v>759028.84</v>
      </c>
      <c r="W14" s="55">
        <f>IF($E14=1,ROUND($T14*(W$112+W$113),2),0)</f>
        <v>786938.35</v>
      </c>
      <c r="X14" s="87">
        <v>299883.53000000003</v>
      </c>
      <c r="Y14" s="55">
        <f>IF($E14=1,ROUND($U14*(Y$112+Y$113),2),0)</f>
        <v>305645.03000000003</v>
      </c>
      <c r="Z14" s="88">
        <f>IF($E14=1,ROUND($U14*(Z$112+Z$113),2),0)+((W14-V14)+(Y14-X14))</f>
        <v>339316.04000000004</v>
      </c>
      <c r="AA14" s="55">
        <f>IF($E14=1,ROUND($U14*(AA$112+AA$113),2),0)</f>
        <v>305645.03000000003</v>
      </c>
      <c r="AB14" s="55">
        <f>IF($E14=1,ROUND($T14*(AB$112+AB$113),2),0)</f>
        <v>46682.78</v>
      </c>
      <c r="AC14" s="57">
        <f t="shared" si="6"/>
        <v>1750556.2200000002</v>
      </c>
    </row>
    <row r="15" spans="1:29">
      <c r="A15" s="94" t="s">
        <v>11</v>
      </c>
      <c r="B15" s="95" t="s">
        <v>12</v>
      </c>
      <c r="C15" s="52" t="str">
        <f>IFERROR(VLOOKUP(A15,'[4]SHOPP UPL SFY2022 Combined OUT'!$A:$F,6,FALSE),IFERROR(VLOOKUP(A15,'[4]SHOPP UPL SFY2022 Combined INP'!$A:$F,6,FALSE),VLOOKUP(A15,'[4]DRG UPL SFY22 Combined'!$A:$J,10,FALSE)))</f>
        <v>Yes</v>
      </c>
      <c r="D15" s="8">
        <v>1</v>
      </c>
      <c r="E15" s="53">
        <v>1</v>
      </c>
      <c r="F15" s="54">
        <f>G15+R15</f>
        <v>6738996.6815530164</v>
      </c>
      <c r="G15" s="55">
        <v>1742922.3399999999</v>
      </c>
      <c r="H15" s="55">
        <v>277714.03000000003</v>
      </c>
      <c r="I15" s="56">
        <f t="shared" si="0"/>
        <v>3.0673365550634006E-3</v>
      </c>
      <c r="J15" s="56">
        <f t="shared" si="1"/>
        <v>2.1557619658192535E-3</v>
      </c>
      <c r="K15" s="55">
        <f t="shared" si="2"/>
        <v>439412.09</v>
      </c>
      <c r="L15" s="55">
        <f t="shared" si="3"/>
        <v>110729.47</v>
      </c>
      <c r="M15" s="55">
        <f t="shared" si="3"/>
        <v>110729.47</v>
      </c>
      <c r="N15" s="55">
        <f t="shared" si="3"/>
        <v>110729.47</v>
      </c>
      <c r="O15" s="55">
        <f t="shared" si="4"/>
        <v>26066.82</v>
      </c>
      <c r="P15" s="57">
        <f t="shared" si="5"/>
        <v>797667.32</v>
      </c>
      <c r="Q15" s="55"/>
      <c r="R15" s="55">
        <v>4996074.3415530166</v>
      </c>
      <c r="S15" s="55">
        <v>504802.89999999997</v>
      </c>
      <c r="T15" s="56">
        <f>IF($E15=1,R15/$R$109,0)</f>
        <v>1.178619578375362E-2</v>
      </c>
      <c r="U15" s="56">
        <f>IF($E15=1,S15/$S$109,0)</f>
        <v>8.0895616913981266E-3</v>
      </c>
      <c r="V15" s="87">
        <v>370469.68</v>
      </c>
      <c r="W15" s="55">
        <f>IF($E15=1,ROUND($T15*(W$112+W$113),2),0)</f>
        <v>384091.86</v>
      </c>
      <c r="X15" s="87">
        <v>124402.96</v>
      </c>
      <c r="Y15" s="55">
        <f>IF($E15=1,ROUND($U15*(Y$112+Y$113),2),0)</f>
        <v>126793.04</v>
      </c>
      <c r="Z15" s="88">
        <f>IF($E15=1,ROUND($U15*(Z$112+Z$113),2),0)+((W15-V15)+(Y15-X15))</f>
        <v>142805.29999999999</v>
      </c>
      <c r="AA15" s="55">
        <f>IF($E15=1,ROUND($U15*(AA$112+AA$113),2),0)</f>
        <v>126793.04</v>
      </c>
      <c r="AB15" s="55">
        <f>IF($E15=1,ROUND($T15*(AB$112+AB$113),2),0)</f>
        <v>22785.11</v>
      </c>
      <c r="AC15" s="57">
        <f t="shared" si="6"/>
        <v>787256.09</v>
      </c>
    </row>
    <row r="16" spans="1:29">
      <c r="A16" s="97" t="s">
        <v>126</v>
      </c>
      <c r="B16" s="95" t="s">
        <v>182</v>
      </c>
      <c r="C16" s="52" t="str">
        <f>IFERROR(VLOOKUP(A16,'[4]SHOPP UPL SFY2022 Combined OUT'!$A:$F,6,FALSE),IFERROR(VLOOKUP(A16,'[4]SHOPP UPL SFY2022 Combined INP'!$A:$F,6,FALSE),VLOOKUP(A16,'[4]DRG UPL SFY22 Combined'!$A:$J,10,FALSE)))</f>
        <v>Yes</v>
      </c>
      <c r="D16" s="8">
        <v>1</v>
      </c>
      <c r="E16" s="53">
        <v>1</v>
      </c>
      <c r="F16" s="54">
        <f>G16+R16</f>
        <v>4088515.800000051</v>
      </c>
      <c r="G16" s="55">
        <v>348779.11</v>
      </c>
      <c r="H16" s="55">
        <v>66746.84</v>
      </c>
      <c r="I16" s="56">
        <f t="shared" si="0"/>
        <v>6.138098578422484E-4</v>
      </c>
      <c r="J16" s="56">
        <f t="shared" si="1"/>
        <v>5.1812398174706244E-4</v>
      </c>
      <c r="K16" s="55">
        <f t="shared" si="2"/>
        <v>87931.49</v>
      </c>
      <c r="L16" s="55">
        <f t="shared" si="3"/>
        <v>26613.14</v>
      </c>
      <c r="M16" s="55">
        <f t="shared" si="3"/>
        <v>26613.14</v>
      </c>
      <c r="N16" s="55">
        <f t="shared" si="3"/>
        <v>26613.14</v>
      </c>
      <c r="O16" s="55">
        <f t="shared" si="4"/>
        <v>5216.2700000000004</v>
      </c>
      <c r="P16" s="57">
        <f t="shared" si="5"/>
        <v>172987.18000000002</v>
      </c>
      <c r="Q16" s="55"/>
      <c r="R16" s="55">
        <v>3739736.6900000512</v>
      </c>
      <c r="S16" s="55">
        <v>429636.43</v>
      </c>
      <c r="T16" s="56">
        <f>IF($E16=1,R16/$R$109,0)</f>
        <v>8.8223804921057324E-3</v>
      </c>
      <c r="U16" s="56">
        <f>IF($E16=1,S16/$S$109,0)</f>
        <v>6.8850048313055514E-3</v>
      </c>
      <c r="V16" s="87">
        <v>277309.53999999998</v>
      </c>
      <c r="W16" s="55">
        <f>IF($E16=1,ROUND($T16*(W$112+W$113),2),0)</f>
        <v>287506.21000000002</v>
      </c>
      <c r="X16" s="87">
        <v>105879.03</v>
      </c>
      <c r="Y16" s="55">
        <f>IF($E16=1,ROUND($U16*(Y$112+Y$113),2),0)</f>
        <v>107913.23</v>
      </c>
      <c r="Z16" s="88">
        <f>IF($E16=1,ROUND($U16*(Z$112+Z$113),2),0)+((W16-V16)+(Y16-X16))</f>
        <v>120144.10000000003</v>
      </c>
      <c r="AA16" s="55">
        <f>IF($E16=1,ROUND($U16*(AA$112+AA$113),2),0)</f>
        <v>107913.23</v>
      </c>
      <c r="AB16" s="55">
        <f>IF($E16=1,ROUND($T16*(AB$112+AB$113),2),0)</f>
        <v>17055.45</v>
      </c>
      <c r="AC16" s="57">
        <f t="shared" si="6"/>
        <v>628301.35000000009</v>
      </c>
    </row>
    <row r="17" spans="1:29">
      <c r="A17" s="94" t="s">
        <v>15</v>
      </c>
      <c r="B17" s="95" t="s">
        <v>183</v>
      </c>
      <c r="C17" s="52" t="str">
        <f>IFERROR(VLOOKUP(A17,'[4]SHOPP UPL SFY2022 Combined OUT'!$A:$F,6,FALSE),IFERROR(VLOOKUP(A17,'[4]SHOPP UPL SFY2022 Combined INP'!$A:$F,6,FALSE),VLOOKUP(A17,'[4]DRG UPL SFY22 Combined'!$A:$J,10,FALSE)))</f>
        <v>Yes</v>
      </c>
      <c r="D17" s="8">
        <v>1</v>
      </c>
      <c r="E17" s="53">
        <v>1</v>
      </c>
      <c r="F17" s="54">
        <f>G17+R17</f>
        <v>103254466.97000097</v>
      </c>
      <c r="G17" s="55">
        <v>68855520.559999987</v>
      </c>
      <c r="H17" s="55">
        <v>15909413.109999999</v>
      </c>
      <c r="I17" s="56">
        <f t="shared" si="0"/>
        <v>0.12117754783704679</v>
      </c>
      <c r="J17" s="56">
        <f t="shared" si="1"/>
        <v>0.12349720927330966</v>
      </c>
      <c r="K17" s="55">
        <f t="shared" si="2"/>
        <v>17359320.760000002</v>
      </c>
      <c r="L17" s="55">
        <f t="shared" si="3"/>
        <v>6343363.1699999999</v>
      </c>
      <c r="M17" s="55">
        <f t="shared" si="3"/>
        <v>6343363.1699999999</v>
      </c>
      <c r="N17" s="55">
        <f t="shared" si="3"/>
        <v>6343363.1699999999</v>
      </c>
      <c r="O17" s="55">
        <f t="shared" si="4"/>
        <v>1029790.21</v>
      </c>
      <c r="P17" s="57">
        <f t="shared" si="5"/>
        <v>37419200.480000004</v>
      </c>
      <c r="Q17" s="55"/>
      <c r="R17" s="55">
        <v>34398946.41000098</v>
      </c>
      <c r="S17" s="55">
        <v>5865986.5600000098</v>
      </c>
      <c r="T17" s="56">
        <f>IF($E17=1,R17/$R$109,0)</f>
        <v>8.1150257067050077E-2</v>
      </c>
      <c r="U17" s="56">
        <f>IF($E17=1,S17/$S$109,0)</f>
        <v>9.4003541100957155E-2</v>
      </c>
      <c r="V17" s="87">
        <v>2550756.04</v>
      </c>
      <c r="W17" s="55">
        <f>IF($E17=1,ROUND($T17*(W$112+W$113),2),0)</f>
        <v>2644547.38</v>
      </c>
      <c r="X17" s="87">
        <v>1445605.96</v>
      </c>
      <c r="Y17" s="55">
        <f>IF($E17=1,ROUND($U17*(Y$112+Y$113),2),0)</f>
        <v>1473379.57</v>
      </c>
      <c r="Z17" s="88">
        <f>IF($E17=1,ROUND($U17*(Z$112+Z$113),2),0)+((W17-V17)+(Y17-X17))</f>
        <v>1594944.52</v>
      </c>
      <c r="AA17" s="55">
        <f>IF($E17=1,ROUND($U17*(AA$112+AA$113),2),0)</f>
        <v>1473379.57</v>
      </c>
      <c r="AB17" s="55">
        <f>IF($E17=1,ROUND($T17*(AB$112+AB$113),2),0)</f>
        <v>156879.93</v>
      </c>
      <c r="AC17" s="57">
        <f t="shared" si="6"/>
        <v>7221566.0200000005</v>
      </c>
    </row>
    <row r="18" spans="1:29">
      <c r="A18" s="94" t="s">
        <v>17</v>
      </c>
      <c r="B18" s="95" t="s">
        <v>18</v>
      </c>
      <c r="C18" s="52" t="str">
        <f>IFERROR(VLOOKUP(A18,'[4]SHOPP UPL SFY2022 Combined OUT'!$A:$F,6,FALSE),IFERROR(VLOOKUP(A18,'[4]SHOPP UPL SFY2022 Combined INP'!$A:$F,6,FALSE),VLOOKUP(A18,'[4]DRG UPL SFY22 Combined'!$A:$J,10,FALSE)))</f>
        <v>Yes</v>
      </c>
      <c r="D18" s="8">
        <v>1</v>
      </c>
      <c r="E18" s="53">
        <v>1</v>
      </c>
      <c r="F18" s="54">
        <f>G18+R18</f>
        <v>11117773.340000119</v>
      </c>
      <c r="G18" s="55">
        <v>4049360.4299999997</v>
      </c>
      <c r="H18" s="55">
        <v>614240.81000000006</v>
      </c>
      <c r="I18" s="56">
        <f t="shared" si="0"/>
        <v>7.1263939801048453E-3</v>
      </c>
      <c r="J18" s="56">
        <f t="shared" si="1"/>
        <v>4.7680593452625007E-3</v>
      </c>
      <c r="K18" s="55">
        <f t="shared" si="2"/>
        <v>1020893.4</v>
      </c>
      <c r="L18" s="55">
        <f t="shared" si="3"/>
        <v>244908.63</v>
      </c>
      <c r="M18" s="55">
        <f t="shared" si="3"/>
        <v>244908.63</v>
      </c>
      <c r="N18" s="55">
        <f t="shared" si="3"/>
        <v>244908.63</v>
      </c>
      <c r="O18" s="55">
        <f t="shared" si="4"/>
        <v>60561.47</v>
      </c>
      <c r="P18" s="57">
        <f t="shared" si="5"/>
        <v>1816180.76</v>
      </c>
      <c r="Q18" s="55"/>
      <c r="R18" s="55">
        <v>7068412.9100001203</v>
      </c>
      <c r="S18" s="55">
        <v>998182.2099999981</v>
      </c>
      <c r="T18" s="56">
        <f>IF($E18=1,R18/$R$109,0)</f>
        <v>1.6675031783409466E-2</v>
      </c>
      <c r="U18" s="56">
        <f>IF($E18=1,S18/$S$109,0)</f>
        <v>1.5996058198261352E-2</v>
      </c>
      <c r="V18" s="87">
        <v>524138.06</v>
      </c>
      <c r="W18" s="55">
        <f>IF($E18=1,ROUND($T18*(W$112+W$113),2),0)</f>
        <v>543410.62</v>
      </c>
      <c r="X18" s="87">
        <v>245990.7</v>
      </c>
      <c r="Y18" s="55">
        <f>IF($E18=1,ROUND($U18*(Y$112+Y$113),2),0)</f>
        <v>250716.78</v>
      </c>
      <c r="Z18" s="88">
        <f>IF($E18=1,ROUND($U18*(Z$112+Z$113),2),0)+((W18-V18)+(Y18-X18))</f>
        <v>274715.42</v>
      </c>
      <c r="AA18" s="55">
        <f>IF($E18=1,ROUND($U18*(AA$112+AA$113),2),0)</f>
        <v>250716.78</v>
      </c>
      <c r="AB18" s="55">
        <f>IF($E18=1,ROUND($T18*(AB$112+AB$113),2),0)</f>
        <v>32236.22</v>
      </c>
      <c r="AC18" s="57">
        <f t="shared" si="6"/>
        <v>1327797.18</v>
      </c>
    </row>
    <row r="19" spans="1:29">
      <c r="A19" s="94" t="s">
        <v>19</v>
      </c>
      <c r="B19" s="95" t="s">
        <v>20</v>
      </c>
      <c r="C19" s="52" t="str">
        <f>IFERROR(VLOOKUP(A19,'[4]SHOPP UPL SFY2022 Combined OUT'!$A:$F,6,FALSE),IFERROR(VLOOKUP(A19,'[4]SHOPP UPL SFY2022 Combined INP'!$A:$F,6,FALSE),VLOOKUP(A19,'[4]DRG UPL SFY22 Combined'!$A:$J,10,FALSE)))</f>
        <v>Yes</v>
      </c>
      <c r="D19" s="8">
        <v>1</v>
      </c>
      <c r="E19" s="53">
        <v>1</v>
      </c>
      <c r="F19" s="54">
        <f>G19+R19</f>
        <v>10221206.240000051</v>
      </c>
      <c r="G19" s="55">
        <v>4431825.1900000004</v>
      </c>
      <c r="H19" s="55">
        <v>689198.67</v>
      </c>
      <c r="I19" s="56">
        <f t="shared" si="0"/>
        <v>7.7994865858095567E-3</v>
      </c>
      <c r="J19" s="56">
        <f t="shared" si="1"/>
        <v>5.3499215710463557E-3</v>
      </c>
      <c r="K19" s="55">
        <f t="shared" si="2"/>
        <v>1117317.46</v>
      </c>
      <c r="L19" s="55">
        <f t="shared" si="3"/>
        <v>274795.65000000002</v>
      </c>
      <c r="M19" s="55">
        <f t="shared" si="3"/>
        <v>274795.65000000002</v>
      </c>
      <c r="N19" s="55">
        <f t="shared" si="3"/>
        <v>274795.65000000002</v>
      </c>
      <c r="O19" s="55">
        <f t="shared" si="4"/>
        <v>66281.539999999994</v>
      </c>
      <c r="P19" s="57">
        <f t="shared" si="5"/>
        <v>2007985.9499999997</v>
      </c>
      <c r="Q19" s="55"/>
      <c r="R19" s="55">
        <v>5789381.0500000501</v>
      </c>
      <c r="S19" s="55">
        <v>331331.88999999996</v>
      </c>
      <c r="T19" s="56">
        <f>IF($E19=1,R19/$R$109,0)</f>
        <v>1.3657678780825166E-2</v>
      </c>
      <c r="U19" s="56">
        <f>IF($E19=1,S19/$S$109,0)</f>
        <v>5.3096560350238435E-3</v>
      </c>
      <c r="V19" s="87">
        <v>429295.09</v>
      </c>
      <c r="W19" s="55">
        <f>IF($E19=1,ROUND($T19*(W$112+W$113),2),0)</f>
        <v>445080.27</v>
      </c>
      <c r="X19" s="87">
        <v>81652.990000000005</v>
      </c>
      <c r="Y19" s="55">
        <f>IF($E19=1,ROUND($U19*(Y$112+Y$113),2),0)</f>
        <v>83221.740000000005</v>
      </c>
      <c r="Z19" s="88">
        <f>IF($E19=1,ROUND($U19*(Z$112+Z$113),2),0)+((W19-V19)+(Y19-X19))</f>
        <v>100575.67</v>
      </c>
      <c r="AA19" s="55">
        <f>IF($E19=1,ROUND($U19*(AA$112+AA$113),2),0)</f>
        <v>83221.740000000005</v>
      </c>
      <c r="AB19" s="55">
        <f>IF($E19=1,ROUND($T19*(AB$112+AB$113),2),0)</f>
        <v>26403.07</v>
      </c>
      <c r="AC19" s="57">
        <f t="shared" si="6"/>
        <v>721148.56</v>
      </c>
    </row>
    <row r="20" spans="1:29">
      <c r="A20" s="98" t="s">
        <v>153</v>
      </c>
      <c r="B20" s="95" t="s">
        <v>154</v>
      </c>
      <c r="C20" s="52" t="str">
        <f>IFERROR(VLOOKUP(A20,'[4]SHOPP UPL SFY2022 Combined OUT'!$A:$F,6,FALSE),IFERROR(VLOOKUP(A20,'[4]SHOPP UPL SFY2022 Combined INP'!$A:$F,6,FALSE),VLOOKUP(A20,'[4]DRG UPL SFY22 Combined'!$A:$J,10,FALSE)))</f>
        <v>Yes</v>
      </c>
      <c r="D20" s="8">
        <v>1</v>
      </c>
      <c r="E20" s="53">
        <v>1</v>
      </c>
      <c r="F20" s="54">
        <f>G20+R20</f>
        <v>11396154.832170319</v>
      </c>
      <c r="G20" s="55">
        <v>279173.5</v>
      </c>
      <c r="H20" s="55">
        <v>30940.55</v>
      </c>
      <c r="I20" s="56">
        <f t="shared" si="0"/>
        <v>4.9131224157410961E-4</v>
      </c>
      <c r="J20" s="56">
        <f t="shared" si="1"/>
        <v>2.4017677785860835E-4</v>
      </c>
      <c r="K20" s="55">
        <f t="shared" si="2"/>
        <v>70383.06</v>
      </c>
      <c r="L20" s="55">
        <f t="shared" si="3"/>
        <v>12336.54</v>
      </c>
      <c r="M20" s="55">
        <f t="shared" si="3"/>
        <v>12336.54</v>
      </c>
      <c r="N20" s="55">
        <f t="shared" si="3"/>
        <v>12336.54</v>
      </c>
      <c r="O20" s="55">
        <f t="shared" si="4"/>
        <v>4175.2700000000004</v>
      </c>
      <c r="P20" s="57">
        <f t="shared" si="5"/>
        <v>111567.95000000003</v>
      </c>
      <c r="Q20" s="55"/>
      <c r="R20" s="55">
        <v>11116981.332170319</v>
      </c>
      <c r="S20" s="55">
        <v>635949.76442059898</v>
      </c>
      <c r="T20" s="56">
        <f>IF($E20=1,R20/$R$109,0)</f>
        <v>2.6225974544759105E-2</v>
      </c>
      <c r="U20" s="56">
        <f>IF($E20=1,S20/$S$109,0)</f>
        <v>1.0191214931432727E-2</v>
      </c>
      <c r="V20" s="87">
        <v>824348.13</v>
      </c>
      <c r="W20" s="55">
        <f>IF($E20=1,ROUND($T20*(W$112+W$113),2),0)</f>
        <v>854659.43</v>
      </c>
      <c r="X20" s="87">
        <v>156722.62</v>
      </c>
      <c r="Y20" s="55">
        <f>IF($E20=1,ROUND($U20*(Y$112+Y$113),2),0)</f>
        <v>159733.64000000001</v>
      </c>
      <c r="Z20" s="88">
        <f>IF($E20=1,ROUND($U20*(Z$112+Z$113),2),0)+((W20-V20)+(Y20-X20))</f>
        <v>193055.96000000008</v>
      </c>
      <c r="AA20" s="55">
        <f>IF($E20=1,ROUND($U20*(AA$112+AA$113),2),0)</f>
        <v>159733.64000000001</v>
      </c>
      <c r="AB20" s="55">
        <f>IF($E20=1,ROUND($T20*(AB$112+AB$113),2),0)</f>
        <v>50700.14</v>
      </c>
      <c r="AC20" s="57">
        <f t="shared" si="6"/>
        <v>1384560.4900000002</v>
      </c>
    </row>
    <row r="21" spans="1:29">
      <c r="A21" s="94" t="s">
        <v>21</v>
      </c>
      <c r="B21" s="95" t="s">
        <v>22</v>
      </c>
      <c r="C21" s="52" t="str">
        <f>IFERROR(VLOOKUP(A21,'[4]SHOPP UPL SFY2022 Combined OUT'!$A:$F,6,FALSE),IFERROR(VLOOKUP(A21,'[4]SHOPP UPL SFY2022 Combined INP'!$A:$F,6,FALSE),VLOOKUP(A21,'[4]DRG UPL SFY22 Combined'!$A:$J,10,FALSE)))</f>
        <v>Yes</v>
      </c>
      <c r="D21" s="8">
        <v>1</v>
      </c>
      <c r="E21" s="53">
        <v>1</v>
      </c>
      <c r="F21" s="54">
        <f>G21+R21</f>
        <v>6626128.0123766698</v>
      </c>
      <c r="G21" s="55">
        <v>1719638.37</v>
      </c>
      <c r="H21" s="55">
        <v>291194.49000000005</v>
      </c>
      <c r="I21" s="56">
        <f t="shared" si="0"/>
        <v>3.0263595300468993E-3</v>
      </c>
      <c r="J21" s="56">
        <f t="shared" si="1"/>
        <v>2.2604043670322849E-3</v>
      </c>
      <c r="K21" s="55">
        <f t="shared" si="2"/>
        <v>433541.91</v>
      </c>
      <c r="L21" s="55">
        <f t="shared" si="3"/>
        <v>116104.37</v>
      </c>
      <c r="M21" s="55">
        <f t="shared" si="3"/>
        <v>116104.37</v>
      </c>
      <c r="N21" s="55">
        <f t="shared" si="3"/>
        <v>116104.37</v>
      </c>
      <c r="O21" s="55">
        <f t="shared" si="4"/>
        <v>25718.59</v>
      </c>
      <c r="P21" s="57">
        <f t="shared" si="5"/>
        <v>807573.61</v>
      </c>
      <c r="Q21" s="55"/>
      <c r="R21" s="55">
        <v>4906489.6423766697</v>
      </c>
      <c r="S21" s="55">
        <v>623903.76251221122</v>
      </c>
      <c r="T21" s="56">
        <f>IF($E21=1,R21/$R$109,0)</f>
        <v>1.157485729446427E-2</v>
      </c>
      <c r="U21" s="56">
        <f>IF($E21=1,S21/$S$109,0)</f>
        <v>9.9981754786629372E-3</v>
      </c>
      <c r="V21" s="87">
        <v>363826.78</v>
      </c>
      <c r="W21" s="55">
        <f>IF($E21=1,ROUND($T21*(W$112+W$113),2),0)</f>
        <v>377204.7</v>
      </c>
      <c r="X21" s="87">
        <v>153754.01999999999</v>
      </c>
      <c r="Y21" s="55">
        <f>IF($E21=1,ROUND($U21*(Y$112+Y$113),2),0)</f>
        <v>156708.01</v>
      </c>
      <c r="Z21" s="88">
        <f>IF($E21=1,ROUND($U21*(Z$112+Z$113),2),0)+((W21-V21)+(Y21-X21))</f>
        <v>173039.92</v>
      </c>
      <c r="AA21" s="55">
        <f>IF($E21=1,ROUND($U21*(AA$112+AA$113),2),0)</f>
        <v>156708.01</v>
      </c>
      <c r="AB21" s="55">
        <f>IF($E21=1,ROUND($T21*(AB$112+AB$113),2),0)</f>
        <v>22376.55</v>
      </c>
      <c r="AC21" s="57">
        <f t="shared" si="6"/>
        <v>869705.28</v>
      </c>
    </row>
    <row r="22" spans="1:29">
      <c r="A22" s="94" t="s">
        <v>23</v>
      </c>
      <c r="B22" s="95" t="s">
        <v>24</v>
      </c>
      <c r="C22" s="52" t="str">
        <f>IFERROR(VLOOKUP(A22,'[4]SHOPP UPL SFY2022 Combined OUT'!$A:$F,6,FALSE),IFERROR(VLOOKUP(A22,'[4]SHOPP UPL SFY2022 Combined INP'!$A:$F,6,FALSE),VLOOKUP(A22,'[4]DRG UPL SFY22 Combined'!$A:$J,10,FALSE)))</f>
        <v>Yes</v>
      </c>
      <c r="D22" s="8">
        <v>1</v>
      </c>
      <c r="E22" s="53">
        <v>1</v>
      </c>
      <c r="F22" s="54">
        <f>G22+R22</f>
        <v>9883642.5600000191</v>
      </c>
      <c r="G22" s="55">
        <v>4479636.6499999994</v>
      </c>
      <c r="H22" s="55">
        <v>747272.47</v>
      </c>
      <c r="I22" s="56">
        <f t="shared" si="0"/>
        <v>7.8836290835234534E-3</v>
      </c>
      <c r="J22" s="56">
        <f t="shared" si="1"/>
        <v>5.8007208671805623E-3</v>
      </c>
      <c r="K22" s="55">
        <f t="shared" si="2"/>
        <v>1129371.31</v>
      </c>
      <c r="L22" s="55">
        <f t="shared" si="3"/>
        <v>297950.69</v>
      </c>
      <c r="M22" s="55">
        <f t="shared" si="3"/>
        <v>297950.69</v>
      </c>
      <c r="N22" s="55">
        <f t="shared" si="3"/>
        <v>297950.69</v>
      </c>
      <c r="O22" s="55">
        <f t="shared" si="4"/>
        <v>66996.600000000006</v>
      </c>
      <c r="P22" s="57">
        <f t="shared" si="5"/>
        <v>2090219.98</v>
      </c>
      <c r="Q22" s="55"/>
      <c r="R22" s="55">
        <v>5404005.9100000197</v>
      </c>
      <c r="S22" s="55">
        <v>541888.96</v>
      </c>
      <c r="T22" s="56">
        <f>IF($E22=1,R22/$R$109,0)</f>
        <v>1.2748543619954058E-2</v>
      </c>
      <c r="U22" s="56">
        <f>IF($E22=1,S22/$S$109,0)</f>
        <v>8.6838727982893361E-3</v>
      </c>
      <c r="V22" s="87">
        <v>400718.69</v>
      </c>
      <c r="W22" s="55">
        <f>IF($E22=1,ROUND($T22*(W$112+W$113),2),0)</f>
        <v>415453.12</v>
      </c>
      <c r="X22" s="87">
        <v>133542.39999999999</v>
      </c>
      <c r="Y22" s="55">
        <f>IF($E22=1,ROUND($U22*(Y$112+Y$113),2),0)</f>
        <v>136108.07</v>
      </c>
      <c r="Z22" s="88">
        <f>IF($E22=1,ROUND($U22*(Z$112+Z$113),2),0)+((W22-V22)+(Y22-X22))</f>
        <v>153408.17000000001</v>
      </c>
      <c r="AA22" s="55">
        <f>IF($E22=1,ROUND($U22*(AA$112+AA$113),2),0)</f>
        <v>136108.07</v>
      </c>
      <c r="AB22" s="55">
        <f>IF($E22=1,ROUND($T22*(AB$112+AB$113),2),0)</f>
        <v>24645.52</v>
      </c>
      <c r="AC22" s="57">
        <f t="shared" si="6"/>
        <v>848422.85000000009</v>
      </c>
    </row>
    <row r="23" spans="1:29">
      <c r="A23" s="94" t="s">
        <v>6</v>
      </c>
      <c r="B23" s="95" t="s">
        <v>333</v>
      </c>
      <c r="C23" s="52" t="str">
        <f>IFERROR(VLOOKUP(A23,'[4]SHOPP UPL SFY2022 Combined OUT'!$A:$F,6,FALSE),IFERROR(VLOOKUP(A23,'[4]SHOPP UPL SFY2022 Combined INP'!$A:$F,6,FALSE),VLOOKUP(A23,'[4]DRG UPL SFY22 Combined'!$A:$J,10,FALSE)))</f>
        <v>Yes</v>
      </c>
      <c r="D23" s="8">
        <v>1</v>
      </c>
      <c r="E23" s="53">
        <v>1</v>
      </c>
      <c r="F23" s="54">
        <f>G23+R23</f>
        <v>8500913.540829299</v>
      </c>
      <c r="G23" s="55">
        <v>2993283.44</v>
      </c>
      <c r="H23" s="55">
        <v>580558.53999999992</v>
      </c>
      <c r="I23" s="56">
        <f t="shared" si="0"/>
        <v>5.2678237603965335E-3</v>
      </c>
      <c r="J23" s="56">
        <f t="shared" si="1"/>
        <v>4.5065998986927496E-3</v>
      </c>
      <c r="K23" s="55">
        <f t="shared" si="2"/>
        <v>754643.45</v>
      </c>
      <c r="L23" s="55">
        <f t="shared" si="3"/>
        <v>231478.91</v>
      </c>
      <c r="M23" s="55">
        <f t="shared" si="3"/>
        <v>231478.91</v>
      </c>
      <c r="N23" s="55">
        <f t="shared" si="3"/>
        <v>231478.91</v>
      </c>
      <c r="O23" s="55">
        <f t="shared" si="4"/>
        <v>44766.98</v>
      </c>
      <c r="P23" s="57">
        <f>SUM(K23:O23)</f>
        <v>1493847.16</v>
      </c>
      <c r="Q23" s="55"/>
      <c r="R23" s="55">
        <v>5507630.1008292986</v>
      </c>
      <c r="S23" s="55">
        <v>557749.83754571644</v>
      </c>
      <c r="T23" s="56">
        <f>IF($E23=1,R23/$R$109,0)</f>
        <v>1.2993002552618234E-2</v>
      </c>
      <c r="U23" s="56">
        <f>IF($E23=1,S23/$S$109,0)</f>
        <v>8.9380463527316441E-3</v>
      </c>
      <c r="V23" s="87">
        <v>408402.65</v>
      </c>
      <c r="W23" s="55">
        <f>IF($E23=1,ROUND($T23*(W$112+W$113),2),0)</f>
        <v>423419.62</v>
      </c>
      <c r="X23" s="87">
        <v>137451.13</v>
      </c>
      <c r="Y23" s="55">
        <f>IF($E23=1,ROUND($U23*(Y$112+Y$113),2),0)</f>
        <v>140091.9</v>
      </c>
      <c r="Z23" s="88">
        <f>IF($E23=1,ROUND($U23*(Z$112+Z$113),2),0)+((W23-V23)+(Y23-X23))</f>
        <v>157749.63999999996</v>
      </c>
      <c r="AA23" s="55">
        <f>IF($E23=1,ROUND($U23*(AA$112+AA$113),2),0)</f>
        <v>140091.9</v>
      </c>
      <c r="AB23" s="55">
        <f>IF($E23=1,ROUND($T23*(AB$112+AB$113),2),0)</f>
        <v>25118.11</v>
      </c>
      <c r="AC23" s="57">
        <f t="shared" si="6"/>
        <v>868813.42999999993</v>
      </c>
    </row>
    <row r="24" spans="1:29">
      <c r="A24" s="94" t="s">
        <v>53</v>
      </c>
      <c r="B24" s="95" t="s">
        <v>336</v>
      </c>
      <c r="C24" s="52" t="str">
        <f>IFERROR(VLOOKUP(A24,'[4]SHOPP UPL SFY2022 Combined OUT'!$A:$F,6,FALSE),IFERROR(VLOOKUP(A24,'[4]SHOPP UPL SFY2022 Combined INP'!$A:$F,6,FALSE),VLOOKUP(A24,'[4]DRG UPL SFY22 Combined'!$A:$J,10,FALSE)))</f>
        <v>Yes</v>
      </c>
      <c r="D24" s="8">
        <v>1</v>
      </c>
      <c r="E24" s="53">
        <v>1</v>
      </c>
      <c r="F24" s="54">
        <f>G24+R24</f>
        <v>4072251.6200000006</v>
      </c>
      <c r="G24" s="55">
        <v>1251879.5099999998</v>
      </c>
      <c r="H24" s="55">
        <v>122005.47</v>
      </c>
      <c r="I24" s="56">
        <f t="shared" si="0"/>
        <v>2.2031594268037539E-3</v>
      </c>
      <c r="J24" s="56">
        <f t="shared" si="1"/>
        <v>9.470704517445587E-4</v>
      </c>
      <c r="K24" s="55">
        <f t="shared" si="2"/>
        <v>315614.17</v>
      </c>
      <c r="L24" s="55">
        <f t="shared" si="3"/>
        <v>48645.73</v>
      </c>
      <c r="M24" s="55">
        <f t="shared" si="3"/>
        <v>48645.73</v>
      </c>
      <c r="N24" s="55">
        <f t="shared" si="3"/>
        <v>48645.73</v>
      </c>
      <c r="O24" s="55">
        <f t="shared" si="4"/>
        <v>18722.87</v>
      </c>
      <c r="P24" s="57">
        <f>SUM(K24:O24)</f>
        <v>480274.22999999992</v>
      </c>
      <c r="Q24" s="55"/>
      <c r="R24" s="55">
        <v>2820372.1100000008</v>
      </c>
      <c r="S24" s="55">
        <v>187055.21</v>
      </c>
      <c r="T24" s="56">
        <f>IF($E24=1,R24/$R$109,0)</f>
        <v>6.6535154601333035E-3</v>
      </c>
      <c r="U24" s="56">
        <f>IF($E24=1,S24/$S$109,0)</f>
        <v>2.9975950237061473E-3</v>
      </c>
      <c r="V24" s="87">
        <v>209136.67</v>
      </c>
      <c r="W24" s="55">
        <f>IF($E24=1,ROUND($T24*(W$112+W$113),2),0)</f>
        <v>216826.63</v>
      </c>
      <c r="X24" s="87">
        <v>46097.64</v>
      </c>
      <c r="Y24" s="55">
        <f>IF($E24=1,ROUND($U24*(Y$112+Y$113),2),0)</f>
        <v>46983.29</v>
      </c>
      <c r="Z24" s="88">
        <f>IF($E24=1,ROUND($U24*(Z$112+Z$113),2),0)+((W24-V24)+(Y24-X24))</f>
        <v>55558.899999999994</v>
      </c>
      <c r="AA24" s="55">
        <f>IF($E24=1,ROUND($U24*(AA$112+AA$113),2),0)</f>
        <v>46983.29</v>
      </c>
      <c r="AB24" s="55">
        <f>IF($E24=1,ROUND($T24*(AB$112+AB$113),2),0)</f>
        <v>12862.6</v>
      </c>
      <c r="AC24" s="57">
        <f t="shared" si="6"/>
        <v>370639.1</v>
      </c>
    </row>
    <row r="25" spans="1:29">
      <c r="A25" s="94" t="s">
        <v>16</v>
      </c>
      <c r="B25" s="95" t="s">
        <v>184</v>
      </c>
      <c r="C25" s="52" t="str">
        <f>IFERROR(VLOOKUP(A25,'[4]SHOPP UPL SFY2022 Combined OUT'!$A:$F,6,FALSE),IFERROR(VLOOKUP(A25,'[4]SHOPP UPL SFY2022 Combined INP'!$A:$F,6,FALSE),VLOOKUP(A25,'[4]DRG UPL SFY22 Combined'!$A:$J,10,FALSE)))</f>
        <v>Yes</v>
      </c>
      <c r="D25" s="8">
        <v>1</v>
      </c>
      <c r="E25" s="53">
        <v>1</v>
      </c>
      <c r="F25" s="54">
        <f>G25+R25</f>
        <v>6134960.4646295449</v>
      </c>
      <c r="G25" s="55">
        <v>1939823.97</v>
      </c>
      <c r="H25" s="55">
        <v>498624.74</v>
      </c>
      <c r="I25" s="56">
        <f t="shared" si="0"/>
        <v>3.4138600653711342E-3</v>
      </c>
      <c r="J25" s="56">
        <f t="shared" si="1"/>
        <v>3.8705867676491314E-3</v>
      </c>
      <c r="K25" s="55">
        <f t="shared" si="2"/>
        <v>489053.4</v>
      </c>
      <c r="L25" s="55">
        <f t="shared" ref="L25:N43" si="7">IF($E25=1,ROUND($J25*(L$112+L$113),2),0)</f>
        <v>198810.46</v>
      </c>
      <c r="M25" s="55">
        <f t="shared" si="7"/>
        <v>198810.46</v>
      </c>
      <c r="N25" s="55">
        <f t="shared" si="7"/>
        <v>198810.46</v>
      </c>
      <c r="O25" s="55">
        <f t="shared" si="4"/>
        <v>29011.64</v>
      </c>
      <c r="P25" s="57">
        <f t="shared" si="5"/>
        <v>1114496.42</v>
      </c>
      <c r="Q25" s="55"/>
      <c r="R25" s="55">
        <v>4195136.4946295451</v>
      </c>
      <c r="S25" s="55">
        <v>640909.71575329779</v>
      </c>
      <c r="T25" s="56">
        <f>IF($E25=1,R25/$R$109,0)</f>
        <v>9.8967102338801335E-3</v>
      </c>
      <c r="U25" s="56">
        <f>IF($E25=1,S25/$S$109,0)</f>
        <v>1.0270699087114477E-2</v>
      </c>
      <c r="V25" s="87">
        <v>311078.42</v>
      </c>
      <c r="W25" s="55">
        <f>IF($E25=1,ROUND($T25*(W$112+W$113),2),0)</f>
        <v>322516.77</v>
      </c>
      <c r="X25" s="87">
        <v>157944.94</v>
      </c>
      <c r="Y25" s="55">
        <f>IF($E25=1,ROUND($U25*(Y$112+Y$113),2),0)</f>
        <v>160979.45000000001</v>
      </c>
      <c r="Z25" s="88">
        <f>IF($E25=1,ROUND($U25*(Z$112+Z$113),2),0)+((W25-V25)+(Y25-X25))</f>
        <v>175452.31000000006</v>
      </c>
      <c r="AA25" s="55">
        <f>IF($E25=1,ROUND($U25*(AA$112+AA$113),2),0)</f>
        <v>160979.45000000001</v>
      </c>
      <c r="AB25" s="55">
        <f>IF($E25=1,ROUND($T25*(AB$112+AB$113),2),0)</f>
        <v>19132.349999999999</v>
      </c>
      <c r="AC25" s="57">
        <f t="shared" si="6"/>
        <v>824587.47</v>
      </c>
    </row>
    <row r="26" spans="1:29">
      <c r="A26" s="94" t="s">
        <v>25</v>
      </c>
      <c r="B26" s="95" t="s">
        <v>185</v>
      </c>
      <c r="C26" s="52" t="str">
        <f>IFERROR(VLOOKUP(A26,'[4]SHOPP UPL SFY2022 Combined OUT'!$A:$F,6,FALSE),IFERROR(VLOOKUP(A26,'[4]SHOPP UPL SFY2022 Combined INP'!$A:$F,6,FALSE),VLOOKUP(A26,'[4]DRG UPL SFY22 Combined'!$A:$J,10,FALSE)))</f>
        <v>Yes</v>
      </c>
      <c r="D26" s="8">
        <v>1</v>
      </c>
      <c r="E26" s="53">
        <v>1</v>
      </c>
      <c r="F26" s="54">
        <f>G26+R26</f>
        <v>39751058.230002202</v>
      </c>
      <c r="G26" s="55">
        <v>21151012.510000002</v>
      </c>
      <c r="H26" s="55">
        <v>6163731.1600000001</v>
      </c>
      <c r="I26" s="56">
        <f t="shared" si="0"/>
        <v>3.7223272867410895E-2</v>
      </c>
      <c r="J26" s="56">
        <f t="shared" si="1"/>
        <v>4.7846114228593299E-2</v>
      </c>
      <c r="K26" s="55">
        <f t="shared" si="2"/>
        <v>5332429.5199999996</v>
      </c>
      <c r="L26" s="55">
        <f t="shared" si="7"/>
        <v>2457588.16</v>
      </c>
      <c r="M26" s="55">
        <f t="shared" si="7"/>
        <v>2457588.16</v>
      </c>
      <c r="N26" s="55">
        <f t="shared" si="7"/>
        <v>2457588.16</v>
      </c>
      <c r="O26" s="55">
        <f t="shared" si="4"/>
        <v>316330.56</v>
      </c>
      <c r="P26" s="57">
        <f t="shared" si="5"/>
        <v>13021524.560000001</v>
      </c>
      <c r="Q26" s="55"/>
      <c r="R26" s="55">
        <v>18600045.7200022</v>
      </c>
      <c r="S26" s="55">
        <v>3770515.8100000196</v>
      </c>
      <c r="T26" s="56">
        <f>IF($E26=1,R26/$R$109,0)</f>
        <v>4.3879207044499137E-2</v>
      </c>
      <c r="U26" s="56">
        <f>IF($E26=1,S26/$S$109,0)</f>
        <v>6.0423227072164479E-2</v>
      </c>
      <c r="V26" s="87">
        <v>1379233.49</v>
      </c>
      <c r="W26" s="55">
        <f>IF($E26=1,ROUND($T26*(W$112+W$113),2),0)</f>
        <v>1429947.93</v>
      </c>
      <c r="X26" s="87">
        <v>929200.92</v>
      </c>
      <c r="Y26" s="55">
        <f>IF($E26=1,ROUND($U26*(Y$112+Y$113),2),0)</f>
        <v>947053.13</v>
      </c>
      <c r="Z26" s="88">
        <f>IF($E26=1,ROUND($U26*(Z$112+Z$113),2),0)+((W26-V26)+(Y26-X26))</f>
        <v>1015619.7799999999</v>
      </c>
      <c r="AA26" s="55">
        <f>IF($E26=1,ROUND($U26*(AA$112+AA$113),2),0)</f>
        <v>947053.13</v>
      </c>
      <c r="AB26" s="55">
        <f>IF($E26=1,ROUND($T26*(AB$112+AB$113),2),0)</f>
        <v>84827.42</v>
      </c>
      <c r="AC26" s="57">
        <f t="shared" si="6"/>
        <v>4355934.74</v>
      </c>
    </row>
    <row r="27" spans="1:29">
      <c r="A27" s="94" t="s">
        <v>26</v>
      </c>
      <c r="B27" s="95" t="s">
        <v>27</v>
      </c>
      <c r="C27" s="52" t="str">
        <f>IFERROR(VLOOKUP(A27,'[4]SHOPP UPL SFY2022 Combined OUT'!$A:$F,6,FALSE),IFERROR(VLOOKUP(A27,'[4]SHOPP UPL SFY2022 Combined INP'!$A:$F,6,FALSE),VLOOKUP(A27,'[4]DRG UPL SFY22 Combined'!$A:$J,10,FALSE)))</f>
        <v>Yes</v>
      </c>
      <c r="D27" s="8">
        <v>1</v>
      </c>
      <c r="E27" s="53">
        <v>1</v>
      </c>
      <c r="F27" s="54">
        <f>G27+R27</f>
        <v>13219245.694977183</v>
      </c>
      <c r="G27" s="55">
        <v>5569032.4899999993</v>
      </c>
      <c r="H27" s="55">
        <v>1244042.28</v>
      </c>
      <c r="I27" s="56">
        <f t="shared" si="0"/>
        <v>9.800836526607808E-3</v>
      </c>
      <c r="J27" s="56">
        <f t="shared" si="1"/>
        <v>9.6569086952325231E-3</v>
      </c>
      <c r="K27" s="55">
        <f t="shared" si="2"/>
        <v>1404021.36</v>
      </c>
      <c r="L27" s="55">
        <f t="shared" si="7"/>
        <v>496021.56</v>
      </c>
      <c r="M27" s="55">
        <f t="shared" si="7"/>
        <v>496021.56</v>
      </c>
      <c r="N27" s="55">
        <f t="shared" si="7"/>
        <v>496021.56</v>
      </c>
      <c r="O27" s="55">
        <f t="shared" si="4"/>
        <v>83289.399999999994</v>
      </c>
      <c r="P27" s="57">
        <f t="shared" si="5"/>
        <v>2975375.44</v>
      </c>
      <c r="Q27" s="55"/>
      <c r="R27" s="55">
        <v>7650213.2049771845</v>
      </c>
      <c r="S27" s="55">
        <v>1011994.8699999982</v>
      </c>
      <c r="T27" s="56">
        <f>IF($E27=1,R27/$R$109,0)</f>
        <v>1.8047551829120743E-2</v>
      </c>
      <c r="U27" s="56">
        <f>IF($E27=1,S27/$S$109,0)</f>
        <v>1.6217408680186691E-2</v>
      </c>
      <c r="V27" s="87">
        <v>567279.80000000005</v>
      </c>
      <c r="W27" s="55">
        <f>IF($E27=1,ROUND($T27*(W$112+W$113),2),0)</f>
        <v>588138.68999999994</v>
      </c>
      <c r="X27" s="87">
        <v>249394.67</v>
      </c>
      <c r="Y27" s="55">
        <f>IF($E27=1,ROUND($U27*(Y$112+Y$113),2),0)</f>
        <v>254186.15</v>
      </c>
      <c r="Z27" s="88">
        <f>IF($E27=1,ROUND($U27*(Z$112+Z$113),2),0)+((W27-V27)+(Y27-X27))</f>
        <v>279836.5199999999</v>
      </c>
      <c r="AA27" s="55">
        <f>IF($E27=1,ROUND($U27*(AA$112+AA$113),2),0)</f>
        <v>254186.15</v>
      </c>
      <c r="AB27" s="55">
        <f>IF($E27=1,ROUND($T27*(AB$112+AB$113),2),0)</f>
        <v>34889.58</v>
      </c>
      <c r="AC27" s="57">
        <f t="shared" si="6"/>
        <v>1385586.72</v>
      </c>
    </row>
    <row r="28" spans="1:29">
      <c r="A28" s="99" t="s">
        <v>130</v>
      </c>
      <c r="B28" s="95" t="s">
        <v>186</v>
      </c>
      <c r="C28" s="52" t="str">
        <f>IFERROR(VLOOKUP(A28,'[4]SHOPP UPL SFY2022 Combined OUT'!$A:$F,6,FALSE),IFERROR(VLOOKUP(A28,'[4]SHOPP UPL SFY2022 Combined INP'!$A:$F,6,FALSE),VLOOKUP(A28,'[4]DRG UPL SFY22 Combined'!$A:$J,10,FALSE)))</f>
        <v>No</v>
      </c>
      <c r="D28" s="8">
        <v>1</v>
      </c>
      <c r="E28" s="53">
        <v>1</v>
      </c>
      <c r="F28" s="54">
        <f>G28+R28</f>
        <v>4148593.4</v>
      </c>
      <c r="G28" s="55">
        <v>4148593.4</v>
      </c>
      <c r="H28" s="55">
        <v>890525.86</v>
      </c>
      <c r="I28" s="56">
        <f t="shared" si="0"/>
        <v>7.3010322352714593E-3</v>
      </c>
      <c r="J28" s="56">
        <f t="shared" si="1"/>
        <v>6.9127288188014155E-3</v>
      </c>
      <c r="K28" s="55">
        <f t="shared" si="2"/>
        <v>1045911.25</v>
      </c>
      <c r="L28" s="55">
        <f t="shared" si="7"/>
        <v>355068.34</v>
      </c>
      <c r="M28" s="55">
        <f t="shared" si="7"/>
        <v>355068.34</v>
      </c>
      <c r="N28" s="55">
        <f t="shared" si="7"/>
        <v>355068.34</v>
      </c>
      <c r="O28" s="55">
        <f t="shared" si="4"/>
        <v>62045.58</v>
      </c>
      <c r="P28" s="57">
        <f t="shared" si="5"/>
        <v>2173161.85</v>
      </c>
      <c r="Q28" s="55"/>
      <c r="R28" s="55">
        <v>0</v>
      </c>
      <c r="S28" s="55">
        <v>0</v>
      </c>
      <c r="T28" s="56">
        <f>IF($E28=1,R28/$R$109,0)</f>
        <v>0</v>
      </c>
      <c r="U28" s="56">
        <f>IF($E28=1,S28/$S$109,0)</f>
        <v>0</v>
      </c>
      <c r="V28" s="87">
        <v>0</v>
      </c>
      <c r="W28" s="55">
        <f>IF($E28=1,ROUND($T28*(W$112+W$113),2),0)</f>
        <v>0</v>
      </c>
      <c r="X28" s="87">
        <v>0</v>
      </c>
      <c r="Y28" s="55">
        <f>IF($E28=1,ROUND($U28*(Y$112+Y$113),2),0)</f>
        <v>0</v>
      </c>
      <c r="Z28" s="88">
        <f>IF($E28=1,ROUND($U28*(Z$112+Z$113),2),0)+((W28-V28)+(Y28-X28))</f>
        <v>0</v>
      </c>
      <c r="AA28" s="55">
        <f>IF($E28=1,ROUND($U28*(AA$112+AA$113),2),0)</f>
        <v>0</v>
      </c>
      <c r="AB28" s="55">
        <f>IF($E28=1,ROUND($T28*(AB$112+AB$113),2),0)</f>
        <v>0</v>
      </c>
      <c r="AC28" s="57">
        <f t="shared" si="6"/>
        <v>0</v>
      </c>
    </row>
    <row r="29" spans="1:29">
      <c r="A29" s="94" t="s">
        <v>30</v>
      </c>
      <c r="B29" s="95" t="s">
        <v>31</v>
      </c>
      <c r="C29" s="52" t="str">
        <f>IFERROR(VLOOKUP(A29,'[4]SHOPP UPL SFY2022 Combined OUT'!$A:$F,6,FALSE),IFERROR(VLOOKUP(A29,'[4]SHOPP UPL SFY2022 Combined INP'!$A:$F,6,FALSE),VLOOKUP(A29,'[4]DRG UPL SFY22 Combined'!$A:$J,10,FALSE)))</f>
        <v>Yes</v>
      </c>
      <c r="D29" s="8">
        <v>1</v>
      </c>
      <c r="E29" s="53">
        <v>1</v>
      </c>
      <c r="F29" s="54">
        <f>G29+R29</f>
        <v>13389368.80000006</v>
      </c>
      <c r="G29" s="55">
        <v>5227961.290000001</v>
      </c>
      <c r="H29" s="55">
        <v>1243218.1499999999</v>
      </c>
      <c r="I29" s="56">
        <f t="shared" si="0"/>
        <v>9.2005916759741666E-3</v>
      </c>
      <c r="J29" s="56">
        <f t="shared" si="1"/>
        <v>9.6505113659046144E-3</v>
      </c>
      <c r="K29" s="55">
        <f t="shared" si="2"/>
        <v>1318033.1299999999</v>
      </c>
      <c r="L29" s="55">
        <f t="shared" si="7"/>
        <v>495692.97</v>
      </c>
      <c r="M29" s="55">
        <f t="shared" si="7"/>
        <v>495692.97</v>
      </c>
      <c r="N29" s="55">
        <f t="shared" si="7"/>
        <v>495692.97</v>
      </c>
      <c r="O29" s="55">
        <f t="shared" si="4"/>
        <v>78188.41</v>
      </c>
      <c r="P29" s="57">
        <f t="shared" si="5"/>
        <v>2883300.45</v>
      </c>
      <c r="Q29" s="55"/>
      <c r="R29" s="55">
        <v>8161407.5100000603</v>
      </c>
      <c r="S29" s="55">
        <v>1318719.5</v>
      </c>
      <c r="T29" s="56">
        <f>IF($E29=1,R29/$R$109,0)</f>
        <v>1.9253505894381233E-2</v>
      </c>
      <c r="U29" s="56">
        <f>IF($E29=1,S29/$S$109,0)</f>
        <v>2.1132728732144154E-2</v>
      </c>
      <c r="V29" s="87">
        <v>605185.96</v>
      </c>
      <c r="W29" s="55">
        <f>IF($E29=1,ROUND($T29*(W$112+W$113),2),0)</f>
        <v>627438.66</v>
      </c>
      <c r="X29" s="87">
        <v>324983.49</v>
      </c>
      <c r="Y29" s="55">
        <f>IF($E29=1,ROUND($U29*(Y$112+Y$113),2),0)</f>
        <v>331227.21000000002</v>
      </c>
      <c r="Z29" s="88">
        <f>IF($E29=1,ROUND($U29*(Z$112+Z$113),2),0)+((W29-V29)+(Y29-X29))</f>
        <v>359723.63000000012</v>
      </c>
      <c r="AA29" s="55">
        <f>IF($E29=1,ROUND($U29*(AA$112+AA$113),2),0)</f>
        <v>331227.21000000002</v>
      </c>
      <c r="AB29" s="55">
        <f>IF($E29=1,ROUND($T29*(AB$112+AB$113),2),0)</f>
        <v>37220.94</v>
      </c>
      <c r="AC29" s="57">
        <f t="shared" si="6"/>
        <v>1658341.23</v>
      </c>
    </row>
    <row r="30" spans="1:29">
      <c r="A30" s="94" t="s">
        <v>32</v>
      </c>
      <c r="B30" s="95" t="s">
        <v>187</v>
      </c>
      <c r="C30" s="52" t="str">
        <f>IFERROR(VLOOKUP(A30,'[4]SHOPP UPL SFY2022 Combined OUT'!$A:$F,6,FALSE),IFERROR(VLOOKUP(A30,'[4]SHOPP UPL SFY2022 Combined INP'!$A:$F,6,FALSE),VLOOKUP(A30,'[4]DRG UPL SFY22 Combined'!$A:$J,10,FALSE)))</f>
        <v>Yes</v>
      </c>
      <c r="D30" s="8">
        <v>1</v>
      </c>
      <c r="E30" s="53">
        <v>1</v>
      </c>
      <c r="F30" s="54">
        <f>G30+R30</f>
        <v>21073887.680000387</v>
      </c>
      <c r="G30" s="55">
        <v>8257591.1299999999</v>
      </c>
      <c r="H30" s="55">
        <v>1707072.93</v>
      </c>
      <c r="I30" s="56">
        <f t="shared" si="0"/>
        <v>1.4532380788587687E-2</v>
      </c>
      <c r="J30" s="56">
        <f t="shared" si="1"/>
        <v>1.3251195466695119E-2</v>
      </c>
      <c r="K30" s="55">
        <f t="shared" si="2"/>
        <v>2081839.94</v>
      </c>
      <c r="L30" s="55">
        <f t="shared" si="7"/>
        <v>680640.04</v>
      </c>
      <c r="M30" s="55">
        <f t="shared" si="7"/>
        <v>680640.04</v>
      </c>
      <c r="N30" s="55">
        <f t="shared" si="7"/>
        <v>680640.04</v>
      </c>
      <c r="O30" s="55">
        <f t="shared" si="4"/>
        <v>123498.98</v>
      </c>
      <c r="P30" s="57">
        <f t="shared" si="5"/>
        <v>4247259.04</v>
      </c>
      <c r="Q30" s="55"/>
      <c r="R30" s="55">
        <v>12816296.550000386</v>
      </c>
      <c r="S30" s="55">
        <v>1802614.5300000003</v>
      </c>
      <c r="T30" s="56">
        <f>IF($E30=1,R30/$R$109,0)</f>
        <v>3.0234814383085312E-2</v>
      </c>
      <c r="U30" s="56">
        <f>IF($E30=1,S30/$S$109,0)</f>
        <v>2.8887237863026625E-2</v>
      </c>
      <c r="V30" s="87">
        <v>950356.02</v>
      </c>
      <c r="W30" s="55">
        <f>IF($E30=1,ROUND($T30*(W$112+W$113),2),0)</f>
        <v>985300.63</v>
      </c>
      <c r="X30" s="87">
        <v>444233.94</v>
      </c>
      <c r="Y30" s="55">
        <f>IF($E30=1,ROUND($U30*(Y$112+Y$113),2),0)</f>
        <v>452768.75</v>
      </c>
      <c r="Z30" s="88">
        <f>IF($E30=1,ROUND($U30*(Z$112+Z$113),2),0)+((W30-V30)+(Y30-X30))</f>
        <v>496248.17</v>
      </c>
      <c r="AA30" s="55">
        <f>IF($E30=1,ROUND($U30*(AA$112+AA$113),2),0)</f>
        <v>452768.75</v>
      </c>
      <c r="AB30" s="55">
        <f>IF($E30=1,ROUND($T30*(AB$112+AB$113),2),0)</f>
        <v>58450.04</v>
      </c>
      <c r="AC30" s="57">
        <f t="shared" si="6"/>
        <v>2402056.92</v>
      </c>
    </row>
    <row r="31" spans="1:29">
      <c r="A31" s="94" t="s">
        <v>29</v>
      </c>
      <c r="B31" s="95" t="s">
        <v>188</v>
      </c>
      <c r="C31" s="52" t="str">
        <f>IFERROR(VLOOKUP(A31,'[4]SHOPP UPL SFY2022 Combined OUT'!$A:$F,6,FALSE),IFERROR(VLOOKUP(A31,'[4]SHOPP UPL SFY2022 Combined INP'!$A:$F,6,FALSE),VLOOKUP(A31,'[4]DRG UPL SFY22 Combined'!$A:$J,10,FALSE)))</f>
        <v>Yes</v>
      </c>
      <c r="D31" s="8">
        <v>1</v>
      </c>
      <c r="E31" s="53">
        <v>1</v>
      </c>
      <c r="F31" s="54">
        <f>G31+R31</f>
        <v>51855909.320000365</v>
      </c>
      <c r="G31" s="55">
        <v>25134374.399999995</v>
      </c>
      <c r="H31" s="55">
        <v>4625998.4400000004</v>
      </c>
      <c r="I31" s="56">
        <f t="shared" si="0"/>
        <v>4.423351724653992E-2</v>
      </c>
      <c r="J31" s="56">
        <f t="shared" si="1"/>
        <v>3.590942629326721E-2</v>
      </c>
      <c r="K31" s="55">
        <f t="shared" si="2"/>
        <v>6336683.8799999999</v>
      </c>
      <c r="L31" s="55">
        <f t="shared" si="7"/>
        <v>1844467.04</v>
      </c>
      <c r="M31" s="55">
        <f t="shared" si="7"/>
        <v>1844467.04</v>
      </c>
      <c r="N31" s="55">
        <f t="shared" si="7"/>
        <v>1844467.04</v>
      </c>
      <c r="O31" s="55">
        <f t="shared" si="4"/>
        <v>375904.98</v>
      </c>
      <c r="P31" s="57">
        <f t="shared" si="5"/>
        <v>12245989.98</v>
      </c>
      <c r="Q31" s="55"/>
      <c r="R31" s="55">
        <v>26721534.920000367</v>
      </c>
      <c r="S31" s="55">
        <v>3524658.8000000101</v>
      </c>
      <c r="T31" s="56">
        <f>IF($E31=1,R31/$R$109,0)</f>
        <v>6.3038541998883382E-2</v>
      </c>
      <c r="U31" s="56">
        <f>IF($E31=1,S31/$S$109,0)</f>
        <v>5.6483322111916104E-2</v>
      </c>
      <c r="V31" s="87">
        <v>1981459.42</v>
      </c>
      <c r="W31" s="55">
        <f>IF($E31=1,ROUND($T31*(W$112+W$113),2),0)</f>
        <v>2054317.72</v>
      </c>
      <c r="X31" s="87">
        <v>868612.24</v>
      </c>
      <c r="Y31" s="55">
        <f>IF($E31=1,ROUND($U31*(Y$112+Y$113),2),0)</f>
        <v>885300.4</v>
      </c>
      <c r="Z31" s="88">
        <f>IF($E31=1,ROUND($U31*(Z$112+Z$113),2),0)+((W31-V31)+(Y31-X31))</f>
        <v>974846.8600000001</v>
      </c>
      <c r="AA31" s="55">
        <f>IF($E31=1,ROUND($U31*(AA$112+AA$113),2),0)</f>
        <v>885300.4</v>
      </c>
      <c r="AB31" s="55">
        <f>IF($E31=1,ROUND($T31*(AB$112+AB$113),2),0)</f>
        <v>121866.3</v>
      </c>
      <c r="AC31" s="57">
        <f t="shared" si="6"/>
        <v>4832085.2200000007</v>
      </c>
    </row>
    <row r="32" spans="1:29">
      <c r="A32" s="94" t="s">
        <v>151</v>
      </c>
      <c r="B32" s="95" t="s">
        <v>189</v>
      </c>
      <c r="C32" s="52" t="str">
        <f>IFERROR(VLOOKUP(A32,'[4]SHOPP UPL SFY2022 Combined OUT'!$A:$F,6,FALSE),IFERROR(VLOOKUP(A32,'[4]SHOPP UPL SFY2022 Combined INP'!$A:$F,6,FALSE),VLOOKUP(A32,'[4]DRG UPL SFY22 Combined'!$A:$J,10,FALSE)))</f>
        <v>No</v>
      </c>
      <c r="D32" s="8">
        <v>1</v>
      </c>
      <c r="E32" s="53">
        <v>1</v>
      </c>
      <c r="F32" s="54">
        <f>G32+R32</f>
        <v>4281998.63</v>
      </c>
      <c r="G32" s="55">
        <v>4281998.63</v>
      </c>
      <c r="H32" s="55">
        <v>456760.01999999996</v>
      </c>
      <c r="I32" s="56">
        <f t="shared" si="0"/>
        <v>7.5358096141738603E-3</v>
      </c>
      <c r="J32" s="56">
        <f t="shared" si="1"/>
        <v>3.5456108523679603E-3</v>
      </c>
      <c r="K32" s="55">
        <f t="shared" si="2"/>
        <v>1079544.3400000001</v>
      </c>
      <c r="L32" s="55">
        <f t="shared" si="7"/>
        <v>182118.26</v>
      </c>
      <c r="M32" s="55">
        <f t="shared" si="7"/>
        <v>182118.26</v>
      </c>
      <c r="N32" s="55">
        <f t="shared" si="7"/>
        <v>182118.26</v>
      </c>
      <c r="O32" s="55">
        <f t="shared" si="4"/>
        <v>64040.77</v>
      </c>
      <c r="P32" s="57">
        <f t="shared" si="5"/>
        <v>1689939.8900000001</v>
      </c>
      <c r="Q32" s="55"/>
      <c r="R32" s="55">
        <v>0</v>
      </c>
      <c r="S32" s="55">
        <v>0</v>
      </c>
      <c r="T32" s="56">
        <f>IF($E32=1,R32/$R$109,0)</f>
        <v>0</v>
      </c>
      <c r="U32" s="56">
        <f>IF($E32=1,S32/$S$109,0)</f>
        <v>0</v>
      </c>
      <c r="V32" s="87">
        <v>0</v>
      </c>
      <c r="W32" s="55">
        <f>IF($E32=1,ROUND($T32*(W$112+W$113),2),0)</f>
        <v>0</v>
      </c>
      <c r="X32" s="87">
        <v>0</v>
      </c>
      <c r="Y32" s="55">
        <f>IF($E32=1,ROUND($U32*(Y$112+Y$113),2),0)</f>
        <v>0</v>
      </c>
      <c r="Z32" s="88">
        <f>IF($E32=1,ROUND($U32*(Z$112+Z$113),2),0)+((W32-V32)+(Y32-X32))</f>
        <v>0</v>
      </c>
      <c r="AA32" s="55">
        <f>IF($E32=1,ROUND($U32*(AA$112+AA$113),2),0)</f>
        <v>0</v>
      </c>
      <c r="AB32" s="55">
        <f>IF($E32=1,ROUND($T32*(AB$112+AB$113),2),0)</f>
        <v>0</v>
      </c>
      <c r="AC32" s="57">
        <f t="shared" si="6"/>
        <v>0</v>
      </c>
    </row>
    <row r="33" spans="1:29">
      <c r="A33" s="94" t="s">
        <v>33</v>
      </c>
      <c r="B33" s="95" t="s">
        <v>137</v>
      </c>
      <c r="C33" s="52" t="str">
        <f>IFERROR(VLOOKUP(A33,'[4]SHOPP UPL SFY2022 Combined OUT'!$A:$F,6,FALSE),IFERROR(VLOOKUP(A33,'[4]SHOPP UPL SFY2022 Combined INP'!$A:$F,6,FALSE),VLOOKUP(A33,'[4]DRG UPL SFY22 Combined'!$A:$J,10,FALSE)))</f>
        <v>Yes</v>
      </c>
      <c r="D33" s="8">
        <v>1</v>
      </c>
      <c r="E33" s="53">
        <v>1</v>
      </c>
      <c r="F33" s="54">
        <f>G33+R33</f>
        <v>28960026.391721398</v>
      </c>
      <c r="G33" s="55">
        <v>17245554.719999999</v>
      </c>
      <c r="H33" s="55">
        <v>4873311.88</v>
      </c>
      <c r="I33" s="56">
        <f t="shared" si="0"/>
        <v>3.0350130462497928E-2</v>
      </c>
      <c r="J33" s="56">
        <f t="shared" si="1"/>
        <v>3.7829202933964551E-2</v>
      </c>
      <c r="K33" s="55">
        <f t="shared" si="2"/>
        <v>4347815.74</v>
      </c>
      <c r="L33" s="55">
        <f t="shared" si="7"/>
        <v>1943075.26</v>
      </c>
      <c r="M33" s="55">
        <f t="shared" si="7"/>
        <v>1943075.26</v>
      </c>
      <c r="N33" s="55">
        <f t="shared" si="7"/>
        <v>1943075.26</v>
      </c>
      <c r="O33" s="55">
        <f t="shared" si="4"/>
        <v>257921.27</v>
      </c>
      <c r="P33" s="57">
        <f t="shared" si="5"/>
        <v>10434962.789999999</v>
      </c>
      <c r="Q33" s="55"/>
      <c r="R33" s="55">
        <v>11714471.671721399</v>
      </c>
      <c r="S33" s="55">
        <v>1974996.48000001</v>
      </c>
      <c r="T33" s="56">
        <f>IF($E33=1,R33/$R$109,0)</f>
        <v>2.7635508838970872E-2</v>
      </c>
      <c r="U33" s="56">
        <f>IF($E33=1,S33/$S$109,0)</f>
        <v>3.1649691127476148E-2</v>
      </c>
      <c r="V33" s="87">
        <v>868653.33</v>
      </c>
      <c r="W33" s="55">
        <f>IF($E33=1,ROUND($T33*(W$112+W$113),2),0)</f>
        <v>900593.73</v>
      </c>
      <c r="X33" s="87">
        <v>486715.52</v>
      </c>
      <c r="Y33" s="55">
        <f>IF($E33=1,ROUND($U33*(Y$112+Y$113),2),0)</f>
        <v>496066.51</v>
      </c>
      <c r="Z33" s="88">
        <f>IF($E33=1,ROUND($U33*(Z$112+Z$113),2),0)+((W33-V33)+(Y33-X33))</f>
        <v>537357.9</v>
      </c>
      <c r="AA33" s="55">
        <f>IF($E33=1,ROUND($U33*(AA$112+AA$113),2),0)</f>
        <v>496066.51</v>
      </c>
      <c r="AB33" s="55">
        <f>IF($E33=1,ROUND($T33*(AB$112+AB$113),2),0)</f>
        <v>53425.05</v>
      </c>
      <c r="AC33" s="57">
        <f t="shared" si="6"/>
        <v>2442218.31</v>
      </c>
    </row>
    <row r="34" spans="1:29">
      <c r="A34" s="100" t="s">
        <v>155</v>
      </c>
      <c r="B34" s="95" t="s">
        <v>156</v>
      </c>
      <c r="C34" s="52" t="str">
        <f>IFERROR(VLOOKUP(A34,'[4]SHOPP UPL SFY2022 Combined OUT'!$A:$F,6,FALSE),IFERROR(VLOOKUP(A34,'[4]SHOPP UPL SFY2022 Combined INP'!$A:$F,6,FALSE),VLOOKUP(A34,'[4]DRG UPL SFY22 Combined'!$A:$J,10,FALSE)))</f>
        <v>No</v>
      </c>
      <c r="D34" s="8">
        <v>1</v>
      </c>
      <c r="E34" s="53">
        <v>1</v>
      </c>
      <c r="F34" s="54">
        <f>G34+R34</f>
        <v>420468.66</v>
      </c>
      <c r="G34" s="55">
        <v>420468.66</v>
      </c>
      <c r="H34" s="55">
        <v>191797.6</v>
      </c>
      <c r="I34" s="56">
        <f t="shared" si="0"/>
        <v>7.3997496129203579E-4</v>
      </c>
      <c r="J34" s="56">
        <f t="shared" si="1"/>
        <v>1.4888335717695457E-3</v>
      </c>
      <c r="K34" s="55">
        <f t="shared" si="2"/>
        <v>106005.3</v>
      </c>
      <c r="L34" s="55">
        <f t="shared" si="7"/>
        <v>76473.08</v>
      </c>
      <c r="M34" s="55">
        <f t="shared" si="7"/>
        <v>76473.08</v>
      </c>
      <c r="N34" s="55">
        <f t="shared" si="7"/>
        <v>76473.08</v>
      </c>
      <c r="O34" s="55">
        <f t="shared" si="4"/>
        <v>6288.45</v>
      </c>
      <c r="P34" s="57">
        <f t="shared" si="5"/>
        <v>341712.99000000005</v>
      </c>
      <c r="Q34" s="55"/>
      <c r="R34" s="55">
        <v>0</v>
      </c>
      <c r="S34" s="55">
        <v>0</v>
      </c>
      <c r="T34" s="56">
        <f>IF($E34=1,R34/$R$109,0)</f>
        <v>0</v>
      </c>
      <c r="U34" s="56">
        <f>IF($E34=1,S34/$S$109,0)</f>
        <v>0</v>
      </c>
      <c r="V34" s="87">
        <v>0</v>
      </c>
      <c r="W34" s="55">
        <f>IF($E34=1,ROUND($T34*(W$112+W$113),2),0)</f>
        <v>0</v>
      </c>
      <c r="X34" s="87">
        <v>0</v>
      </c>
      <c r="Y34" s="55">
        <f>IF($E34=1,ROUND($U34*(Y$112+Y$113),2),0)</f>
        <v>0</v>
      </c>
      <c r="Z34" s="88">
        <f>IF($E34=1,ROUND($U34*(Z$112+Z$113),2),0)+((W34-V34)+(Y34-X34))</f>
        <v>0</v>
      </c>
      <c r="AA34" s="55">
        <f>IF($E34=1,ROUND($U34*(AA$112+AA$113),2),0)</f>
        <v>0</v>
      </c>
      <c r="AB34" s="55">
        <f>IF($E34=1,ROUND($T34*(AB$112+AB$113),2),0)</f>
        <v>0</v>
      </c>
      <c r="AC34" s="57">
        <f t="shared" si="6"/>
        <v>0</v>
      </c>
    </row>
    <row r="35" spans="1:29">
      <c r="A35" s="97" t="s">
        <v>127</v>
      </c>
      <c r="B35" s="95" t="s">
        <v>138</v>
      </c>
      <c r="C35" s="52" t="str">
        <f>IFERROR(VLOOKUP(A35,'[4]SHOPP UPL SFY2022 Combined OUT'!$A:$F,6,FALSE),IFERROR(VLOOKUP(A35,'[4]SHOPP UPL SFY2022 Combined INP'!$A:$F,6,FALSE),VLOOKUP(A35,'[4]DRG UPL SFY22 Combined'!$A:$J,10,FALSE)))</f>
        <v>No</v>
      </c>
      <c r="D35" s="8">
        <v>1</v>
      </c>
      <c r="E35" s="53">
        <v>1</v>
      </c>
      <c r="F35" s="54">
        <f>G35+R35</f>
        <v>8800152.8000000007</v>
      </c>
      <c r="G35" s="55">
        <v>8800152.8000000007</v>
      </c>
      <c r="H35" s="55">
        <v>714093.72999999986</v>
      </c>
      <c r="I35" s="56">
        <f t="shared" si="0"/>
        <v>1.5487224963553765E-2</v>
      </c>
      <c r="J35" s="56">
        <f t="shared" si="1"/>
        <v>5.5431700845794598E-3</v>
      </c>
      <c r="K35" s="55">
        <f t="shared" si="2"/>
        <v>2218626.39</v>
      </c>
      <c r="L35" s="55">
        <f t="shared" si="7"/>
        <v>284721.75</v>
      </c>
      <c r="M35" s="55">
        <f t="shared" si="7"/>
        <v>284721.75</v>
      </c>
      <c r="N35" s="55">
        <f t="shared" si="7"/>
        <v>284721.75</v>
      </c>
      <c r="O35" s="55">
        <f t="shared" si="4"/>
        <v>131613.43</v>
      </c>
      <c r="P35" s="57">
        <f t="shared" si="5"/>
        <v>3204405.0700000003</v>
      </c>
      <c r="Q35" s="55"/>
      <c r="R35" s="55">
        <v>0</v>
      </c>
      <c r="S35" s="55">
        <v>0</v>
      </c>
      <c r="T35" s="56">
        <f>IF($E35=1,R35/$R$109,0)</f>
        <v>0</v>
      </c>
      <c r="U35" s="56">
        <f>IF($E35=1,S35/$S$109,0)</f>
        <v>0</v>
      </c>
      <c r="V35" s="87">
        <v>0</v>
      </c>
      <c r="W35" s="55">
        <f>IF($E35=1,ROUND($T35*(W$112+W$113),2),0)</f>
        <v>0</v>
      </c>
      <c r="X35" s="87">
        <v>0</v>
      </c>
      <c r="Y35" s="55">
        <f>IF($E35=1,ROUND($U35*(Y$112+Y$113),2),0)</f>
        <v>0</v>
      </c>
      <c r="Z35" s="88">
        <f>IF($E35=1,ROUND($U35*(Z$112+Z$113),2),0)+((W35-V35)+(Y35-X35))</f>
        <v>0</v>
      </c>
      <c r="AA35" s="55">
        <f>IF($E35=1,ROUND($U35*(AA$112+AA$113),2),0)</f>
        <v>0</v>
      </c>
      <c r="AB35" s="55">
        <f>IF($E35=1,ROUND($T35*(AB$112+AB$113),2),0)</f>
        <v>0</v>
      </c>
      <c r="AC35" s="57">
        <f t="shared" si="6"/>
        <v>0</v>
      </c>
    </row>
    <row r="36" spans="1:29">
      <c r="A36" s="101" t="s">
        <v>128</v>
      </c>
      <c r="B36" s="95" t="s">
        <v>139</v>
      </c>
      <c r="C36" s="52" t="str">
        <f>IFERROR(VLOOKUP(A36,'[4]SHOPP UPL SFY2022 Combined OUT'!$A:$F,6,FALSE),IFERROR(VLOOKUP(A36,'[4]SHOPP UPL SFY2022 Combined INP'!$A:$F,6,FALSE),VLOOKUP(A36,'[4]DRG UPL SFY22 Combined'!$A:$J,10,FALSE)))</f>
        <v>No</v>
      </c>
      <c r="D36" s="8">
        <v>1</v>
      </c>
      <c r="E36" s="53">
        <v>1</v>
      </c>
      <c r="F36" s="54">
        <f>G36+R36</f>
        <v>2508428.59</v>
      </c>
      <c r="G36" s="55">
        <v>2508428.59</v>
      </c>
      <c r="H36" s="55">
        <v>1960157.2799999998</v>
      </c>
      <c r="I36" s="56">
        <f t="shared" si="0"/>
        <v>4.414536742855189E-3</v>
      </c>
      <c r="J36" s="56">
        <f t="shared" si="1"/>
        <v>1.5215768937736851E-2</v>
      </c>
      <c r="K36" s="55">
        <f t="shared" si="2"/>
        <v>632405.6</v>
      </c>
      <c r="L36" s="55">
        <f t="shared" si="7"/>
        <v>781549.23</v>
      </c>
      <c r="M36" s="55">
        <f t="shared" si="7"/>
        <v>781549.23</v>
      </c>
      <c r="N36" s="55">
        <f t="shared" si="7"/>
        <v>781549.23</v>
      </c>
      <c r="O36" s="55">
        <f t="shared" si="4"/>
        <v>37515.589999999997</v>
      </c>
      <c r="P36" s="57">
        <f t="shared" si="5"/>
        <v>3014568.88</v>
      </c>
      <c r="Q36" s="55"/>
      <c r="R36" s="55">
        <v>0</v>
      </c>
      <c r="S36" s="55">
        <v>0</v>
      </c>
      <c r="T36" s="56">
        <f>IF($E36=1,R36/$R$109,0)</f>
        <v>0</v>
      </c>
      <c r="U36" s="56">
        <f>IF($E36=1,S36/$S$109,0)</f>
        <v>0</v>
      </c>
      <c r="V36" s="87">
        <v>0</v>
      </c>
      <c r="W36" s="55">
        <f>IF($E36=1,ROUND($T36*(W$112+W$113),2),0)</f>
        <v>0</v>
      </c>
      <c r="X36" s="87">
        <v>0</v>
      </c>
      <c r="Y36" s="55">
        <f>IF($E36=1,ROUND($U36*(Y$112+Y$113),2),0)</f>
        <v>0</v>
      </c>
      <c r="Z36" s="88">
        <f>IF($E36=1,ROUND($U36*(Z$112+Z$113),2),0)+((W36-V36)+(Y36-X36))</f>
        <v>0</v>
      </c>
      <c r="AA36" s="55">
        <f>IF($E36=1,ROUND($U36*(AA$112+AA$113),2),0)</f>
        <v>0</v>
      </c>
      <c r="AB36" s="55">
        <f>IF($E36=1,ROUND($T36*(AB$112+AB$113),2),0)</f>
        <v>0</v>
      </c>
      <c r="AC36" s="57">
        <f t="shared" si="6"/>
        <v>0</v>
      </c>
    </row>
    <row r="37" spans="1:29">
      <c r="A37" s="94" t="s">
        <v>34</v>
      </c>
      <c r="B37" s="95" t="s">
        <v>35</v>
      </c>
      <c r="C37" s="52" t="str">
        <f>IFERROR(VLOOKUP(A37,'[4]SHOPP UPL SFY2022 Combined OUT'!$A:$F,6,FALSE),IFERROR(VLOOKUP(A37,'[4]SHOPP UPL SFY2022 Combined INP'!$A:$F,6,FALSE),VLOOKUP(A37,'[4]DRG UPL SFY22 Combined'!$A:$J,10,FALSE)))</f>
        <v>Yes</v>
      </c>
      <c r="D37" s="8">
        <v>1</v>
      </c>
      <c r="E37" s="53">
        <v>1</v>
      </c>
      <c r="F37" s="54">
        <f>G37+R37</f>
        <v>160291154.23022142</v>
      </c>
      <c r="G37" s="55">
        <v>106956972.78</v>
      </c>
      <c r="H37" s="55">
        <v>21800550.809999995</v>
      </c>
      <c r="I37" s="56">
        <f t="shared" si="0"/>
        <v>0.18823158375892707</v>
      </c>
      <c r="J37" s="56">
        <f t="shared" si="1"/>
        <v>0.16922731008623548</v>
      </c>
      <c r="K37" s="55">
        <f t="shared" si="2"/>
        <v>26965163.91</v>
      </c>
      <c r="L37" s="55">
        <f t="shared" si="7"/>
        <v>8692263.5099999998</v>
      </c>
      <c r="M37" s="55">
        <f t="shared" si="7"/>
        <v>8692263.5099999998</v>
      </c>
      <c r="N37" s="55">
        <f t="shared" si="7"/>
        <v>8692263.5099999998</v>
      </c>
      <c r="O37" s="55">
        <f t="shared" si="4"/>
        <v>1599628.37</v>
      </c>
      <c r="P37" s="57">
        <f t="shared" si="5"/>
        <v>54641582.809999995</v>
      </c>
      <c r="Q37" s="55"/>
      <c r="R37" s="55">
        <v>53334181.450221419</v>
      </c>
      <c r="S37" s="55">
        <v>9960680.4625568725</v>
      </c>
      <c r="T37" s="56">
        <f>IF($E37=1,R37/$R$109,0)</f>
        <v>0.12582020633887311</v>
      </c>
      <c r="U37" s="56">
        <f>IF($E37=1,S37/$S$109,0)</f>
        <v>0.15962178325472745</v>
      </c>
      <c r="V37" s="87">
        <v>3954844.53</v>
      </c>
      <c r="W37" s="55">
        <f>IF($E37=1,ROUND($T37*(W$112+W$113),2),0)</f>
        <v>4100264.24</v>
      </c>
      <c r="X37" s="87">
        <v>2454696.89</v>
      </c>
      <c r="Y37" s="55">
        <f>IF($E37=1,ROUND($U37*(Y$112+Y$113),2),0)</f>
        <v>2501857.6</v>
      </c>
      <c r="Z37" s="88">
        <f>IF($E37=1,ROUND($U37*(Z$112+Z$113),2),0)+((W37-V37)+(Y37-X37))</f>
        <v>2694438.0200000005</v>
      </c>
      <c r="AA37" s="55">
        <f>IF($E37=1,ROUND($U37*(AA$112+AA$113),2),0)</f>
        <v>2501857.6</v>
      </c>
      <c r="AB37" s="55">
        <f>IF($E37=1,ROUND($T37*(AB$112+AB$113),2),0)</f>
        <v>243236.01</v>
      </c>
      <c r="AC37" s="57">
        <f t="shared" si="6"/>
        <v>11849073.050000001</v>
      </c>
    </row>
    <row r="38" spans="1:29">
      <c r="A38" s="94" t="s">
        <v>123</v>
      </c>
      <c r="B38" s="95" t="s">
        <v>190</v>
      </c>
      <c r="C38" s="52" t="str">
        <f>IFERROR(VLOOKUP(A38,'[4]SHOPP UPL SFY2022 Combined OUT'!$A:$F,6,FALSE),IFERROR(VLOOKUP(A38,'[4]SHOPP UPL SFY2022 Combined INP'!$A:$F,6,FALSE),VLOOKUP(A38,'[4]DRG UPL SFY22 Combined'!$A:$J,10,FALSE)))</f>
        <v>Yes</v>
      </c>
      <c r="D38" s="8">
        <v>1</v>
      </c>
      <c r="E38" s="53">
        <v>1</v>
      </c>
      <c r="F38" s="54">
        <f>G38+R38</f>
        <v>29854232.515003078</v>
      </c>
      <c r="G38" s="55">
        <v>15261738.43</v>
      </c>
      <c r="H38" s="55">
        <v>6119295.29</v>
      </c>
      <c r="I38" s="56">
        <f t="shared" si="0"/>
        <v>2.6858849132747314E-2</v>
      </c>
      <c r="J38" s="56">
        <f t="shared" si="1"/>
        <v>4.7501179698407378E-2</v>
      </c>
      <c r="K38" s="55">
        <f t="shared" si="2"/>
        <v>3847671.34</v>
      </c>
      <c r="L38" s="55">
        <f t="shared" si="7"/>
        <v>2439870.79</v>
      </c>
      <c r="M38" s="55">
        <f t="shared" si="7"/>
        <v>2439870.79</v>
      </c>
      <c r="N38" s="55">
        <f t="shared" si="7"/>
        <v>2439870.79</v>
      </c>
      <c r="O38" s="55">
        <f t="shared" si="4"/>
        <v>228251.69</v>
      </c>
      <c r="P38" s="57">
        <f t="shared" si="5"/>
        <v>11395535.4</v>
      </c>
      <c r="Q38" s="55"/>
      <c r="R38" s="55">
        <v>14592494.085003076</v>
      </c>
      <c r="S38" s="55">
        <v>2976020.8540266249</v>
      </c>
      <c r="T38" s="56">
        <f>IF($E38=1,R38/$R$109,0)</f>
        <v>3.4425026631139014E-2</v>
      </c>
      <c r="U38" s="56">
        <f>IF($E38=1,S38/$S$109,0)</f>
        <v>4.7691295540369764E-2</v>
      </c>
      <c r="V38" s="87">
        <v>1082064.8999999999</v>
      </c>
      <c r="W38" s="55">
        <f>IF($E38=1,ROUND($T38*(W$112+W$113),2),0)</f>
        <v>1121852.44</v>
      </c>
      <c r="X38" s="87">
        <v>733406.64</v>
      </c>
      <c r="Y38" s="55">
        <f>IF($E38=1,ROUND($U38*(Y$112+Y$113),2),0)</f>
        <v>747497.16</v>
      </c>
      <c r="Z38" s="88">
        <f>IF($E38=1,ROUND($U38*(Z$112+Z$113),2),0)+((W38-V38)+(Y38-X38))</f>
        <v>801375.22000000009</v>
      </c>
      <c r="AA38" s="55">
        <f>IF($E38=1,ROUND($U38*(AA$112+AA$113),2),0)</f>
        <v>747497.16</v>
      </c>
      <c r="AB38" s="55">
        <f>IF($E38=1,ROUND($T38*(AB$112+AB$113),2),0)</f>
        <v>66550.570000000007</v>
      </c>
      <c r="AC38" s="57">
        <f t="shared" si="6"/>
        <v>3430894.49</v>
      </c>
    </row>
    <row r="39" spans="1:29">
      <c r="A39" s="94" t="s">
        <v>36</v>
      </c>
      <c r="B39" s="95" t="s">
        <v>37</v>
      </c>
      <c r="C39" s="52" t="str">
        <f>IFERROR(VLOOKUP(A39,'[4]SHOPP UPL SFY2022 Combined OUT'!$A:$F,6,FALSE),IFERROR(VLOOKUP(A39,'[4]SHOPP UPL SFY2022 Combined INP'!$A:$F,6,FALSE),VLOOKUP(A39,'[4]DRG UPL SFY22 Combined'!$A:$J,10,FALSE)))</f>
        <v>Yes</v>
      </c>
      <c r="D39" s="8">
        <v>1</v>
      </c>
      <c r="E39" s="53">
        <v>1</v>
      </c>
      <c r="F39" s="54">
        <f>G39+R39</f>
        <v>17609270.528962765</v>
      </c>
      <c r="G39" s="55">
        <v>7314193.3999999994</v>
      </c>
      <c r="H39" s="55">
        <v>1732257.22</v>
      </c>
      <c r="I39" s="56">
        <f t="shared" si="0"/>
        <v>1.287211269930906E-2</v>
      </c>
      <c r="J39" s="56">
        <f t="shared" si="1"/>
        <v>1.3446689135193474E-2</v>
      </c>
      <c r="K39" s="55">
        <f t="shared" si="2"/>
        <v>1843997.81</v>
      </c>
      <c r="L39" s="55">
        <f t="shared" si="7"/>
        <v>690681.46</v>
      </c>
      <c r="M39" s="55">
        <f t="shared" si="7"/>
        <v>690681.46</v>
      </c>
      <c r="N39" s="55">
        <f t="shared" si="7"/>
        <v>690681.46</v>
      </c>
      <c r="O39" s="55">
        <f t="shared" si="4"/>
        <v>109389.7</v>
      </c>
      <c r="P39" s="57">
        <f t="shared" si="5"/>
        <v>4025431.89</v>
      </c>
      <c r="Q39" s="55"/>
      <c r="R39" s="55">
        <v>10295077.128962765</v>
      </c>
      <c r="S39" s="55">
        <v>993124.25981307751</v>
      </c>
      <c r="T39" s="56">
        <f>IF($E39=1,R39/$R$109,0)</f>
        <v>2.4287027445048206E-2</v>
      </c>
      <c r="U39" s="56">
        <f>IF($E39=1,S39/$S$109,0)</f>
        <v>1.5915003592455575E-2</v>
      </c>
      <c r="V39" s="87">
        <v>763402.16</v>
      </c>
      <c r="W39" s="55">
        <f>IF($E39=1,ROUND($T39*(W$112+W$113),2),0)</f>
        <v>791472.47</v>
      </c>
      <c r="X39" s="87">
        <v>244744.23</v>
      </c>
      <c r="Y39" s="55">
        <f>IF($E39=1,ROUND($U39*(Y$112+Y$113),2),0)</f>
        <v>249446.36</v>
      </c>
      <c r="Z39" s="88">
        <f>IF($E39=1,ROUND($U39*(Z$112+Z$113),2),0)+((W39-V39)+(Y39-X39))</f>
        <v>282218.79999999993</v>
      </c>
      <c r="AA39" s="55">
        <f>IF($E39=1,ROUND($U39*(AA$112+AA$113),2),0)</f>
        <v>249446.36</v>
      </c>
      <c r="AB39" s="55">
        <f>IF($E39=1,ROUND($T39*(AB$112+AB$113),2),0)</f>
        <v>46951.76</v>
      </c>
      <c r="AC39" s="57">
        <f t="shared" si="6"/>
        <v>1586763.31</v>
      </c>
    </row>
    <row r="40" spans="1:29">
      <c r="A40" s="94" t="s">
        <v>122</v>
      </c>
      <c r="B40" s="95" t="s">
        <v>191</v>
      </c>
      <c r="C40" s="52" t="str">
        <f>IFERROR(VLOOKUP(A40,'[4]SHOPP UPL SFY2022 Combined OUT'!$A:$F,6,FALSE),IFERROR(VLOOKUP(A40,'[4]SHOPP UPL SFY2022 Combined INP'!$A:$F,6,FALSE),VLOOKUP(A40,'[4]DRG UPL SFY22 Combined'!$A:$J,10,FALSE)))</f>
        <v>Yes</v>
      </c>
      <c r="D40" s="8">
        <v>1</v>
      </c>
      <c r="E40" s="53">
        <v>1</v>
      </c>
      <c r="F40" s="54">
        <f>G40+R40</f>
        <v>3225646.4585321289</v>
      </c>
      <c r="G40" s="55">
        <v>847669.96</v>
      </c>
      <c r="H40" s="55">
        <v>423981.52</v>
      </c>
      <c r="I40" s="56">
        <f t="shared" si="0"/>
        <v>1.4917985702892138E-3</v>
      </c>
      <c r="J40" s="56">
        <f t="shared" si="1"/>
        <v>3.2911669425784323E-3</v>
      </c>
      <c r="K40" s="55">
        <f t="shared" si="2"/>
        <v>213707.99</v>
      </c>
      <c r="L40" s="55">
        <f t="shared" si="7"/>
        <v>169048.9</v>
      </c>
      <c r="M40" s="55">
        <f t="shared" si="7"/>
        <v>169048.9</v>
      </c>
      <c r="N40" s="55">
        <f t="shared" si="7"/>
        <v>169048.9</v>
      </c>
      <c r="O40" s="55">
        <f t="shared" si="4"/>
        <v>12677.59</v>
      </c>
      <c r="P40" s="57">
        <f t="shared" si="5"/>
        <v>733532.28</v>
      </c>
      <c r="Q40" s="55"/>
      <c r="R40" s="55">
        <v>2377976.498532129</v>
      </c>
      <c r="S40" s="55">
        <v>369486.94982797687</v>
      </c>
      <c r="T40" s="56">
        <f>IF($E40=1,R40/$R$109,0)</f>
        <v>5.609863798013935E-3</v>
      </c>
      <c r="U40" s="56">
        <f>IF($E40=1,S40/$S$109,0)</f>
        <v>5.9210980657994306E-3</v>
      </c>
      <c r="V40" s="87">
        <v>176332.08</v>
      </c>
      <c r="W40" s="55">
        <f>IF($E40=1,ROUND($T40*(W$112+W$113),2),0)</f>
        <v>182815.82</v>
      </c>
      <c r="X40" s="87">
        <v>91055.87</v>
      </c>
      <c r="Y40" s="55">
        <f>IF($E40=1,ROUND($U40*(Y$112+Y$113),2),0)</f>
        <v>92805.28</v>
      </c>
      <c r="Z40" s="88">
        <f>IF($E40=1,ROUND($U40*(Z$112+Z$113),2),0)+((W40-V40)+(Y40-X40))</f>
        <v>101038.43000000002</v>
      </c>
      <c r="AA40" s="55">
        <f>IF($E40=1,ROUND($U40*(AA$112+AA$113),2),0)</f>
        <v>92805.28</v>
      </c>
      <c r="AB40" s="55">
        <f>IF($E40=1,ROUND($T40*(AB$112+AB$113),2),0)</f>
        <v>10845.01</v>
      </c>
      <c r="AC40" s="57">
        <f t="shared" si="6"/>
        <v>472076.67000000004</v>
      </c>
    </row>
    <row r="41" spans="1:29">
      <c r="A41" s="94" t="s">
        <v>170</v>
      </c>
      <c r="B41" s="95" t="s">
        <v>192</v>
      </c>
      <c r="C41" s="52" t="str">
        <f>IFERROR(VLOOKUP(A41,'[4]SHOPP UPL SFY2022 Combined OUT'!$A:$F,6,FALSE),IFERROR(VLOOKUP(A41,'[4]SHOPP UPL SFY2022 Combined INP'!$A:$F,6,FALSE),VLOOKUP(A41,'[4]DRG UPL SFY22 Combined'!$A:$J,10,FALSE)))</f>
        <v>Yes</v>
      </c>
      <c r="D41" s="8">
        <v>1</v>
      </c>
      <c r="E41" s="53">
        <v>1</v>
      </c>
      <c r="F41" s="54">
        <f>G41+R41</f>
        <v>912407.10999999696</v>
      </c>
      <c r="G41" s="55">
        <v>225238.75</v>
      </c>
      <c r="H41" s="55">
        <v>86196.81</v>
      </c>
      <c r="I41" s="56">
        <f t="shared" si="0"/>
        <v>3.9639347986771835E-4</v>
      </c>
      <c r="J41" s="56">
        <f t="shared" si="1"/>
        <v>6.6910485067300579E-4</v>
      </c>
      <c r="K41" s="55">
        <f t="shared" si="2"/>
        <v>56785.45</v>
      </c>
      <c r="L41" s="55">
        <f t="shared" si="7"/>
        <v>34368.19</v>
      </c>
      <c r="M41" s="55">
        <f t="shared" si="7"/>
        <v>34368.19</v>
      </c>
      <c r="N41" s="55">
        <f t="shared" si="7"/>
        <v>34368.19</v>
      </c>
      <c r="O41" s="55">
        <f t="shared" si="4"/>
        <v>3368.63</v>
      </c>
      <c r="P41" s="57">
        <f t="shared" si="5"/>
        <v>163258.65000000002</v>
      </c>
      <c r="Q41" s="55"/>
      <c r="R41" s="55">
        <v>687168.35999999696</v>
      </c>
      <c r="S41" s="55">
        <v>72107.8100000001</v>
      </c>
      <c r="T41" s="56">
        <f>IF($E41=1,R41/$R$109,0)</f>
        <v>1.6210929369083946E-3</v>
      </c>
      <c r="U41" s="56">
        <f>IF($E41=1,S41/$S$109,0)</f>
        <v>1.1555412566501017E-3</v>
      </c>
      <c r="V41" s="87">
        <v>50955.02</v>
      </c>
      <c r="W41" s="55">
        <f>IF($E41=1,ROUND($T41*(W$112+W$113),2),0)</f>
        <v>52828.63</v>
      </c>
      <c r="X41" s="87">
        <v>17770.150000000001</v>
      </c>
      <c r="Y41" s="55">
        <f>IF($E41=1,ROUND($U41*(Y$112+Y$113),2),0)</f>
        <v>18111.560000000001</v>
      </c>
      <c r="Z41" s="88">
        <f>IF($E41=1,ROUND($U41*(Z$112+Z$113),2),0)+((W41-V41)+(Y41-X41))</f>
        <v>20326.580000000002</v>
      </c>
      <c r="AA41" s="55">
        <f>IF($E41=1,ROUND($U41*(AA$112+AA$113),2),0)</f>
        <v>18111.560000000001</v>
      </c>
      <c r="AB41" s="55">
        <f>IF($E41=1,ROUND($T41*(AB$112+AB$113),2),0)</f>
        <v>3133.9</v>
      </c>
      <c r="AC41" s="57">
        <f t="shared" si="6"/>
        <v>110297.20999999999</v>
      </c>
    </row>
    <row r="42" spans="1:29">
      <c r="A42" s="94" t="s">
        <v>38</v>
      </c>
      <c r="B42" s="95" t="s">
        <v>193</v>
      </c>
      <c r="C42" s="52" t="str">
        <f>IFERROR(VLOOKUP(A42,'[4]SHOPP UPL SFY2022 Combined OUT'!$A:$F,6,FALSE),IFERROR(VLOOKUP(A42,'[4]SHOPP UPL SFY2022 Combined INP'!$A:$F,6,FALSE),VLOOKUP(A42,'[4]DRG UPL SFY22 Combined'!$A:$J,10,FALSE)))</f>
        <v>Yes</v>
      </c>
      <c r="D42" s="8">
        <v>1</v>
      </c>
      <c r="E42" s="53">
        <v>1</v>
      </c>
      <c r="F42" s="54">
        <f>G42+R42</f>
        <v>7692245.8484699847</v>
      </c>
      <c r="G42" s="55">
        <v>3199073.08</v>
      </c>
      <c r="H42" s="55">
        <v>813807.75</v>
      </c>
      <c r="I42" s="56">
        <f t="shared" si="0"/>
        <v>5.6299891139172985E-3</v>
      </c>
      <c r="J42" s="56">
        <f t="shared" si="1"/>
        <v>6.3172026092413961E-3</v>
      </c>
      <c r="K42" s="55">
        <f t="shared" si="2"/>
        <v>806525.54</v>
      </c>
      <c r="L42" s="55">
        <f t="shared" si="7"/>
        <v>324479.48</v>
      </c>
      <c r="M42" s="55">
        <f t="shared" si="7"/>
        <v>324479.48</v>
      </c>
      <c r="N42" s="55">
        <f t="shared" si="7"/>
        <v>324479.48</v>
      </c>
      <c r="O42" s="55">
        <f t="shared" si="4"/>
        <v>47844.74</v>
      </c>
      <c r="P42" s="57">
        <f t="shared" si="5"/>
        <v>1827808.72</v>
      </c>
      <c r="Q42" s="55"/>
      <c r="R42" s="55">
        <v>4493172.7684699846</v>
      </c>
      <c r="S42" s="55">
        <v>485269.06992605061</v>
      </c>
      <c r="T42" s="56">
        <f>IF($E42=1,R42/$R$109,0)</f>
        <v>1.0599805030714542E-2</v>
      </c>
      <c r="U42" s="56">
        <f>IF($E42=1,S42/$S$109,0)</f>
        <v>7.7765283798769342E-3</v>
      </c>
      <c r="V42" s="87">
        <v>333178.45</v>
      </c>
      <c r="W42" s="55">
        <f>IF($E42=1,ROUND($T42*(W$112+W$113),2),0)</f>
        <v>345429.42</v>
      </c>
      <c r="X42" s="87">
        <v>119589.07</v>
      </c>
      <c r="Y42" s="55">
        <f>IF($E42=1,ROUND($U42*(Y$112+Y$113),2),0)</f>
        <v>121886.66</v>
      </c>
      <c r="Z42" s="88">
        <f>IF($E42=1,ROUND($U42*(Z$112+Z$113),2),0)+((W42-V42)+(Y42-X42))</f>
        <v>136435.21999999997</v>
      </c>
      <c r="AA42" s="55">
        <f>IF($E42=1,ROUND($U42*(AA$112+AA$113),2),0)</f>
        <v>121886.66</v>
      </c>
      <c r="AB42" s="55">
        <f>IF($E42=1,ROUND($T42*(AB$112+AB$113),2),0)</f>
        <v>20491.580000000002</v>
      </c>
      <c r="AC42" s="57">
        <f t="shared" si="6"/>
        <v>731580.98</v>
      </c>
    </row>
    <row r="43" spans="1:29">
      <c r="A43" s="94" t="s">
        <v>171</v>
      </c>
      <c r="B43" s="95" t="s">
        <v>194</v>
      </c>
      <c r="C43" s="52" t="str">
        <f>IFERROR(VLOOKUP(A43,'[4]SHOPP UPL SFY2022 Combined OUT'!$A:$F,6,FALSE),IFERROR(VLOOKUP(A43,'[4]SHOPP UPL SFY2022 Combined INP'!$A:$F,6,FALSE),VLOOKUP(A43,'[4]DRG UPL SFY22 Combined'!$A:$J,10,FALSE)))</f>
        <v>Yes</v>
      </c>
      <c r="D43" s="8">
        <v>1</v>
      </c>
      <c r="E43" s="53">
        <v>1</v>
      </c>
      <c r="F43" s="54">
        <f>G43+R43</f>
        <v>15092986.046416881</v>
      </c>
      <c r="G43" s="55">
        <v>9138069.5899999999</v>
      </c>
      <c r="H43" s="55">
        <v>2849919.98</v>
      </c>
      <c r="I43" s="56">
        <f t="shared" si="0"/>
        <v>1.6081918426795898E-2</v>
      </c>
      <c r="J43" s="56">
        <f t="shared" si="1"/>
        <v>2.2122573708329991E-2</v>
      </c>
      <c r="K43" s="55">
        <f t="shared" si="2"/>
        <v>2303819.36</v>
      </c>
      <c r="L43" s="55">
        <f t="shared" si="7"/>
        <v>1136313.28</v>
      </c>
      <c r="M43" s="55">
        <f t="shared" si="7"/>
        <v>1136313.28</v>
      </c>
      <c r="N43" s="55">
        <f t="shared" si="7"/>
        <v>1136313.28</v>
      </c>
      <c r="O43" s="55">
        <f t="shared" si="4"/>
        <v>136667.25</v>
      </c>
      <c r="P43" s="57">
        <f t="shared" si="5"/>
        <v>5849426.4500000002</v>
      </c>
      <c r="Q43" s="55"/>
      <c r="R43" s="55">
        <v>5954916.4564168807</v>
      </c>
      <c r="S43" s="55">
        <v>849520.47328768333</v>
      </c>
      <c r="T43" s="56">
        <f>IF($E43=1,R43/$R$109,0)</f>
        <v>1.4048191926905677E-2</v>
      </c>
      <c r="U43" s="56">
        <f>IF($E43=1,S43/$S$109,0)</f>
        <v>1.3613725825993569E-2</v>
      </c>
      <c r="V43" s="87">
        <v>441569.89</v>
      </c>
      <c r="W43" s="55">
        <f>IF($E43=1,ROUND($T43*(W$112+W$113),2),0)</f>
        <v>457806.43</v>
      </c>
      <c r="X43" s="87">
        <v>209354.7</v>
      </c>
      <c r="Y43" s="55">
        <f>IF($E43=1,ROUND($U43*(Y$112+Y$113),2),0)</f>
        <v>213376.91</v>
      </c>
      <c r="Z43" s="88">
        <f>IF($E43=1,ROUND($U43*(Z$112+Z$113),2),0)+((W43-V43)+(Y43-X43))</f>
        <v>233635.65999999997</v>
      </c>
      <c r="AA43" s="55">
        <f>IF($E43=1,ROUND($U43*(AA$112+AA$113),2),0)</f>
        <v>213376.91</v>
      </c>
      <c r="AB43" s="55">
        <f>IF($E43=1,ROUND($T43*(AB$112+AB$113),2),0)</f>
        <v>27158.01</v>
      </c>
      <c r="AC43" s="57">
        <f t="shared" si="6"/>
        <v>1125095.17</v>
      </c>
    </row>
    <row r="44" spans="1:29">
      <c r="A44" s="94" t="s">
        <v>39</v>
      </c>
      <c r="B44" s="95" t="s">
        <v>195</v>
      </c>
      <c r="C44" s="52" t="str">
        <f>IFERROR(VLOOKUP(A44,'[4]SHOPP UPL SFY2022 Combined OUT'!$A:$F,6,FALSE),IFERROR(VLOOKUP(A44,'[4]SHOPP UPL SFY2022 Combined INP'!$A:$F,6,FALSE),VLOOKUP(A44,'[4]DRG UPL SFY22 Combined'!$A:$J,10,FALSE)))</f>
        <v>Yes</v>
      </c>
      <c r="D44" s="8">
        <v>1</v>
      </c>
      <c r="E44" s="53">
        <v>1</v>
      </c>
      <c r="F44" s="54">
        <f>G44+R44</f>
        <v>81793443.847856283</v>
      </c>
      <c r="G44" s="55">
        <v>42597500.460000001</v>
      </c>
      <c r="H44" s="55">
        <v>11039199.180000002</v>
      </c>
      <c r="I44" s="56">
        <f t="shared" si="0"/>
        <v>7.4966547456892449E-2</v>
      </c>
      <c r="J44" s="56">
        <f t="shared" si="1"/>
        <v>8.569205425216396E-2</v>
      </c>
      <c r="K44" s="55">
        <f t="shared" si="2"/>
        <v>10739352.02</v>
      </c>
      <c r="L44" s="55">
        <f t="shared" ref="L44:N53" si="8">IF($E44=1,ROUND($J44*(L$112+L$113),2),0)</f>
        <v>4401523.1100000003</v>
      </c>
      <c r="M44" s="55">
        <f t="shared" si="8"/>
        <v>4401523.1100000003</v>
      </c>
      <c r="N44" s="55">
        <f t="shared" si="8"/>
        <v>4401523.1100000003</v>
      </c>
      <c r="O44" s="55">
        <f t="shared" si="4"/>
        <v>637080.19999999995</v>
      </c>
      <c r="P44" s="57">
        <f t="shared" si="5"/>
        <v>24581001.549999997</v>
      </c>
      <c r="Q44" s="55"/>
      <c r="R44" s="55">
        <v>39195943.387856282</v>
      </c>
      <c r="S44" s="55">
        <v>6622968.5500000799</v>
      </c>
      <c r="T44" s="56">
        <f>IF($E44=1,R44/$R$109,0)</f>
        <v>9.246681116330123E-2</v>
      </c>
      <c r="U44" s="56">
        <f>IF($E44=1,S44/$S$109,0)</f>
        <v>0.10613432027711261</v>
      </c>
      <c r="V44" s="87">
        <v>2906463.7</v>
      </c>
      <c r="W44" s="55">
        <f>IF($E44=1,ROUND($T44*(W$112+W$113),2),0)</f>
        <v>3013334.43</v>
      </c>
      <c r="X44" s="87">
        <v>1632155.59</v>
      </c>
      <c r="Y44" s="55">
        <f>IF($E44=1,ROUND($U44*(Y$112+Y$113),2),0)</f>
        <v>1663513.28</v>
      </c>
      <c r="Z44" s="88">
        <f>IF($E44=1,ROUND($U44*(Z$112+Z$113),2),0)+((W44-V44)+(Y44-X44))</f>
        <v>1801741.7</v>
      </c>
      <c r="AA44" s="55">
        <f>IF($E44=1,ROUND($U44*(AA$112+AA$113),2),0)</f>
        <v>1663513.28</v>
      </c>
      <c r="AB44" s="55">
        <f>IF($E44=1,ROUND($T44*(AB$112+AB$113),2),0)</f>
        <v>178757.13</v>
      </c>
      <c r="AC44" s="57">
        <f t="shared" si="6"/>
        <v>8182631.4000000004</v>
      </c>
    </row>
    <row r="45" spans="1:29">
      <c r="A45" s="94" t="s">
        <v>40</v>
      </c>
      <c r="B45" s="95" t="s">
        <v>41</v>
      </c>
      <c r="C45" s="52" t="str">
        <f>IFERROR(VLOOKUP(A45,'[4]SHOPP UPL SFY2022 Combined OUT'!$A:$F,6,FALSE),IFERROR(VLOOKUP(A45,'[4]SHOPP UPL SFY2022 Combined INP'!$A:$F,6,FALSE),VLOOKUP(A45,'[4]DRG UPL SFY22 Combined'!$A:$J,10,FALSE)))</f>
        <v>Yes</v>
      </c>
      <c r="D45" s="8">
        <v>1</v>
      </c>
      <c r="E45" s="53">
        <v>1</v>
      </c>
      <c r="F45" s="54">
        <f>G45+R45</f>
        <v>6661593.0055470075</v>
      </c>
      <c r="G45" s="55">
        <v>1116361.0999999999</v>
      </c>
      <c r="H45" s="55">
        <v>310817.63999999996</v>
      </c>
      <c r="I45" s="56">
        <f t="shared" si="0"/>
        <v>1.9646631017884528E-3</v>
      </c>
      <c r="J45" s="56">
        <f t="shared" si="1"/>
        <v>2.4127295499536011E-3</v>
      </c>
      <c r="K45" s="55">
        <f t="shared" si="2"/>
        <v>281448.32000000001</v>
      </c>
      <c r="L45" s="55">
        <f t="shared" si="8"/>
        <v>123928.47</v>
      </c>
      <c r="M45" s="55">
        <f t="shared" si="8"/>
        <v>123928.47</v>
      </c>
      <c r="N45" s="55">
        <f t="shared" si="8"/>
        <v>123928.47</v>
      </c>
      <c r="O45" s="55">
        <f t="shared" si="4"/>
        <v>16696.09</v>
      </c>
      <c r="P45" s="57">
        <f t="shared" si="5"/>
        <v>669929.81999999995</v>
      </c>
      <c r="Q45" s="55"/>
      <c r="R45" s="55">
        <v>5545231.9055470079</v>
      </c>
      <c r="S45" s="55">
        <v>526677.12665142142</v>
      </c>
      <c r="T45" s="56">
        <f>IF($E45=1,R45/$R$109,0)</f>
        <v>1.3081708645027505E-2</v>
      </c>
      <c r="U45" s="56">
        <f>IF($E45=1,S45/$S$109,0)</f>
        <v>8.4401002995327049E-3</v>
      </c>
      <c r="V45" s="87">
        <v>411190.9</v>
      </c>
      <c r="W45" s="55">
        <f>IF($E45=1,ROUND($T45*(W$112+W$113),2),0)</f>
        <v>426310.40000000002</v>
      </c>
      <c r="X45" s="87">
        <v>129793.61</v>
      </c>
      <c r="Y45" s="55">
        <f>IF($E45=1,ROUND($U45*(Y$112+Y$113),2),0)</f>
        <v>132287.26</v>
      </c>
      <c r="Z45" s="88">
        <f>IF($E45=1,ROUND($U45*(Z$112+Z$113),2),0)+((W45-V45)+(Y45-X45))</f>
        <v>149900.41000000003</v>
      </c>
      <c r="AA45" s="55">
        <f>IF($E45=1,ROUND($U45*(AA$112+AA$113),2),0)</f>
        <v>132287.26</v>
      </c>
      <c r="AB45" s="55">
        <f>IF($E45=1,ROUND($T45*(AB$112+AB$113),2),0)</f>
        <v>25289.599999999999</v>
      </c>
      <c r="AC45" s="57">
        <f t="shared" si="6"/>
        <v>848461.78</v>
      </c>
    </row>
    <row r="46" spans="1:29">
      <c r="A46" s="94" t="s">
        <v>42</v>
      </c>
      <c r="B46" s="95" t="s">
        <v>43</v>
      </c>
      <c r="C46" s="52" t="str">
        <f>IFERROR(VLOOKUP(A46,'[4]SHOPP UPL SFY2022 Combined OUT'!$A:$F,6,FALSE),IFERROR(VLOOKUP(A46,'[4]SHOPP UPL SFY2022 Combined INP'!$A:$F,6,FALSE),VLOOKUP(A46,'[4]DRG UPL SFY22 Combined'!$A:$J,10,FALSE)))</f>
        <v>Yes</v>
      </c>
      <c r="D46" s="8">
        <v>1</v>
      </c>
      <c r="E46" s="53">
        <v>1</v>
      </c>
      <c r="F46" s="54">
        <f>G46+R46</f>
        <v>57553272.417354994</v>
      </c>
      <c r="G46" s="55">
        <v>44245633.240000002</v>
      </c>
      <c r="H46" s="55">
        <v>10026388.139999999</v>
      </c>
      <c r="I46" s="56">
        <f t="shared" si="0"/>
        <v>7.7867065631266344E-2</v>
      </c>
      <c r="J46" s="56">
        <f t="shared" si="1"/>
        <v>7.7830083725886096E-2</v>
      </c>
      <c r="K46" s="55">
        <f t="shared" si="2"/>
        <v>11154866.5</v>
      </c>
      <c r="L46" s="55">
        <f t="shared" si="8"/>
        <v>3997697.51</v>
      </c>
      <c r="M46" s="55">
        <f t="shared" si="8"/>
        <v>3997697.51</v>
      </c>
      <c r="N46" s="55">
        <f t="shared" si="8"/>
        <v>3997697.51</v>
      </c>
      <c r="O46" s="55">
        <f t="shared" si="4"/>
        <v>661729.37</v>
      </c>
      <c r="P46" s="57">
        <f t="shared" si="5"/>
        <v>23809688.400000002</v>
      </c>
      <c r="Q46" s="55"/>
      <c r="R46" s="55">
        <v>13307639.177354991</v>
      </c>
      <c r="S46" s="55">
        <v>2489702.79</v>
      </c>
      <c r="T46" s="56">
        <f>IF($E46=1,R46/$R$109,0)</f>
        <v>3.1393936527193585E-2</v>
      </c>
      <c r="U46" s="56">
        <f>IF($E46=1,S46/$S$109,0)</f>
        <v>3.9897956832163677E-2</v>
      </c>
      <c r="V46" s="87">
        <v>986790.13</v>
      </c>
      <c r="W46" s="55">
        <f>IF($E46=1,ROUND($T46*(W$112+W$113),2),0)</f>
        <v>1023074.43</v>
      </c>
      <c r="X46" s="87">
        <v>613559.06000000006</v>
      </c>
      <c r="Y46" s="55">
        <f>IF($E46=1,ROUND($U46*(Y$112+Y$113),2),0)</f>
        <v>625347.02</v>
      </c>
      <c r="Z46" s="88">
        <f>IF($E46=1,ROUND($U46*(Z$112+Z$113),2),0)+((W46-V46)+(Y46-X46))</f>
        <v>673419.28</v>
      </c>
      <c r="AA46" s="55">
        <f>IF($E46=1,ROUND($U46*(AA$112+AA$113),2),0)</f>
        <v>625347.02</v>
      </c>
      <c r="AB46" s="55">
        <f>IF($E46=1,ROUND($T46*(AB$112+AB$113),2),0)</f>
        <v>60690.86</v>
      </c>
      <c r="AC46" s="57">
        <f t="shared" si="6"/>
        <v>2959806.35</v>
      </c>
    </row>
    <row r="47" spans="1:29">
      <c r="A47" s="94" t="s">
        <v>44</v>
      </c>
      <c r="B47" s="95" t="s">
        <v>45</v>
      </c>
      <c r="C47" s="52" t="str">
        <f>IFERROR(VLOOKUP(A47,'[4]SHOPP UPL SFY2022 Combined OUT'!$A:$F,6,FALSE),IFERROR(VLOOKUP(A47,'[4]SHOPP UPL SFY2022 Combined INP'!$A:$F,6,FALSE),VLOOKUP(A47,'[4]DRG UPL SFY22 Combined'!$A:$J,10,FALSE)))</f>
        <v>Yes</v>
      </c>
      <c r="D47" s="8">
        <v>1</v>
      </c>
      <c r="E47" s="53">
        <v>1</v>
      </c>
      <c r="F47" s="54">
        <f>G47+R47</f>
        <v>4628915.1739838934</v>
      </c>
      <c r="G47" s="55">
        <v>1232932.79</v>
      </c>
      <c r="H47" s="55">
        <v>157849.93</v>
      </c>
      <c r="I47" s="56">
        <f t="shared" si="0"/>
        <v>2.1698154472581423E-3</v>
      </c>
      <c r="J47" s="56">
        <f t="shared" si="1"/>
        <v>1.2253139511937206E-3</v>
      </c>
      <c r="K47" s="55">
        <f t="shared" si="2"/>
        <v>310837.46999999997</v>
      </c>
      <c r="L47" s="55">
        <f t="shared" si="8"/>
        <v>62937.55</v>
      </c>
      <c r="M47" s="55">
        <f t="shared" si="8"/>
        <v>62937.55</v>
      </c>
      <c r="N47" s="55">
        <f t="shared" si="8"/>
        <v>62937.55</v>
      </c>
      <c r="O47" s="55">
        <f t="shared" si="4"/>
        <v>18439.509999999998</v>
      </c>
      <c r="P47" s="57">
        <f t="shared" si="5"/>
        <v>518089.62999999995</v>
      </c>
      <c r="Q47" s="55"/>
      <c r="R47" s="55">
        <v>3395982.3839838933</v>
      </c>
      <c r="S47" s="55">
        <v>223879.28790642088</v>
      </c>
      <c r="T47" s="56">
        <f>IF($E47=1,R47/$R$109,0)</f>
        <v>8.0114326808376993E-3</v>
      </c>
      <c r="U47" s="56">
        <f>IF($E47=1,S47/$S$109,0)</f>
        <v>3.5877078181311447E-3</v>
      </c>
      <c r="V47" s="87">
        <v>251819.41</v>
      </c>
      <c r="W47" s="55">
        <f>IF($E47=1,ROUND($T47*(W$112+W$113),2),0)</f>
        <v>261078.82</v>
      </c>
      <c r="X47" s="87">
        <v>55172.52</v>
      </c>
      <c r="Y47" s="55">
        <f>IF($E47=1,ROUND($U47*(Y$112+Y$113),2),0)</f>
        <v>56232.51</v>
      </c>
      <c r="Z47" s="88">
        <f>IF($E47=1,ROUND($U47*(Z$112+Z$113),2),0)+((W47-V47)+(Y47-X47))</f>
        <v>66551.91</v>
      </c>
      <c r="AA47" s="55">
        <f>IF($E47=1,ROUND($U47*(AA$112+AA$113),2),0)</f>
        <v>56232.51</v>
      </c>
      <c r="AB47" s="55">
        <f>IF($E47=1,ROUND($T47*(AB$112+AB$113),2),0)</f>
        <v>15487.73</v>
      </c>
      <c r="AC47" s="57">
        <f t="shared" si="6"/>
        <v>445264.08</v>
      </c>
    </row>
    <row r="48" spans="1:29">
      <c r="A48" s="94" t="s">
        <v>46</v>
      </c>
      <c r="B48" s="95" t="s">
        <v>196</v>
      </c>
      <c r="C48" s="52" t="str">
        <f>IFERROR(VLOOKUP(A48,'[4]SHOPP UPL SFY2022 Combined OUT'!$A:$F,6,FALSE),IFERROR(VLOOKUP(A48,'[4]SHOPP UPL SFY2022 Combined INP'!$A:$F,6,FALSE),VLOOKUP(A48,'[4]DRG UPL SFY22 Combined'!$A:$J,10,FALSE)))</f>
        <v>Yes</v>
      </c>
      <c r="D48" s="8">
        <v>1</v>
      </c>
      <c r="E48" s="53">
        <v>1</v>
      </c>
      <c r="F48" s="54">
        <f>G48+R48</f>
        <v>8252432.3049981054</v>
      </c>
      <c r="G48" s="55">
        <v>3829356.6699999995</v>
      </c>
      <c r="H48" s="55">
        <v>785190.09000000008</v>
      </c>
      <c r="I48" s="56">
        <f t="shared" si="0"/>
        <v>6.739213461608883E-3</v>
      </c>
      <c r="J48" s="56">
        <f t="shared" si="1"/>
        <v>6.0950573219516364E-3</v>
      </c>
      <c r="K48" s="55">
        <f t="shared" si="2"/>
        <v>965427.76</v>
      </c>
      <c r="L48" s="55">
        <f t="shared" si="8"/>
        <v>313069.12</v>
      </c>
      <c r="M48" s="55">
        <f t="shared" si="8"/>
        <v>313069.12</v>
      </c>
      <c r="N48" s="55">
        <f t="shared" si="8"/>
        <v>313069.12</v>
      </c>
      <c r="O48" s="55">
        <f t="shared" si="4"/>
        <v>57271.14</v>
      </c>
      <c r="P48" s="57">
        <f t="shared" si="5"/>
        <v>1961906.26</v>
      </c>
      <c r="Q48" s="55"/>
      <c r="R48" s="55">
        <v>4423075.6349981055</v>
      </c>
      <c r="S48" s="55">
        <v>481889.85824697785</v>
      </c>
      <c r="T48" s="56">
        <f>IF($E48=1,R48/$R$109,0)</f>
        <v>1.0434439489191663E-2</v>
      </c>
      <c r="U48" s="56">
        <f>IF($E48=1,S48/$S$109,0)</f>
        <v>7.7223758753129706E-3</v>
      </c>
      <c r="V48" s="87">
        <v>327980.59000000003</v>
      </c>
      <c r="W48" s="55">
        <f>IF($E48=1,ROUND($T48*(W$112+W$113),2),0)</f>
        <v>340040.45</v>
      </c>
      <c r="X48" s="87">
        <v>118756.3</v>
      </c>
      <c r="Y48" s="55">
        <f>IF($E48=1,ROUND($U48*(Y$112+Y$113),2),0)</f>
        <v>121037.9</v>
      </c>
      <c r="Z48" s="88">
        <f>IF($E48=1,ROUND($U48*(Z$112+Z$113),2),0)+((W48-V48)+(Y48-X48))</f>
        <v>135379.35999999999</v>
      </c>
      <c r="AA48" s="55">
        <f>IF($E48=1,ROUND($U48*(AA$112+AA$113),2),0)</f>
        <v>121037.9</v>
      </c>
      <c r="AB48" s="55">
        <f>IF($E48=1,ROUND($T48*(AB$112+AB$113),2),0)</f>
        <v>20171.89</v>
      </c>
      <c r="AC48" s="57">
        <f t="shared" si="6"/>
        <v>723326.04</v>
      </c>
    </row>
    <row r="49" spans="1:29">
      <c r="A49" s="94" t="s">
        <v>47</v>
      </c>
      <c r="B49" s="95" t="s">
        <v>197</v>
      </c>
      <c r="C49" s="52" t="str">
        <f>IFERROR(VLOOKUP(A49,'[4]SHOPP UPL SFY2022 Combined OUT'!$A:$F,6,FALSE),IFERROR(VLOOKUP(A49,'[4]SHOPP UPL SFY2022 Combined INP'!$A:$F,6,FALSE),VLOOKUP(A49,'[4]DRG UPL SFY22 Combined'!$A:$J,10,FALSE)))</f>
        <v>Yes</v>
      </c>
      <c r="D49" s="8">
        <v>1</v>
      </c>
      <c r="E49" s="53">
        <v>1</v>
      </c>
      <c r="F49" s="54">
        <f>G49+R49</f>
        <v>20173894.718337528</v>
      </c>
      <c r="G49" s="55">
        <v>6057058.3999999985</v>
      </c>
      <c r="H49" s="55">
        <v>1467993.56</v>
      </c>
      <c r="I49" s="56">
        <f t="shared" si="0"/>
        <v>1.0659704233565468E-2</v>
      </c>
      <c r="J49" s="56">
        <f t="shared" si="1"/>
        <v>1.139533599622462E-2</v>
      </c>
      <c r="K49" s="55">
        <f t="shared" si="2"/>
        <v>1527058.67</v>
      </c>
      <c r="L49" s="55">
        <f t="shared" si="8"/>
        <v>585314.88</v>
      </c>
      <c r="M49" s="55">
        <f t="shared" si="8"/>
        <v>585314.88</v>
      </c>
      <c r="N49" s="55">
        <f t="shared" si="8"/>
        <v>585314.88</v>
      </c>
      <c r="O49" s="55">
        <f t="shared" si="4"/>
        <v>90588.23</v>
      </c>
      <c r="P49" s="57">
        <f t="shared" si="5"/>
        <v>3373591.5399999996</v>
      </c>
      <c r="Q49" s="55"/>
      <c r="R49" s="55">
        <v>14116836.318337532</v>
      </c>
      <c r="S49" s="55">
        <v>1684292.3400242366</v>
      </c>
      <c r="T49" s="56">
        <f>IF($E49=1,R49/$R$109,0)</f>
        <v>3.3302906506273051E-2</v>
      </c>
      <c r="U49" s="56">
        <f>IF($E49=1,S49/$S$109,0)</f>
        <v>2.6991102450036188E-2</v>
      </c>
      <c r="V49" s="87">
        <v>1046793.85</v>
      </c>
      <c r="W49" s="55">
        <f>IF($E49=1,ROUND($T49*(W$112+W$113),2),0)</f>
        <v>1085284.48</v>
      </c>
      <c r="X49" s="87">
        <v>415074.77</v>
      </c>
      <c r="Y49" s="55">
        <f>IF($E49=1,ROUND($U49*(Y$112+Y$113),2),0)</f>
        <v>423049.37</v>
      </c>
      <c r="Z49" s="88">
        <f>IF($E49=1,ROUND($U49*(Z$112+Z$113),2),0)+((W49-V49)+(Y49-X49))</f>
        <v>469514.6</v>
      </c>
      <c r="AA49" s="55">
        <f>IF($E49=1,ROUND($U49*(AA$112+AA$113),2),0)</f>
        <v>423049.37</v>
      </c>
      <c r="AB49" s="55">
        <f>IF($E49=1,ROUND($T49*(AB$112+AB$113),2),0)</f>
        <v>64381.279999999999</v>
      </c>
      <c r="AC49" s="57">
        <f t="shared" si="6"/>
        <v>2418813.87</v>
      </c>
    </row>
    <row r="50" spans="1:29">
      <c r="A50" s="94" t="s">
        <v>157</v>
      </c>
      <c r="B50" s="95" t="s">
        <v>198</v>
      </c>
      <c r="C50" s="52" t="str">
        <f>IFERROR(VLOOKUP(A50,'[4]SHOPP UPL SFY2022 Combined OUT'!$A:$F,6,FALSE),IFERROR(VLOOKUP(A50,'[4]SHOPP UPL SFY2022 Combined INP'!$A:$F,6,FALSE),VLOOKUP(A50,'[4]DRG UPL SFY22 Combined'!$A:$J,10,FALSE)))</f>
        <v>No</v>
      </c>
      <c r="D50" s="8">
        <v>1</v>
      </c>
      <c r="E50" s="53">
        <v>1</v>
      </c>
      <c r="F50" s="54">
        <f>G50+R50</f>
        <v>2003853.59</v>
      </c>
      <c r="G50" s="55">
        <v>2003853.59</v>
      </c>
      <c r="H50" s="55">
        <v>823167.55</v>
      </c>
      <c r="I50" s="56">
        <f t="shared" si="0"/>
        <v>3.5265446007204364E-3</v>
      </c>
      <c r="J50" s="56">
        <f t="shared" si="1"/>
        <v>6.3898582861896406E-3</v>
      </c>
      <c r="K50" s="55">
        <f t="shared" si="2"/>
        <v>505196.05</v>
      </c>
      <c r="L50" s="55">
        <f t="shared" si="8"/>
        <v>328211.40000000002</v>
      </c>
      <c r="M50" s="55">
        <f t="shared" si="8"/>
        <v>328211.40000000002</v>
      </c>
      <c r="N50" s="55">
        <f t="shared" si="8"/>
        <v>328211.40000000002</v>
      </c>
      <c r="O50" s="55">
        <f t="shared" si="4"/>
        <v>29969.26</v>
      </c>
      <c r="P50" s="57">
        <f t="shared" si="5"/>
        <v>1519799.51</v>
      </c>
      <c r="Q50" s="55"/>
      <c r="R50" s="55">
        <v>0</v>
      </c>
      <c r="S50" s="55">
        <v>0</v>
      </c>
      <c r="T50" s="56">
        <f>IF($E50=1,R50/$R$109,0)</f>
        <v>0</v>
      </c>
      <c r="U50" s="56">
        <f>IF($E50=1,S50/$S$109,0)</f>
        <v>0</v>
      </c>
      <c r="V50" s="87">
        <v>0</v>
      </c>
      <c r="W50" s="55">
        <f>IF($E50=1,ROUND($T50*(W$112+W$113),2),0)</f>
        <v>0</v>
      </c>
      <c r="X50" s="87">
        <v>0</v>
      </c>
      <c r="Y50" s="55">
        <f>IF($E50=1,ROUND($U50*(Y$112+Y$113),2),0)</f>
        <v>0</v>
      </c>
      <c r="Z50" s="88">
        <f>IF($E50=1,ROUND($U50*(Z$112+Z$113),2),0)+((W50-V50)+(Y50-X50))</f>
        <v>0</v>
      </c>
      <c r="AA50" s="55">
        <f>IF($E50=1,ROUND($U50*(AA$112+AA$113),2),0)</f>
        <v>0</v>
      </c>
      <c r="AB50" s="55">
        <f>IF($E50=1,ROUND($T50*(AB$112+AB$113),2),0)</f>
        <v>0</v>
      </c>
      <c r="AC50" s="57">
        <f t="shared" si="6"/>
        <v>0</v>
      </c>
    </row>
    <row r="51" spans="1:29">
      <c r="A51" s="94" t="s">
        <v>48</v>
      </c>
      <c r="B51" s="95" t="s">
        <v>49</v>
      </c>
      <c r="C51" s="52" t="str">
        <f>IFERROR(VLOOKUP(A51,'[4]SHOPP UPL SFY2022 Combined OUT'!$A:$F,6,FALSE),IFERROR(VLOOKUP(A51,'[4]SHOPP UPL SFY2022 Combined INP'!$A:$F,6,FALSE),VLOOKUP(A51,'[4]DRG UPL SFY22 Combined'!$A:$J,10,FALSE)))</f>
        <v>Yes</v>
      </c>
      <c r="D51" s="8">
        <v>1</v>
      </c>
      <c r="E51" s="53">
        <v>1</v>
      </c>
      <c r="F51" s="54">
        <f>G51+R51</f>
        <v>10833287.510000011</v>
      </c>
      <c r="G51" s="55">
        <v>1464538.58</v>
      </c>
      <c r="H51" s="55">
        <v>151432.42000000001</v>
      </c>
      <c r="I51" s="56">
        <f t="shared" si="0"/>
        <v>2.577414162202227E-3</v>
      </c>
      <c r="J51" s="56">
        <f t="shared" si="1"/>
        <v>1.1754978724984359E-3</v>
      </c>
      <c r="K51" s="55">
        <f t="shared" si="2"/>
        <v>369228.13</v>
      </c>
      <c r="L51" s="55">
        <f t="shared" si="8"/>
        <v>60378.77</v>
      </c>
      <c r="M51" s="55">
        <f t="shared" si="8"/>
        <v>60378.77</v>
      </c>
      <c r="N51" s="55">
        <f t="shared" si="8"/>
        <v>60378.77</v>
      </c>
      <c r="O51" s="55">
        <f t="shared" si="4"/>
        <v>21903.360000000001</v>
      </c>
      <c r="P51" s="57">
        <f t="shared" si="5"/>
        <v>572267.80000000005</v>
      </c>
      <c r="Q51" s="55"/>
      <c r="R51" s="55">
        <v>9368748.9300000109</v>
      </c>
      <c r="S51" s="55">
        <v>455210.95</v>
      </c>
      <c r="T51" s="56">
        <f>IF($E51=1,R51/$R$109,0)</f>
        <v>2.2101734599787402E-2</v>
      </c>
      <c r="U51" s="56">
        <f>IF($E51=1,S51/$S$109,0)</f>
        <v>7.2948413383222416E-3</v>
      </c>
      <c r="V51" s="87">
        <v>694712.93</v>
      </c>
      <c r="W51" s="55">
        <f>IF($E51=1,ROUND($T51*(W$112+W$113),2),0)</f>
        <v>720257.54</v>
      </c>
      <c r="X51" s="87">
        <v>112181.58</v>
      </c>
      <c r="Y51" s="55">
        <f>IF($E51=1,ROUND($U51*(Y$112+Y$113),2),0)</f>
        <v>114336.86</v>
      </c>
      <c r="Z51" s="88">
        <f>IF($E51=1,ROUND($U51*(Z$112+Z$113),2),0)+((W51-V51)+(Y51-X51))</f>
        <v>142036.75</v>
      </c>
      <c r="AA51" s="55">
        <f>IF($E51=1,ROUND($U51*(AA$112+AA$113),2),0)</f>
        <v>114336.86</v>
      </c>
      <c r="AB51" s="55">
        <f>IF($E51=1,ROUND($T51*(AB$112+AB$113),2),0)</f>
        <v>42727.14</v>
      </c>
      <c r="AC51" s="57">
        <f t="shared" si="6"/>
        <v>1105995.26</v>
      </c>
    </row>
    <row r="52" spans="1:29">
      <c r="A52" s="94" t="s">
        <v>50</v>
      </c>
      <c r="B52" s="95" t="s">
        <v>51</v>
      </c>
      <c r="C52" s="52" t="str">
        <f>IFERROR(VLOOKUP(A52,'[4]SHOPP UPL SFY2022 Combined OUT'!$A:$F,6,FALSE),IFERROR(VLOOKUP(A52,'[4]SHOPP UPL SFY2022 Combined INP'!$A:$F,6,FALSE),VLOOKUP(A52,'[4]DRG UPL SFY22 Combined'!$A:$J,10,FALSE)))</f>
        <v>No</v>
      </c>
      <c r="D52" s="8">
        <v>1</v>
      </c>
      <c r="E52" s="53">
        <v>1</v>
      </c>
      <c r="F52" s="54">
        <f>G52+R52</f>
        <v>5566841.46</v>
      </c>
      <c r="G52" s="55">
        <v>5566841.46</v>
      </c>
      <c r="H52" s="55">
        <v>1546892.83</v>
      </c>
      <c r="I52" s="56">
        <f t="shared" si="0"/>
        <v>9.7969805737302754E-3</v>
      </c>
      <c r="J52" s="56">
        <f t="shared" si="1"/>
        <v>1.2007793513754087E-2</v>
      </c>
      <c r="K52" s="55">
        <f t="shared" si="2"/>
        <v>1403468.97</v>
      </c>
      <c r="L52" s="55">
        <f t="shared" si="8"/>
        <v>616773.41</v>
      </c>
      <c r="M52" s="55">
        <f t="shared" si="8"/>
        <v>616773.41</v>
      </c>
      <c r="N52" s="55">
        <f t="shared" si="8"/>
        <v>616773.41</v>
      </c>
      <c r="O52" s="55">
        <f t="shared" si="4"/>
        <v>83256.63</v>
      </c>
      <c r="P52" s="57">
        <f t="shared" si="5"/>
        <v>3337045.83</v>
      </c>
      <c r="Q52" s="55"/>
      <c r="R52" s="55">
        <v>0</v>
      </c>
      <c r="S52" s="55">
        <v>0</v>
      </c>
      <c r="T52" s="56">
        <f>IF($E52=1,R52/$R$109,0)</f>
        <v>0</v>
      </c>
      <c r="U52" s="56">
        <f>IF($E52=1,S52/$S$109,0)</f>
        <v>0</v>
      </c>
      <c r="V52" s="87">
        <v>0</v>
      </c>
      <c r="W52" s="55">
        <f>IF($E52=1,ROUND($T52*(W$112+W$113),2),0)</f>
        <v>0</v>
      </c>
      <c r="X52" s="87">
        <v>0</v>
      </c>
      <c r="Y52" s="55">
        <f>IF($E52=1,ROUND($U52*(Y$112+Y$113),2),0)</f>
        <v>0</v>
      </c>
      <c r="Z52" s="88">
        <f>IF($E52=1,ROUND($U52*(Z$112+Z$113),2),0)+((W52-V52)+(Y52-X52))</f>
        <v>0</v>
      </c>
      <c r="AA52" s="55">
        <f>IF($E52=1,ROUND($U52*(AA$112+AA$113),2),0)</f>
        <v>0</v>
      </c>
      <c r="AB52" s="55">
        <f>IF($E52=1,ROUND($T52*(AB$112+AB$113),2),0)</f>
        <v>0</v>
      </c>
      <c r="AC52" s="57">
        <f t="shared" si="6"/>
        <v>0</v>
      </c>
    </row>
    <row r="53" spans="1:29">
      <c r="A53" s="94" t="s">
        <v>129</v>
      </c>
      <c r="B53" s="95" t="s">
        <v>52</v>
      </c>
      <c r="C53" s="52" t="str">
        <f>IFERROR(VLOOKUP(A53,'[4]SHOPP UPL SFY2022 Combined OUT'!$A:$F,6,FALSE),IFERROR(VLOOKUP(A53,'[4]SHOPP UPL SFY2022 Combined INP'!$A:$F,6,FALSE),VLOOKUP(A53,'[4]DRG UPL SFY22 Combined'!$A:$J,10,FALSE)))</f>
        <v>No</v>
      </c>
      <c r="D53" s="8">
        <v>1</v>
      </c>
      <c r="E53" s="53">
        <v>1</v>
      </c>
      <c r="F53" s="54">
        <f>G53+R53</f>
        <v>4938944.8</v>
      </c>
      <c r="G53" s="55">
        <v>4938944.8</v>
      </c>
      <c r="H53" s="55">
        <v>350345.85</v>
      </c>
      <c r="I53" s="56">
        <f t="shared" si="0"/>
        <v>8.6919569396765543E-3</v>
      </c>
      <c r="J53" s="56">
        <f t="shared" si="1"/>
        <v>2.71956824908204E-3</v>
      </c>
      <c r="K53" s="55">
        <f t="shared" si="2"/>
        <v>1245168.53</v>
      </c>
      <c r="L53" s="55">
        <f t="shared" si="8"/>
        <v>139689.06</v>
      </c>
      <c r="M53" s="55">
        <f t="shared" si="8"/>
        <v>139689.06</v>
      </c>
      <c r="N53" s="55">
        <f t="shared" si="8"/>
        <v>139689.06</v>
      </c>
      <c r="O53" s="55">
        <f t="shared" si="4"/>
        <v>73865.929999999993</v>
      </c>
      <c r="P53" s="57">
        <f t="shared" si="5"/>
        <v>1738101.6400000001</v>
      </c>
      <c r="Q53" s="55"/>
      <c r="R53" s="55">
        <v>0</v>
      </c>
      <c r="S53" s="55">
        <v>0</v>
      </c>
      <c r="T53" s="56">
        <f>IF($E53=1,R53/$R$109,0)</f>
        <v>0</v>
      </c>
      <c r="U53" s="56">
        <f>IF($E53=1,S53/$S$109,0)</f>
        <v>0</v>
      </c>
      <c r="V53" s="87">
        <v>0</v>
      </c>
      <c r="W53" s="55">
        <f>IF($E53=1,ROUND($T53*(W$112+W$113),2),0)</f>
        <v>0</v>
      </c>
      <c r="X53" s="87">
        <v>0</v>
      </c>
      <c r="Y53" s="55">
        <f>IF($E53=1,ROUND($U53*(Y$112+Y$113),2),0)</f>
        <v>0</v>
      </c>
      <c r="Z53" s="88">
        <f>IF($E53=1,ROUND($U53*(Z$112+Z$113),2),0)+((W53-V53)+(Y53-X53))</f>
        <v>0</v>
      </c>
      <c r="AA53" s="55">
        <f>IF($E53=1,ROUND($U53*(AA$112+AA$113),2),0)</f>
        <v>0</v>
      </c>
      <c r="AB53" s="55">
        <f>IF($E53=1,ROUND($T53*(AB$112+AB$113),2),0)</f>
        <v>0</v>
      </c>
      <c r="AC53" s="57">
        <f t="shared" si="6"/>
        <v>0</v>
      </c>
    </row>
    <row r="54" spans="1:29">
      <c r="A54" s="35"/>
      <c r="C54" s="52"/>
      <c r="E54" s="53"/>
      <c r="F54" s="54"/>
      <c r="G54" s="54"/>
      <c r="H54" s="54"/>
      <c r="I54" s="68"/>
      <c r="J54" s="68"/>
      <c r="K54" s="54"/>
      <c r="L54" s="54"/>
      <c r="M54" s="54"/>
      <c r="N54" s="54"/>
      <c r="O54" s="54"/>
      <c r="P54" s="69"/>
      <c r="Q54" s="54"/>
      <c r="R54" s="54"/>
      <c r="S54" s="54"/>
      <c r="T54" s="68"/>
      <c r="U54" s="68"/>
      <c r="V54" s="54"/>
      <c r="W54" s="54"/>
      <c r="X54" s="54"/>
      <c r="Y54" s="54"/>
      <c r="Z54" s="54"/>
      <c r="AA54" s="54"/>
      <c r="AB54" s="54"/>
      <c r="AC54" s="69"/>
    </row>
    <row r="55" spans="1:29" s="66" customFormat="1">
      <c r="A55" s="58"/>
      <c r="B55" s="59" t="s">
        <v>263</v>
      </c>
      <c r="C55" s="60"/>
      <c r="D55" s="61"/>
      <c r="E55" s="62"/>
      <c r="F55" s="63"/>
      <c r="G55" s="63"/>
      <c r="H55" s="63"/>
      <c r="I55" s="64"/>
      <c r="J55" s="64"/>
      <c r="K55" s="63"/>
      <c r="L55" s="63"/>
      <c r="M55" s="63"/>
      <c r="N55" s="63"/>
      <c r="O55" s="63"/>
      <c r="P55" s="65"/>
      <c r="Q55" s="63"/>
      <c r="R55" s="63"/>
      <c r="S55" s="63"/>
      <c r="T55" s="64"/>
      <c r="U55" s="64"/>
      <c r="V55" s="63"/>
      <c r="W55" s="63"/>
      <c r="X55" s="63"/>
      <c r="Y55" s="63"/>
      <c r="Z55" s="63"/>
      <c r="AA55" s="63"/>
      <c r="AB55" s="63"/>
      <c r="AC55" s="65"/>
    </row>
    <row r="56" spans="1:29">
      <c r="A56" s="102" t="s">
        <v>131</v>
      </c>
      <c r="B56" s="95" t="s">
        <v>140</v>
      </c>
      <c r="C56" s="52" t="str">
        <f>IFERROR(VLOOKUP(A56,'[4]SHOPP UPL SFY2022 Combined OUT'!$A:$F,6,FALSE),IFERROR(VLOOKUP(A56,'[4]SHOPP UPL SFY2022 Combined INP'!$A:$F,6,FALSE),VLOOKUP(A56,'[4]DRG UPL SFY22 Combined'!$A:$J,10,FALSE)))</f>
        <v>No</v>
      </c>
      <c r="D56" s="8">
        <v>1</v>
      </c>
      <c r="E56" s="53">
        <v>1</v>
      </c>
      <c r="F56" s="54">
        <f>G56+R56</f>
        <v>2853913</v>
      </c>
      <c r="G56" s="55">
        <v>2853913</v>
      </c>
      <c r="H56" s="55">
        <v>299449.08999999997</v>
      </c>
      <c r="I56" s="56">
        <f>IF($E56=1,G56/$G$109,0)</f>
        <v>5.0225483195485672E-3</v>
      </c>
      <c r="J56" s="56">
        <f>IF($E56=1,H56/$H$109,0)</f>
        <v>2.3244809018874071E-3</v>
      </c>
      <c r="K56" s="55">
        <f>IF($E56=1,ROUND($I56*(K$112+K$113),2),0)</f>
        <v>719506.45</v>
      </c>
      <c r="L56" s="55">
        <f t="shared" ref="L56:N59" si="9">IF($E56=1,ROUND($J56*(L$112+L$113),2),0)</f>
        <v>119395.63</v>
      </c>
      <c r="M56" s="55">
        <f t="shared" si="9"/>
        <v>119395.63</v>
      </c>
      <c r="N56" s="55">
        <f t="shared" si="9"/>
        <v>119395.63</v>
      </c>
      <c r="O56" s="55">
        <f t="shared" ref="O56:O59" si="10">IF($E56=1,ROUND($I56*(O$112+O$113),2),0)</f>
        <v>42682.59</v>
      </c>
      <c r="P56" s="57">
        <f t="shared" ref="P56:P59" si="11">SUM(K56:O56)</f>
        <v>1120375.93</v>
      </c>
      <c r="Q56" s="55"/>
      <c r="R56" s="55">
        <v>0</v>
      </c>
      <c r="S56" s="55">
        <v>0</v>
      </c>
      <c r="T56" s="56">
        <f>IF($E56=1,R56/$R$109,0)</f>
        <v>0</v>
      </c>
      <c r="U56" s="56">
        <f>IF($E56=1,S56/$S$109,0)</f>
        <v>0</v>
      </c>
      <c r="V56" s="55"/>
      <c r="W56" s="55">
        <f>IF($E56=1,ROUND($T56*(W$112+W$113),2),0)</f>
        <v>0</v>
      </c>
      <c r="X56" s="55"/>
      <c r="Y56" s="55">
        <f>IF($E56=1,ROUND($U56*(Y$112+Y$113),2),0)</f>
        <v>0</v>
      </c>
      <c r="Z56" s="88">
        <f>IF($E56=1,ROUND($U56*(Z$112+Z$113),2),0)+((W56-V56)+(Y56-X56))</f>
        <v>0</v>
      </c>
      <c r="AA56" s="55">
        <f>IF($E56=1,ROUND($U56*(AA$112+AA$113),2),0)</f>
        <v>0</v>
      </c>
      <c r="AB56" s="55">
        <f>IF($E56=1,ROUND($T56*(AB$112+AB$113),2),0)</f>
        <v>0</v>
      </c>
      <c r="AC56" s="57">
        <f t="shared" ref="AC56:AC59" si="12">SUM(Z56:AB56,X56,V56)</f>
        <v>0</v>
      </c>
    </row>
    <row r="57" spans="1:29">
      <c r="A57" s="102" t="s">
        <v>141</v>
      </c>
      <c r="B57" s="95" t="s">
        <v>142</v>
      </c>
      <c r="C57" s="52" t="str">
        <f>IFERROR(VLOOKUP(A57,'[4]SHOPP UPL SFY2022 Combined OUT'!$A:$F,6,FALSE),IFERROR(VLOOKUP(A57,'[4]SHOPP UPL SFY2022 Combined INP'!$A:$F,6,FALSE),VLOOKUP(A57,'[4]DRG UPL SFY22 Combined'!$A:$J,10,FALSE)))</f>
        <v>No</v>
      </c>
      <c r="D57" s="8">
        <v>1</v>
      </c>
      <c r="E57" s="53">
        <v>1</v>
      </c>
      <c r="F57" s="54">
        <f>G57+R57</f>
        <v>2541397.0700000003</v>
      </c>
      <c r="G57" s="55">
        <v>2541397.0700000003</v>
      </c>
      <c r="H57" s="55">
        <v>222607.11</v>
      </c>
      <c r="I57" s="56">
        <f>IF($E57=1,G57/$G$109,0)</f>
        <v>4.4725573565957168E-3</v>
      </c>
      <c r="J57" s="56">
        <f>IF($E57=1,H57/$H$109,0)</f>
        <v>1.72799314841581E-3</v>
      </c>
      <c r="K57" s="55">
        <f>IF($E57=1,ROUND($I57*(K$112+K$113),2),0)</f>
        <v>640717.35</v>
      </c>
      <c r="L57" s="55">
        <f t="shared" si="9"/>
        <v>88757.37</v>
      </c>
      <c r="M57" s="55">
        <f t="shared" si="9"/>
        <v>88757.37</v>
      </c>
      <c r="N57" s="55">
        <f t="shared" si="9"/>
        <v>88757.37</v>
      </c>
      <c r="O57" s="55">
        <f t="shared" si="10"/>
        <v>38008.660000000003</v>
      </c>
      <c r="P57" s="57">
        <f t="shared" si="11"/>
        <v>944998.12</v>
      </c>
      <c r="Q57" s="55"/>
      <c r="R57" s="55">
        <v>0</v>
      </c>
      <c r="S57" s="55">
        <v>0</v>
      </c>
      <c r="T57" s="56">
        <f>IF($E57=1,R57/$R$109,0)</f>
        <v>0</v>
      </c>
      <c r="U57" s="56">
        <f>IF($E57=1,S57/$S$109,0)</f>
        <v>0</v>
      </c>
      <c r="V57" s="55"/>
      <c r="W57" s="55">
        <f>IF($E57=1,ROUND($T57*(W$112+W$113),2),0)</f>
        <v>0</v>
      </c>
      <c r="X57" s="55"/>
      <c r="Y57" s="55">
        <f>IF($E57=1,ROUND($U57*(Y$112+Y$113),2),0)</f>
        <v>0</v>
      </c>
      <c r="Z57" s="88">
        <f>IF($E57=1,ROUND($U57*(Z$112+Z$113),2),0)+((W57-V57)+(Y57-X57))</f>
        <v>0</v>
      </c>
      <c r="AA57" s="55">
        <f>IF($E57=1,ROUND($U57*(AA$112+AA$113),2),0)</f>
        <v>0</v>
      </c>
      <c r="AB57" s="55">
        <f>IF($E57=1,ROUND($T57*(AB$112+AB$113),2),0)</f>
        <v>0</v>
      </c>
      <c r="AC57" s="57">
        <f t="shared" si="12"/>
        <v>0</v>
      </c>
    </row>
    <row r="58" spans="1:29">
      <c r="A58" s="102" t="s">
        <v>143</v>
      </c>
      <c r="B58" s="95" t="s">
        <v>144</v>
      </c>
      <c r="C58" s="52" t="str">
        <f>IFERROR(VLOOKUP(A58,'[4]SHOPP UPL SFY2022 Combined OUT'!$A:$F,6,FALSE),IFERROR(VLOOKUP(A58,'[4]SHOPP UPL SFY2022 Combined INP'!$A:$F,6,FALSE),VLOOKUP(A58,'[4]DRG UPL SFY22 Combined'!$A:$J,10,FALSE)))</f>
        <v>No</v>
      </c>
      <c r="D58" s="8">
        <v>1</v>
      </c>
      <c r="E58" s="53">
        <v>1</v>
      </c>
      <c r="F58" s="54">
        <f>G58+R58</f>
        <v>9410248.6399999987</v>
      </c>
      <c r="G58" s="55">
        <v>9410248.6399999987</v>
      </c>
      <c r="H58" s="55">
        <v>1006277.99</v>
      </c>
      <c r="I58" s="56">
        <f>IF($E58=1,G58/$G$109,0)</f>
        <v>1.6560921266123452E-2</v>
      </c>
      <c r="J58" s="56">
        <f>IF($E58=1,H58/$H$109,0)</f>
        <v>7.8112575655001903E-3</v>
      </c>
      <c r="K58" s="55">
        <f>IF($E58=1,ROUND($I58*(K$112+K$113),2),0)</f>
        <v>2372439.0299999998</v>
      </c>
      <c r="L58" s="55">
        <f t="shared" si="9"/>
        <v>401220.75</v>
      </c>
      <c r="M58" s="55">
        <f t="shared" si="9"/>
        <v>401220.75</v>
      </c>
      <c r="N58" s="55">
        <f t="shared" si="9"/>
        <v>401220.75</v>
      </c>
      <c r="O58" s="55">
        <f t="shared" si="10"/>
        <v>140737.91</v>
      </c>
      <c r="P58" s="57">
        <f t="shared" si="11"/>
        <v>3716839.19</v>
      </c>
      <c r="Q58" s="55"/>
      <c r="R58" s="55">
        <v>0</v>
      </c>
      <c r="S58" s="55">
        <v>0</v>
      </c>
      <c r="T58" s="56">
        <f>IF($E58=1,R58/$R$109,0)</f>
        <v>0</v>
      </c>
      <c r="U58" s="56">
        <f>IF($E58=1,S58/$S$109,0)</f>
        <v>0</v>
      </c>
      <c r="V58" s="55"/>
      <c r="W58" s="55">
        <f>IF($E58=1,ROUND($T58*(W$112+W$113),2),0)</f>
        <v>0</v>
      </c>
      <c r="X58" s="55"/>
      <c r="Y58" s="55">
        <f>IF($E58=1,ROUND($U58*(Y$112+Y$113),2),0)</f>
        <v>0</v>
      </c>
      <c r="Z58" s="88">
        <f>IF($E58=1,ROUND($U58*(Z$112+Z$113),2),0)+((W58-V58)+(Y58-X58))</f>
        <v>0</v>
      </c>
      <c r="AA58" s="55">
        <f>IF($E58=1,ROUND($U58*(AA$112+AA$113),2),0)</f>
        <v>0</v>
      </c>
      <c r="AB58" s="55">
        <f>IF($E58=1,ROUND($T58*(AB$112+AB$113),2),0)</f>
        <v>0</v>
      </c>
      <c r="AC58" s="57">
        <f t="shared" si="12"/>
        <v>0</v>
      </c>
    </row>
    <row r="59" spans="1:29">
      <c r="A59" s="102" t="s">
        <v>132</v>
      </c>
      <c r="B59" s="95" t="s">
        <v>145</v>
      </c>
      <c r="C59" s="52" t="str">
        <f>IFERROR(VLOOKUP(A59,'[4]SHOPP UPL SFY2022 Combined OUT'!$A:$F,6,FALSE),IFERROR(VLOOKUP(A59,'[4]SHOPP UPL SFY2022 Combined INP'!$A:$F,6,FALSE),VLOOKUP(A59,'[4]DRG UPL SFY22 Combined'!$A:$J,10,FALSE)))</f>
        <v>No</v>
      </c>
      <c r="D59" s="8">
        <v>1</v>
      </c>
      <c r="E59" s="53">
        <v>1</v>
      </c>
      <c r="F59" s="54">
        <f>G59+R59</f>
        <v>5440858.290000001</v>
      </c>
      <c r="G59" s="55">
        <v>5440858.290000001</v>
      </c>
      <c r="H59" s="55">
        <v>418303.36</v>
      </c>
      <c r="I59" s="56">
        <f>IF($E59=1,G59/$G$109,0)</f>
        <v>9.5752651399469407E-3</v>
      </c>
      <c r="J59" s="56">
        <f>IF($E59=1,H59/$H$109,0)</f>
        <v>3.2470900863827393E-3</v>
      </c>
      <c r="K59" s="55">
        <f>IF($E59=1,ROUND($I59*(K$112+K$113),2),0)</f>
        <v>1371707.07</v>
      </c>
      <c r="L59" s="55">
        <f t="shared" si="9"/>
        <v>166784.92000000001</v>
      </c>
      <c r="M59" s="55">
        <f t="shared" si="9"/>
        <v>166784.92000000001</v>
      </c>
      <c r="N59" s="55">
        <f t="shared" si="9"/>
        <v>166784.92000000001</v>
      </c>
      <c r="O59" s="55">
        <f t="shared" si="10"/>
        <v>81372.45</v>
      </c>
      <c r="P59" s="57">
        <f t="shared" si="11"/>
        <v>1953434.2799999998</v>
      </c>
      <c r="Q59" s="55"/>
      <c r="R59" s="55">
        <v>0</v>
      </c>
      <c r="S59" s="55">
        <v>0</v>
      </c>
      <c r="T59" s="56">
        <f>IF($E59=1,R59/$R$109,0)</f>
        <v>0</v>
      </c>
      <c r="U59" s="56">
        <f>IF($E59=1,S59/$S$109,0)</f>
        <v>0</v>
      </c>
      <c r="V59" s="55"/>
      <c r="W59" s="55">
        <f>IF($E59=1,ROUND($T59*(W$112+W$113),2),0)</f>
        <v>0</v>
      </c>
      <c r="X59" s="55"/>
      <c r="Y59" s="55">
        <f>IF($E59=1,ROUND($U59*(Y$112+Y$113),2),0)</f>
        <v>0</v>
      </c>
      <c r="Z59" s="88">
        <f>IF($E59=1,ROUND($U59*(Z$112+Z$113),2),0)+((W59-V59)+(Y59-X59))</f>
        <v>0</v>
      </c>
      <c r="AA59" s="55">
        <f>IF($E59=1,ROUND($U59*(AA$112+AA$113),2),0)</f>
        <v>0</v>
      </c>
      <c r="AB59" s="55">
        <f>IF($E59=1,ROUND($T59*(AB$112+AB$113),2),0)</f>
        <v>0</v>
      </c>
      <c r="AC59" s="57">
        <f t="shared" si="12"/>
        <v>0</v>
      </c>
    </row>
    <row r="60" spans="1:29">
      <c r="A60" s="35"/>
      <c r="C60" s="52"/>
      <c r="E60" s="70"/>
      <c r="F60" s="54"/>
      <c r="G60" s="55"/>
      <c r="H60" s="55"/>
      <c r="I60" s="56"/>
      <c r="J60" s="56"/>
      <c r="K60" s="55"/>
      <c r="L60" s="55"/>
      <c r="M60" s="55"/>
      <c r="N60" s="55"/>
      <c r="O60" s="55"/>
      <c r="P60" s="57"/>
      <c r="Q60" s="55"/>
      <c r="R60" s="55"/>
      <c r="S60" s="55"/>
      <c r="T60" s="56"/>
      <c r="U60" s="56"/>
      <c r="V60" s="55"/>
      <c r="W60" s="55"/>
      <c r="X60" s="55"/>
      <c r="Y60" s="55"/>
      <c r="Z60" s="55"/>
      <c r="AA60" s="55"/>
      <c r="AB60" s="55"/>
      <c r="AC60" s="57"/>
    </row>
    <row r="61" spans="1:29" s="66" customFormat="1">
      <c r="A61" s="58"/>
      <c r="B61" s="59" t="s">
        <v>264</v>
      </c>
      <c r="C61" s="60"/>
      <c r="D61" s="61"/>
      <c r="E61" s="62"/>
      <c r="F61" s="63"/>
      <c r="G61" s="63"/>
      <c r="H61" s="63"/>
      <c r="I61" s="64"/>
      <c r="J61" s="64"/>
      <c r="K61" s="63"/>
      <c r="L61" s="63"/>
      <c r="M61" s="63"/>
      <c r="N61" s="63"/>
      <c r="O61" s="63"/>
      <c r="P61" s="65"/>
      <c r="Q61" s="63"/>
      <c r="R61" s="63"/>
      <c r="S61" s="63"/>
      <c r="T61" s="64"/>
      <c r="U61" s="64"/>
      <c r="V61" s="63"/>
      <c r="W61" s="63"/>
      <c r="X61" s="63"/>
      <c r="Y61" s="63"/>
      <c r="Z61" s="63"/>
      <c r="AA61" s="63"/>
      <c r="AB61" s="63"/>
      <c r="AC61" s="65"/>
    </row>
    <row r="62" spans="1:29">
      <c r="A62" s="93" t="s">
        <v>134</v>
      </c>
      <c r="B62" s="95" t="s">
        <v>199</v>
      </c>
      <c r="C62" s="52" t="str">
        <f>IFERROR(VLOOKUP(A62,'[4]SHOPP UPL SFY2022 Combined OUT'!$A:$F,6,FALSE),IFERROR(VLOOKUP(A62,'[4]SHOPP UPL SFY2022 Combined INP'!$A:$F,6,FALSE),VLOOKUP(A62,'[4]DRG UPL SFY22 Combined'!$A:$J,10,FALSE)))</f>
        <v>No</v>
      </c>
      <c r="D62" s="19">
        <v>1</v>
      </c>
      <c r="E62" s="70">
        <v>0</v>
      </c>
      <c r="F62" s="54">
        <f>G62+R62</f>
        <v>1608430.99</v>
      </c>
      <c r="G62" s="55">
        <v>99977.09</v>
      </c>
      <c r="H62" s="55">
        <v>38332.49</v>
      </c>
      <c r="I62" s="56">
        <f t="shared" ref="I62:I79" si="13">IF($E62=1,G62/$G$109,0)</f>
        <v>0</v>
      </c>
      <c r="J62" s="56">
        <f t="shared" ref="J62:J79" si="14">IF($E62=1,H62/$H$109,0)</f>
        <v>0</v>
      </c>
      <c r="K62" s="55">
        <f>VLOOKUP($A62,'[4]CAH 101% of cost'!$A:$AK,18,FALSE)</f>
        <v>22640.695</v>
      </c>
      <c r="L62" s="55">
        <f>VLOOKUP($A62,'[4]CAH 101% of cost'!$A:$AK,19,FALSE)</f>
        <v>4827.7725</v>
      </c>
      <c r="M62" s="55">
        <f>VLOOKUP($A62,'[4]CAH 101% of cost'!$A:$AK,20,FALSE)</f>
        <v>4827.7725</v>
      </c>
      <c r="N62" s="55">
        <f>VLOOKUP($A62,'[4]CAH 101% of cost'!$A:$AK,21,FALSE)</f>
        <v>4827.7725</v>
      </c>
      <c r="O62" s="55">
        <f t="shared" ref="O62:O79" si="15">IF($E62=1,ROUND($I62*(O$112+O$113),2),0)</f>
        <v>0</v>
      </c>
      <c r="P62" s="57">
        <f t="shared" ref="P62:P76" si="16">SUM(K62:O62)</f>
        <v>37124.012499999997</v>
      </c>
      <c r="Q62" s="55"/>
      <c r="R62" s="55">
        <v>1508453.9</v>
      </c>
      <c r="S62" s="55">
        <v>181096.22</v>
      </c>
      <c r="T62" s="56">
        <f>IF($E62=1,R62/$R$109,0)</f>
        <v>0</v>
      </c>
      <c r="U62" s="56">
        <f>IF($E62=1,S62/$S$109,0)</f>
        <v>0</v>
      </c>
      <c r="V62" s="87">
        <v>502880.77</v>
      </c>
      <c r="W62" s="55">
        <f>VLOOKUP($A62,'[4]CAH 101% of cost'!$A:$AK,33,FALSE)</f>
        <v>502880.77</v>
      </c>
      <c r="X62" s="87">
        <v>73154.717499999999</v>
      </c>
      <c r="Y62" s="55">
        <f>VLOOKUP($A62,'[4]CAH 101% of cost'!$A:$AK,34,FALSE)</f>
        <v>73154.717499999999</v>
      </c>
      <c r="Z62" s="88">
        <f>VLOOKUP($A62,'[4]CAH 101% of cost'!$A:$AK,35,FALSE)+((W62-V62)+(Y62-X62))</f>
        <v>73154.717499999999</v>
      </c>
      <c r="AA62" s="55">
        <f>VLOOKUP($A62,'[4]CAH 101% of cost'!$A:$AK,36,FALSE)</f>
        <v>73154.717499999999</v>
      </c>
      <c r="AB62" s="55">
        <f>IF($E62=1,ROUND($T62*(AB$112+AB$113),2),0)</f>
        <v>0</v>
      </c>
      <c r="AC62" s="57">
        <f t="shared" ref="AC62:AC79" si="17">SUM(Z62:AB62,X62,V62)</f>
        <v>722344.92249999999</v>
      </c>
    </row>
    <row r="63" spans="1:29">
      <c r="A63" s="94" t="s">
        <v>124</v>
      </c>
      <c r="B63" s="95" t="s">
        <v>200</v>
      </c>
      <c r="C63" s="52" t="str">
        <f>IFERROR(VLOOKUP(A63,'[4]SHOPP UPL SFY2022 Combined OUT'!$A:$F,6,FALSE),IFERROR(VLOOKUP(A63,'[4]SHOPP UPL SFY2022 Combined INP'!$A:$F,6,FALSE),VLOOKUP(A63,'[4]DRG UPL SFY22 Combined'!$A:$J,10,FALSE)))</f>
        <v>No</v>
      </c>
      <c r="D63" s="8">
        <v>1</v>
      </c>
      <c r="E63" s="70">
        <v>0</v>
      </c>
      <c r="F63" s="54">
        <f>G63+R63</f>
        <v>291383.82530660782</v>
      </c>
      <c r="G63" s="55">
        <v>0</v>
      </c>
      <c r="H63" s="55">
        <v>0</v>
      </c>
      <c r="I63" s="56">
        <f t="shared" si="13"/>
        <v>0</v>
      </c>
      <c r="J63" s="56">
        <f t="shared" si="14"/>
        <v>0</v>
      </c>
      <c r="K63" s="55">
        <f>VLOOKUP($A63,'[4]CAH 101% of cost'!$A:$AK,18,FALSE)</f>
        <v>0</v>
      </c>
      <c r="L63" s="55">
        <f>VLOOKUP($A63,'[4]CAH 101% of cost'!$A:$AK,19,FALSE)</f>
        <v>0</v>
      </c>
      <c r="M63" s="55">
        <f>VLOOKUP($A63,'[4]CAH 101% of cost'!$A:$AK,20,FALSE)</f>
        <v>0</v>
      </c>
      <c r="N63" s="55">
        <f>VLOOKUP($A63,'[4]CAH 101% of cost'!$A:$AK,21,FALSE)</f>
        <v>0</v>
      </c>
      <c r="O63" s="55">
        <f t="shared" si="15"/>
        <v>0</v>
      </c>
      <c r="P63" s="57">
        <f t="shared" si="16"/>
        <v>0</v>
      </c>
      <c r="Q63" s="55"/>
      <c r="R63" s="55">
        <v>291383.82530660782</v>
      </c>
      <c r="S63" s="55">
        <v>0</v>
      </c>
      <c r="T63" s="56">
        <f>IF($E63=1,R63/$R$109,0)</f>
        <v>0</v>
      </c>
      <c r="U63" s="56">
        <f>IF($E63=1,S63/$S$109,0)</f>
        <v>0</v>
      </c>
      <c r="V63" s="87">
        <v>402036.0575</v>
      </c>
      <c r="W63" s="55">
        <f>VLOOKUP($A63,'[4]CAH 101% of cost'!$A:$AK,33,FALSE)</f>
        <v>402036.0575</v>
      </c>
      <c r="X63" s="87">
        <v>0</v>
      </c>
      <c r="Y63" s="55">
        <f>VLOOKUP($A63,'[4]CAH 101% of cost'!$A:$AK,34,FALSE)</f>
        <v>0</v>
      </c>
      <c r="Z63" s="88">
        <f>VLOOKUP($A63,'[4]CAH 101% of cost'!$A:$AK,35,FALSE)+((W63-V63)+(Y63-X63))</f>
        <v>0</v>
      </c>
      <c r="AA63" s="55">
        <f>VLOOKUP($A63,'[4]CAH 101% of cost'!$A:$AK,36,FALSE)</f>
        <v>0</v>
      </c>
      <c r="AB63" s="55">
        <f>IF($E63=1,ROUND($T63*(AB$112+AB$113),2),0)</f>
        <v>0</v>
      </c>
      <c r="AC63" s="57">
        <f t="shared" si="17"/>
        <v>402036.0575</v>
      </c>
    </row>
    <row r="64" spans="1:29">
      <c r="A64" s="94" t="s">
        <v>167</v>
      </c>
      <c r="B64" s="95" t="s">
        <v>201</v>
      </c>
      <c r="C64" s="52" t="str">
        <f>IFERROR(VLOOKUP(A64,'[4]SHOPP UPL SFY2022 Combined OUT'!$A:$F,6,FALSE),IFERROR(VLOOKUP(A64,'[4]SHOPP UPL SFY2022 Combined INP'!$A:$F,6,FALSE),VLOOKUP(A64,'[4]DRG UPL SFY22 Combined'!$A:$J,10,FALSE)))</f>
        <v>No</v>
      </c>
      <c r="D64" s="8">
        <v>1</v>
      </c>
      <c r="E64" s="70">
        <v>0</v>
      </c>
      <c r="F64" s="54">
        <f>G64+R64</f>
        <v>295713.93</v>
      </c>
      <c r="G64" s="55">
        <v>100464.5</v>
      </c>
      <c r="H64" s="55">
        <v>53027.61</v>
      </c>
      <c r="I64" s="56">
        <f t="shared" si="13"/>
        <v>0</v>
      </c>
      <c r="J64" s="56">
        <f t="shared" si="14"/>
        <v>0</v>
      </c>
      <c r="K64" s="55">
        <f>VLOOKUP($A64,'[4]CAH 101% of cost'!$A:$AK,18,FALSE)</f>
        <v>64109.95</v>
      </c>
      <c r="L64" s="55">
        <f>VLOOKUP($A64,'[4]CAH 101% of cost'!$A:$AK,19,FALSE)</f>
        <v>37714.212500000001</v>
      </c>
      <c r="M64" s="55">
        <f>VLOOKUP($A64,'[4]CAH 101% of cost'!$A:$AK,20,FALSE)</f>
        <v>37714.212500000001</v>
      </c>
      <c r="N64" s="55">
        <f>VLOOKUP($A64,'[4]CAH 101% of cost'!$A:$AK,21,FALSE)</f>
        <v>37714.212500000001</v>
      </c>
      <c r="O64" s="55">
        <f t="shared" si="15"/>
        <v>0</v>
      </c>
      <c r="P64" s="57">
        <f t="shared" si="16"/>
        <v>177252.58749999999</v>
      </c>
      <c r="Q64" s="55"/>
      <c r="R64" s="55">
        <v>195249.43</v>
      </c>
      <c r="S64" s="55">
        <v>25382.84</v>
      </c>
      <c r="T64" s="56">
        <f>IF($E64=1,R64/$R$109,0)</f>
        <v>0</v>
      </c>
      <c r="U64" s="56">
        <f>IF($E64=1,S64/$S$109,0)</f>
        <v>0</v>
      </c>
      <c r="V64" s="87">
        <v>278601.90500000003</v>
      </c>
      <c r="W64" s="55">
        <f>VLOOKUP($A64,'[4]CAH 101% of cost'!$A:$AK,33,FALSE)</f>
        <v>278601.90500000003</v>
      </c>
      <c r="X64" s="87">
        <v>35636.442499999997</v>
      </c>
      <c r="Y64" s="55">
        <f>VLOOKUP($A64,'[4]CAH 101% of cost'!$A:$AK,34,FALSE)</f>
        <v>35636.442499999997</v>
      </c>
      <c r="Z64" s="88">
        <f>VLOOKUP($A64,'[4]CAH 101% of cost'!$A:$AK,35,FALSE)+((W64-V64)+(Y64-X64))</f>
        <v>35636.442499999997</v>
      </c>
      <c r="AA64" s="55">
        <f>VLOOKUP($A64,'[4]CAH 101% of cost'!$A:$AK,36,FALSE)</f>
        <v>35636.442499999997</v>
      </c>
      <c r="AB64" s="55">
        <f>IF($E64=1,ROUND($T64*(AB$112+AB$113),2),0)</f>
        <v>0</v>
      </c>
      <c r="AC64" s="57">
        <f t="shared" si="17"/>
        <v>385511.23250000004</v>
      </c>
    </row>
    <row r="65" spans="1:29">
      <c r="A65" s="94" t="s">
        <v>168</v>
      </c>
      <c r="B65" s="95" t="s">
        <v>202</v>
      </c>
      <c r="C65" s="52" t="str">
        <f>IFERROR(VLOOKUP(A65,'[4]SHOPP UPL SFY2022 Combined OUT'!$A:$F,6,FALSE),IFERROR(VLOOKUP(A65,'[4]SHOPP UPL SFY2022 Combined INP'!$A:$F,6,FALSE),VLOOKUP(A65,'[4]DRG UPL SFY22 Combined'!$A:$J,10,FALSE)))</f>
        <v>No</v>
      </c>
      <c r="D65" s="8">
        <v>1</v>
      </c>
      <c r="E65" s="70">
        <v>0</v>
      </c>
      <c r="F65" s="54">
        <f>G65+R65</f>
        <v>638953.25066844723</v>
      </c>
      <c r="G65" s="55">
        <v>64738.61</v>
      </c>
      <c r="H65" s="55">
        <v>32014.27</v>
      </c>
      <c r="I65" s="56">
        <f t="shared" si="13"/>
        <v>0</v>
      </c>
      <c r="J65" s="56">
        <f t="shared" si="14"/>
        <v>0</v>
      </c>
      <c r="K65" s="55">
        <f>VLOOKUP($A65,'[4]CAH 101% of cost'!$A:$AK,18,FALSE)</f>
        <v>30684.435000000001</v>
      </c>
      <c r="L65" s="55">
        <f>VLOOKUP($A65,'[4]CAH 101% of cost'!$A:$AK,19,FALSE)</f>
        <v>16026.155000000001</v>
      </c>
      <c r="M65" s="55">
        <f>VLOOKUP($A65,'[4]CAH 101% of cost'!$A:$AK,20,FALSE)</f>
        <v>16026.155000000001</v>
      </c>
      <c r="N65" s="55">
        <f>VLOOKUP($A65,'[4]CAH 101% of cost'!$A:$AK,21,FALSE)</f>
        <v>16026.155000000001</v>
      </c>
      <c r="O65" s="55">
        <f t="shared" si="15"/>
        <v>0</v>
      </c>
      <c r="P65" s="57">
        <f t="shared" si="16"/>
        <v>78762.900000000009</v>
      </c>
      <c r="Q65" s="55"/>
      <c r="R65" s="55">
        <v>574214.64066844725</v>
      </c>
      <c r="S65" s="55">
        <v>78372.392161900629</v>
      </c>
      <c r="T65" s="56">
        <f>IF($E65=1,R65/$R$109,0)</f>
        <v>0</v>
      </c>
      <c r="U65" s="56">
        <f>IF($E65=1,S65/$S$109,0)</f>
        <v>0</v>
      </c>
      <c r="V65" s="87">
        <v>479847.05249999999</v>
      </c>
      <c r="W65" s="55">
        <f>VLOOKUP($A65,'[4]CAH 101% of cost'!$A:$AK,33,FALSE)</f>
        <v>479847.05249999999</v>
      </c>
      <c r="X65" s="87">
        <v>59163.305</v>
      </c>
      <c r="Y65" s="55">
        <f>VLOOKUP($A65,'[4]CAH 101% of cost'!$A:$AK,34,FALSE)</f>
        <v>59163.305</v>
      </c>
      <c r="Z65" s="88">
        <f>VLOOKUP($A65,'[4]CAH 101% of cost'!$A:$AK,35,FALSE)+((W65-V65)+(Y65-X65))</f>
        <v>59163.305</v>
      </c>
      <c r="AA65" s="55">
        <f>VLOOKUP($A65,'[4]CAH 101% of cost'!$A:$AK,36,FALSE)</f>
        <v>59163.305</v>
      </c>
      <c r="AB65" s="55">
        <f>IF($E65=1,ROUND($T65*(AB$112+AB$113),2),0)</f>
        <v>0</v>
      </c>
      <c r="AC65" s="57">
        <f t="shared" si="17"/>
        <v>657336.96750000003</v>
      </c>
    </row>
    <row r="66" spans="1:29">
      <c r="A66" s="94" t="s">
        <v>99</v>
      </c>
      <c r="B66" s="95" t="s">
        <v>203</v>
      </c>
      <c r="C66" s="52" t="str">
        <f>IFERROR(VLOOKUP(A66,'[4]SHOPP UPL SFY2022 Combined OUT'!$A:$F,6,FALSE),IFERROR(VLOOKUP(A66,'[4]SHOPP UPL SFY2022 Combined INP'!$A:$F,6,FALSE),VLOOKUP(A66,'[4]DRG UPL SFY22 Combined'!$A:$J,10,FALSE)))</f>
        <v>No</v>
      </c>
      <c r="D66" s="8">
        <v>1</v>
      </c>
      <c r="E66" s="70">
        <v>0</v>
      </c>
      <c r="F66" s="54">
        <f>G66+R66</f>
        <v>417910.0573323929</v>
      </c>
      <c r="G66" s="55">
        <v>30865.33</v>
      </c>
      <c r="H66" s="55">
        <v>18343.810000000001</v>
      </c>
      <c r="I66" s="56">
        <f t="shared" si="13"/>
        <v>0</v>
      </c>
      <c r="J66" s="56">
        <f t="shared" si="14"/>
        <v>0</v>
      </c>
      <c r="K66" s="55">
        <f>VLOOKUP($A66,'[4]CAH 101% of cost'!$A:$AK,18,FALSE)</f>
        <v>3907.4974999999999</v>
      </c>
      <c r="L66" s="55">
        <f>VLOOKUP($A66,'[4]CAH 101% of cost'!$A:$AK,19,FALSE)</f>
        <v>1157.5</v>
      </c>
      <c r="M66" s="55">
        <f>VLOOKUP($A66,'[4]CAH 101% of cost'!$A:$AK,20,FALSE)</f>
        <v>1157.5</v>
      </c>
      <c r="N66" s="55">
        <f>VLOOKUP($A66,'[4]CAH 101% of cost'!$A:$AK,21,FALSE)</f>
        <v>1157.5</v>
      </c>
      <c r="O66" s="55">
        <f t="shared" si="15"/>
        <v>0</v>
      </c>
      <c r="P66" s="57">
        <f t="shared" si="16"/>
        <v>7379.9974999999995</v>
      </c>
      <c r="Q66" s="55"/>
      <c r="R66" s="55">
        <v>387044.72733239288</v>
      </c>
      <c r="S66" s="55">
        <v>49714.93</v>
      </c>
      <c r="T66" s="56">
        <f>IF($E66=1,R66/$R$109,0)</f>
        <v>0</v>
      </c>
      <c r="U66" s="56">
        <f>IF($E66=1,S66/$S$109,0)</f>
        <v>0</v>
      </c>
      <c r="V66" s="87">
        <v>183662.38250000001</v>
      </c>
      <c r="W66" s="55">
        <f>VLOOKUP($A66,'[4]CAH 101% of cost'!$A:$AK,33,FALSE)</f>
        <v>183662.38250000001</v>
      </c>
      <c r="X66" s="87">
        <v>17767.497500000001</v>
      </c>
      <c r="Y66" s="55">
        <f>VLOOKUP($A66,'[4]CAH 101% of cost'!$A:$AK,34,FALSE)</f>
        <v>17767.497500000001</v>
      </c>
      <c r="Z66" s="88">
        <f>VLOOKUP($A66,'[4]CAH 101% of cost'!$A:$AK,35,FALSE)+((W66-V66)+(Y66-X66))</f>
        <v>17767.497500000001</v>
      </c>
      <c r="AA66" s="55">
        <f>VLOOKUP($A66,'[4]CAH 101% of cost'!$A:$AK,36,FALSE)</f>
        <v>17767.497500000001</v>
      </c>
      <c r="AB66" s="55">
        <f>IF($E66=1,ROUND($T66*(AB$112+AB$113),2),0)</f>
        <v>0</v>
      </c>
      <c r="AC66" s="57">
        <f t="shared" si="17"/>
        <v>236964.875</v>
      </c>
    </row>
    <row r="67" spans="1:29">
      <c r="A67" s="99" t="s">
        <v>135</v>
      </c>
      <c r="B67" s="95" t="s">
        <v>204</v>
      </c>
      <c r="C67" s="52" t="str">
        <f>IFERROR(VLOOKUP(A67,'[4]SHOPP UPL SFY2022 Combined OUT'!$A:$F,6,FALSE),IFERROR(VLOOKUP(A67,'[4]SHOPP UPL SFY2022 Combined INP'!$A:$F,6,FALSE),VLOOKUP(A67,'[4]DRG UPL SFY22 Combined'!$A:$J,10,FALSE)))</f>
        <v>No</v>
      </c>
      <c r="D67" s="8">
        <v>1</v>
      </c>
      <c r="E67" s="70">
        <v>0</v>
      </c>
      <c r="F67" s="54">
        <f>G67+R67</f>
        <v>349067.35</v>
      </c>
      <c r="G67" s="55">
        <v>140464.16999999998</v>
      </c>
      <c r="H67" s="55">
        <v>89198.58</v>
      </c>
      <c r="I67" s="56">
        <f t="shared" si="13"/>
        <v>0</v>
      </c>
      <c r="J67" s="56">
        <f t="shared" si="14"/>
        <v>0</v>
      </c>
      <c r="K67" s="55">
        <f>VLOOKUP($A67,'[4]CAH 101% of cost'!$A:$AK,18,FALSE)</f>
        <v>110984.83500000001</v>
      </c>
      <c r="L67" s="55">
        <f>VLOOKUP($A67,'[4]CAH 101% of cost'!$A:$AK,19,FALSE)</f>
        <v>76039.164999999994</v>
      </c>
      <c r="M67" s="55">
        <f>VLOOKUP($A67,'[4]CAH 101% of cost'!$A:$AK,20,FALSE)</f>
        <v>76039.164999999994</v>
      </c>
      <c r="N67" s="55">
        <f>VLOOKUP($A67,'[4]CAH 101% of cost'!$A:$AK,21,FALSE)</f>
        <v>76039.164999999994</v>
      </c>
      <c r="O67" s="55">
        <f t="shared" si="15"/>
        <v>0</v>
      </c>
      <c r="P67" s="57">
        <f t="shared" si="16"/>
        <v>339102.32999999996</v>
      </c>
      <c r="Q67" s="55"/>
      <c r="R67" s="55">
        <v>208603.18</v>
      </c>
      <c r="S67" s="55">
        <v>39775.100000000006</v>
      </c>
      <c r="T67" s="56">
        <f>IF($E67=1,R67/$R$109,0)</f>
        <v>0</v>
      </c>
      <c r="U67" s="56">
        <f>IF($E67=1,S67/$S$109,0)</f>
        <v>0</v>
      </c>
      <c r="V67" s="87">
        <v>164458.6225</v>
      </c>
      <c r="W67" s="55">
        <f>VLOOKUP($A67,'[4]CAH 101% of cost'!$A:$AK,33,FALSE)</f>
        <v>164458.6225</v>
      </c>
      <c r="X67" s="87">
        <v>28365.327499999999</v>
      </c>
      <c r="Y67" s="55">
        <f>VLOOKUP($A67,'[4]CAH 101% of cost'!$A:$AK,34,FALSE)</f>
        <v>28365.327499999999</v>
      </c>
      <c r="Z67" s="88">
        <f>VLOOKUP($A67,'[4]CAH 101% of cost'!$A:$AK,35,FALSE)+((W67-V67)+(Y67-X67))</f>
        <v>28365.327499999999</v>
      </c>
      <c r="AA67" s="55">
        <f>VLOOKUP($A67,'[4]CAH 101% of cost'!$A:$AK,36,FALSE)</f>
        <v>28365.327499999999</v>
      </c>
      <c r="AB67" s="55">
        <f>IF($E67=1,ROUND($T67*(AB$112+AB$113),2),0)</f>
        <v>0</v>
      </c>
      <c r="AC67" s="57">
        <f t="shared" si="17"/>
        <v>249554.60499999998</v>
      </c>
    </row>
    <row r="68" spans="1:29">
      <c r="A68" s="94" t="s">
        <v>93</v>
      </c>
      <c r="B68" s="95" t="s">
        <v>205</v>
      </c>
      <c r="C68" s="52" t="str">
        <f>IFERROR(VLOOKUP(A68,'[4]SHOPP UPL SFY2022 Combined OUT'!$A:$F,6,FALSE),IFERROR(VLOOKUP(A68,'[4]SHOPP UPL SFY2022 Combined INP'!$A:$F,6,FALSE),VLOOKUP(A68,'[4]DRG UPL SFY22 Combined'!$A:$J,10,FALSE)))</f>
        <v>No</v>
      </c>
      <c r="D68" s="8">
        <v>1</v>
      </c>
      <c r="E68" s="70">
        <v>0</v>
      </c>
      <c r="F68" s="54">
        <f>G68+R68</f>
        <v>444640.32999999996</v>
      </c>
      <c r="G68" s="55">
        <v>142965.72999999998</v>
      </c>
      <c r="H68" s="55">
        <v>60951.28</v>
      </c>
      <c r="I68" s="56">
        <f t="shared" si="13"/>
        <v>0</v>
      </c>
      <c r="J68" s="56">
        <f t="shared" si="14"/>
        <v>0</v>
      </c>
      <c r="K68" s="55">
        <f>VLOOKUP($A68,'[4]CAH 101% of cost'!$A:$AK,18,FALSE)</f>
        <v>36389.797500000001</v>
      </c>
      <c r="L68" s="55">
        <f>VLOOKUP($A68,'[4]CAH 101% of cost'!$A:$AK,19,FALSE)</f>
        <v>22376.4025</v>
      </c>
      <c r="M68" s="55">
        <f>VLOOKUP($A68,'[4]CAH 101% of cost'!$A:$AK,20,FALSE)</f>
        <v>22376.4025</v>
      </c>
      <c r="N68" s="55">
        <f>VLOOKUP($A68,'[4]CAH 101% of cost'!$A:$AK,21,FALSE)</f>
        <v>22376.4025</v>
      </c>
      <c r="O68" s="55">
        <f t="shared" si="15"/>
        <v>0</v>
      </c>
      <c r="P68" s="57">
        <f t="shared" si="16"/>
        <v>103519.00499999999</v>
      </c>
      <c r="Q68" s="55"/>
      <c r="R68" s="55">
        <v>301674.59999999998</v>
      </c>
      <c r="S68" s="55">
        <v>43908.77</v>
      </c>
      <c r="T68" s="56">
        <f>IF($E68=1,R68/$R$109,0)</f>
        <v>0</v>
      </c>
      <c r="U68" s="56">
        <f>IF($E68=1,S68/$S$109,0)</f>
        <v>0</v>
      </c>
      <c r="V68" s="87">
        <v>204773.76250000001</v>
      </c>
      <c r="W68" s="55">
        <f>VLOOKUP($A68,'[4]CAH 101% of cost'!$A:$AK,33,FALSE)</f>
        <v>204773.76250000001</v>
      </c>
      <c r="X68" s="87">
        <v>24501.395</v>
      </c>
      <c r="Y68" s="55">
        <f>VLOOKUP($A68,'[4]CAH 101% of cost'!$A:$AK,34,FALSE)</f>
        <v>24501.395</v>
      </c>
      <c r="Z68" s="88">
        <f>VLOOKUP($A68,'[4]CAH 101% of cost'!$A:$AK,35,FALSE)+((W68-V68)+(Y68-X68))</f>
        <v>24501.395</v>
      </c>
      <c r="AA68" s="55">
        <f>VLOOKUP($A68,'[4]CAH 101% of cost'!$A:$AK,36,FALSE)</f>
        <v>24501.395</v>
      </c>
      <c r="AB68" s="55">
        <f>IF($E68=1,ROUND($T68*(AB$112+AB$113),2),0)</f>
        <v>0</v>
      </c>
      <c r="AC68" s="57">
        <f t="shared" si="17"/>
        <v>278277.94750000001</v>
      </c>
    </row>
    <row r="69" spans="1:29">
      <c r="A69" s="94" t="s">
        <v>28</v>
      </c>
      <c r="B69" s="95" t="s">
        <v>206</v>
      </c>
      <c r="C69" s="52" t="str">
        <f>IFERROR(VLOOKUP(A69,'[4]SHOPP UPL SFY2022 Combined OUT'!$A:$F,6,FALSE),IFERROR(VLOOKUP(A69,'[4]SHOPP UPL SFY2022 Combined INP'!$A:$F,6,FALSE),VLOOKUP(A69,'[4]DRG UPL SFY22 Combined'!$A:$J,10,FALSE)))</f>
        <v>No</v>
      </c>
      <c r="D69" s="8">
        <v>1</v>
      </c>
      <c r="E69" s="53">
        <v>0</v>
      </c>
      <c r="F69" s="54">
        <f>G69+R69</f>
        <v>3405662.8577882089</v>
      </c>
      <c r="G69" s="55">
        <v>1066583.3499999999</v>
      </c>
      <c r="H69" s="55">
        <v>259533.49</v>
      </c>
      <c r="I69" s="56">
        <f t="shared" si="13"/>
        <v>0</v>
      </c>
      <c r="J69" s="56">
        <f t="shared" si="14"/>
        <v>0</v>
      </c>
      <c r="K69" s="55">
        <f>VLOOKUP($A69,'[4]CAH 101% of cost'!$A:$AK,18,FALSE)</f>
        <v>311207.97749999998</v>
      </c>
      <c r="L69" s="55">
        <f>VLOOKUP($A69,'[4]CAH 101% of cost'!$A:$AK,19,FALSE)</f>
        <v>78997.657500000001</v>
      </c>
      <c r="M69" s="55">
        <f>VLOOKUP($A69,'[4]CAH 101% of cost'!$A:$AK,20,FALSE)</f>
        <v>78997.657500000001</v>
      </c>
      <c r="N69" s="55">
        <f>VLOOKUP($A69,'[4]CAH 101% of cost'!$A:$AK,21,FALSE)</f>
        <v>78997.657500000001</v>
      </c>
      <c r="O69" s="55">
        <f t="shared" si="15"/>
        <v>0</v>
      </c>
      <c r="P69" s="57">
        <f t="shared" si="16"/>
        <v>548200.94999999995</v>
      </c>
      <c r="Q69" s="55"/>
      <c r="R69" s="55">
        <v>2339079.5077882088</v>
      </c>
      <c r="S69" s="55">
        <v>307181.34000000102</v>
      </c>
      <c r="T69" s="56">
        <f>IF($E69=1,R69/$R$109,0)</f>
        <v>0</v>
      </c>
      <c r="U69" s="56">
        <f>IF($E69=1,S69/$S$109,0)</f>
        <v>0</v>
      </c>
      <c r="V69" s="87">
        <v>158143.13250000001</v>
      </c>
      <c r="W69" s="55">
        <f>VLOOKUP($A69,'[4]CAH 101% of cost'!$A:$AK,33,FALSE)</f>
        <v>158143.13250000001</v>
      </c>
      <c r="X69" s="87">
        <v>14511.285</v>
      </c>
      <c r="Y69" s="55">
        <f>VLOOKUP($A69,'[4]CAH 101% of cost'!$A:$AK,34,FALSE)</f>
        <v>14511.285</v>
      </c>
      <c r="Z69" s="88">
        <f>VLOOKUP($A69,'[4]CAH 101% of cost'!$A:$AK,35,FALSE)+((W69-V69)+(Y69-X69))</f>
        <v>14511.285</v>
      </c>
      <c r="AA69" s="55">
        <f>VLOOKUP($A69,'[4]CAH 101% of cost'!$A:$AK,36,FALSE)</f>
        <v>14511.285</v>
      </c>
      <c r="AB69" s="55">
        <f>IF($E69=1,ROUND($T69*(AB$112+AB$113),2),0)</f>
        <v>0</v>
      </c>
      <c r="AC69" s="57">
        <f t="shared" si="17"/>
        <v>201676.98749999999</v>
      </c>
    </row>
    <row r="70" spans="1:29">
      <c r="A70" s="94" t="s">
        <v>102</v>
      </c>
      <c r="B70" s="95" t="s">
        <v>103</v>
      </c>
      <c r="C70" s="52" t="str">
        <f>IFERROR(VLOOKUP(A70,'[4]SHOPP UPL SFY2022 Combined OUT'!$A:$F,6,FALSE),IFERROR(VLOOKUP(A70,'[4]SHOPP UPL SFY2022 Combined INP'!$A:$F,6,FALSE),VLOOKUP(A70,'[4]DRG UPL SFY22 Combined'!$A:$J,10,FALSE)))</f>
        <v>No</v>
      </c>
      <c r="D70" s="8">
        <v>1</v>
      </c>
      <c r="E70" s="70">
        <v>0</v>
      </c>
      <c r="F70" s="54">
        <f>G70+R70</f>
        <v>755271.08999999694</v>
      </c>
      <c r="G70" s="55">
        <v>47754.39</v>
      </c>
      <c r="H70" s="55">
        <v>8897.99</v>
      </c>
      <c r="I70" s="56">
        <f t="shared" si="13"/>
        <v>0</v>
      </c>
      <c r="J70" s="56">
        <f t="shared" si="14"/>
        <v>0</v>
      </c>
      <c r="K70" s="55">
        <f>VLOOKUP($A70,'[4]CAH 101% of cost'!$A:$AK,18,FALSE)</f>
        <v>13463.9275</v>
      </c>
      <c r="L70" s="55">
        <f>VLOOKUP($A70,'[4]CAH 101% of cost'!$A:$AK,19,FALSE)</f>
        <v>0</v>
      </c>
      <c r="M70" s="55">
        <f>VLOOKUP($A70,'[4]CAH 101% of cost'!$A:$AK,20,FALSE)</f>
        <v>0</v>
      </c>
      <c r="N70" s="55">
        <f>VLOOKUP($A70,'[4]CAH 101% of cost'!$A:$AK,21,FALSE)</f>
        <v>0</v>
      </c>
      <c r="O70" s="55">
        <f t="shared" si="15"/>
        <v>0</v>
      </c>
      <c r="P70" s="57">
        <f t="shared" si="16"/>
        <v>13463.9275</v>
      </c>
      <c r="Q70" s="55"/>
      <c r="R70" s="55">
        <v>707516.69999999693</v>
      </c>
      <c r="S70" s="55">
        <v>65293.7</v>
      </c>
      <c r="T70" s="56">
        <f>IF($E70=1,R70/$R$109,0)</f>
        <v>0</v>
      </c>
      <c r="U70" s="56">
        <f>IF($E70=1,S70/$S$109,0)</f>
        <v>0</v>
      </c>
      <c r="V70" s="87">
        <v>209781.5975</v>
      </c>
      <c r="W70" s="55">
        <f>VLOOKUP($A70,'[4]CAH 101% of cost'!$A:$AK,33,FALSE)</f>
        <v>209781.5975</v>
      </c>
      <c r="X70" s="87">
        <v>18135.522499999999</v>
      </c>
      <c r="Y70" s="55">
        <f>VLOOKUP($A70,'[4]CAH 101% of cost'!$A:$AK,34,FALSE)</f>
        <v>18135.522499999999</v>
      </c>
      <c r="Z70" s="88">
        <f>VLOOKUP($A70,'[4]CAH 101% of cost'!$A:$AK,35,FALSE)+((W70-V70)+(Y70-X70))</f>
        <v>18135.522499999999</v>
      </c>
      <c r="AA70" s="55">
        <f>VLOOKUP($A70,'[4]CAH 101% of cost'!$A:$AK,36,FALSE)</f>
        <v>18135.522499999999</v>
      </c>
      <c r="AB70" s="55">
        <f>IF($E70=1,ROUND($T70*(AB$112+AB$113),2),0)</f>
        <v>0</v>
      </c>
      <c r="AC70" s="57">
        <f t="shared" si="17"/>
        <v>264188.16499999998</v>
      </c>
    </row>
    <row r="71" spans="1:29">
      <c r="A71" s="94" t="s">
        <v>104</v>
      </c>
      <c r="B71" s="95" t="s">
        <v>158</v>
      </c>
      <c r="C71" s="52" t="str">
        <f>IFERROR(VLOOKUP(A71,'[4]SHOPP UPL SFY2022 Combined OUT'!$A:$F,6,FALSE),IFERROR(VLOOKUP(A71,'[4]SHOPP UPL SFY2022 Combined INP'!$A:$F,6,FALSE),VLOOKUP(A71,'[4]DRG UPL SFY22 Combined'!$A:$J,10,FALSE)))</f>
        <v>No</v>
      </c>
      <c r="D71" s="8">
        <v>1</v>
      </c>
      <c r="E71" s="70">
        <v>0</v>
      </c>
      <c r="F71" s="54">
        <f>G71+R71</f>
        <v>638748.19999999902</v>
      </c>
      <c r="G71" s="55">
        <v>81251.09</v>
      </c>
      <c r="H71" s="55">
        <v>47423.42</v>
      </c>
      <c r="I71" s="56">
        <f t="shared" si="13"/>
        <v>0</v>
      </c>
      <c r="J71" s="56">
        <f t="shared" si="14"/>
        <v>0</v>
      </c>
      <c r="K71" s="55">
        <f>VLOOKUP($A71,'[4]CAH 101% of cost'!$A:$AK,18,FALSE)</f>
        <v>36758.480000000003</v>
      </c>
      <c r="L71" s="55">
        <f>VLOOKUP($A71,'[4]CAH 101% of cost'!$A:$AK,19,FALSE)</f>
        <v>16689.177500000002</v>
      </c>
      <c r="M71" s="55">
        <f>VLOOKUP($A71,'[4]CAH 101% of cost'!$A:$AK,20,FALSE)</f>
        <v>16689.177500000002</v>
      </c>
      <c r="N71" s="55">
        <f>VLOOKUP($A71,'[4]CAH 101% of cost'!$A:$AK,21,FALSE)</f>
        <v>16689.177500000002</v>
      </c>
      <c r="O71" s="55">
        <f t="shared" si="15"/>
        <v>0</v>
      </c>
      <c r="P71" s="57">
        <f t="shared" si="16"/>
        <v>86826.012500000012</v>
      </c>
      <c r="Q71" s="55"/>
      <c r="R71" s="55">
        <v>557497.10999999905</v>
      </c>
      <c r="S71" s="55">
        <v>46560.480000000003</v>
      </c>
      <c r="T71" s="56">
        <f>IF($E71=1,R71/$R$109,0)</f>
        <v>0</v>
      </c>
      <c r="U71" s="56">
        <f>IF($E71=1,S71/$S$109,0)</f>
        <v>0</v>
      </c>
      <c r="V71" s="87">
        <v>220283.29500000001</v>
      </c>
      <c r="W71" s="55">
        <f>VLOOKUP($A71,'[4]CAH 101% of cost'!$A:$AK,33,FALSE)</f>
        <v>220283.29500000001</v>
      </c>
      <c r="X71" s="87">
        <v>22431.56</v>
      </c>
      <c r="Y71" s="55">
        <f>VLOOKUP($A71,'[4]CAH 101% of cost'!$A:$AK,34,FALSE)</f>
        <v>22431.56</v>
      </c>
      <c r="Z71" s="88">
        <f>VLOOKUP($A71,'[4]CAH 101% of cost'!$A:$AK,35,FALSE)+((W71-V71)+(Y71-X71))</f>
        <v>22431.56</v>
      </c>
      <c r="AA71" s="55">
        <f>VLOOKUP($A71,'[4]CAH 101% of cost'!$A:$AK,36,FALSE)</f>
        <v>22431.56</v>
      </c>
      <c r="AB71" s="55">
        <f>IF($E71=1,ROUND($T71*(AB$112+AB$113),2),0)</f>
        <v>0</v>
      </c>
      <c r="AC71" s="57">
        <f t="shared" si="17"/>
        <v>287577.97500000003</v>
      </c>
    </row>
    <row r="72" spans="1:29">
      <c r="A72" s="103" t="s">
        <v>105</v>
      </c>
      <c r="B72" s="95" t="s">
        <v>207</v>
      </c>
      <c r="C72" s="52" t="str">
        <f>IFERROR(VLOOKUP(A72,'[4]SHOPP UPL SFY2022 Combined OUT'!$A:$F,6,FALSE),IFERROR(VLOOKUP(A72,'[4]SHOPP UPL SFY2022 Combined INP'!$A:$F,6,FALSE),VLOOKUP(A72,'[4]DRG UPL SFY22 Combined'!$A:$J,10,FALSE)))</f>
        <v>No</v>
      </c>
      <c r="D72" s="8">
        <v>1</v>
      </c>
      <c r="E72" s="70">
        <v>0</v>
      </c>
      <c r="F72" s="54">
        <f>G72+R72</f>
        <v>1679743.090000001</v>
      </c>
      <c r="G72" s="55">
        <v>229580.72</v>
      </c>
      <c r="H72" s="55">
        <v>105345.76</v>
      </c>
      <c r="I72" s="56">
        <f t="shared" si="13"/>
        <v>0</v>
      </c>
      <c r="J72" s="56">
        <f t="shared" si="14"/>
        <v>0</v>
      </c>
      <c r="K72" s="55">
        <f>VLOOKUP($A72,'[4]CAH 101% of cost'!$A:$AK,18,FALSE)</f>
        <v>46431.845000000001</v>
      </c>
      <c r="L72" s="55">
        <f>VLOOKUP($A72,'[4]CAH 101% of cost'!$A:$AK,19,FALSE)</f>
        <v>27729.744999999999</v>
      </c>
      <c r="M72" s="55">
        <f>VLOOKUP($A72,'[4]CAH 101% of cost'!$A:$AK,20,FALSE)</f>
        <v>27729.744999999999</v>
      </c>
      <c r="N72" s="55">
        <f>VLOOKUP($A72,'[4]CAH 101% of cost'!$A:$AK,21,FALSE)</f>
        <v>27729.744999999999</v>
      </c>
      <c r="O72" s="55">
        <f t="shared" si="15"/>
        <v>0</v>
      </c>
      <c r="P72" s="57">
        <f t="shared" si="16"/>
        <v>129621.07999999999</v>
      </c>
      <c r="Q72" s="54"/>
      <c r="R72" s="55">
        <v>1450162.370000001</v>
      </c>
      <c r="S72" s="55">
        <v>180678.81</v>
      </c>
      <c r="T72" s="56">
        <f>IF($E72=1,R72/$R$109,0)</f>
        <v>0</v>
      </c>
      <c r="U72" s="56">
        <f>IF($E72=1,S72/$S$109,0)</f>
        <v>0</v>
      </c>
      <c r="V72" s="87">
        <v>555410.79749999999</v>
      </c>
      <c r="W72" s="55">
        <f>VLOOKUP($A72,'[4]CAH 101% of cost'!$A:$AK,33,FALSE)</f>
        <v>555410.79749999999</v>
      </c>
      <c r="X72" s="87">
        <v>71446.742499999993</v>
      </c>
      <c r="Y72" s="55">
        <f>VLOOKUP($A72,'[4]CAH 101% of cost'!$A:$AK,34,FALSE)</f>
        <v>71446.742499999993</v>
      </c>
      <c r="Z72" s="88">
        <f>VLOOKUP($A72,'[4]CAH 101% of cost'!$A:$AK,35,FALSE)+((W72-V72)+(Y72-X72))</f>
        <v>71446.742499999993</v>
      </c>
      <c r="AA72" s="55">
        <f>VLOOKUP($A72,'[4]CAH 101% of cost'!$A:$AK,36,FALSE)</f>
        <v>71446.742499999993</v>
      </c>
      <c r="AB72" s="55">
        <f>IF($E72=1,ROUND($T72*(AB$112+AB$113),2),0)</f>
        <v>0</v>
      </c>
      <c r="AC72" s="57">
        <f t="shared" si="17"/>
        <v>769751.02499999991</v>
      </c>
    </row>
    <row r="73" spans="1:29">
      <c r="A73" s="94" t="s">
        <v>106</v>
      </c>
      <c r="B73" s="95" t="s">
        <v>208</v>
      </c>
      <c r="C73" s="52" t="str">
        <f>IFERROR(VLOOKUP(A73,'[4]SHOPP UPL SFY2022 Combined OUT'!$A:$F,6,FALSE),IFERROR(VLOOKUP(A73,'[4]SHOPP UPL SFY2022 Combined INP'!$A:$F,6,FALSE),VLOOKUP(A73,'[4]DRG UPL SFY22 Combined'!$A:$J,10,FALSE)))</f>
        <v>No</v>
      </c>
      <c r="D73" s="8">
        <v>1</v>
      </c>
      <c r="E73" s="70">
        <v>0</v>
      </c>
      <c r="F73" s="54">
        <f>G73+R73</f>
        <v>1018431.910000002</v>
      </c>
      <c r="G73" s="55">
        <v>59702.879999999997</v>
      </c>
      <c r="H73" s="55">
        <v>31690.58</v>
      </c>
      <c r="I73" s="56">
        <f t="shared" si="13"/>
        <v>0</v>
      </c>
      <c r="J73" s="56">
        <f t="shared" si="14"/>
        <v>0</v>
      </c>
      <c r="K73" s="55">
        <f>VLOOKUP($A73,'[4]CAH 101% of cost'!$A:$AK,18,FALSE)</f>
        <v>11238.12</v>
      </c>
      <c r="L73" s="55">
        <f>VLOOKUP($A73,'[4]CAH 101% of cost'!$A:$AK,19,FALSE)</f>
        <v>4874.2299999999996</v>
      </c>
      <c r="M73" s="55">
        <f>VLOOKUP($A73,'[4]CAH 101% of cost'!$A:$AK,20,FALSE)</f>
        <v>4874.2299999999996</v>
      </c>
      <c r="N73" s="55">
        <f>VLOOKUP($A73,'[4]CAH 101% of cost'!$A:$AK,21,FALSE)</f>
        <v>4874.2299999999996</v>
      </c>
      <c r="O73" s="55">
        <f t="shared" si="15"/>
        <v>0</v>
      </c>
      <c r="P73" s="57">
        <f t="shared" si="16"/>
        <v>25860.81</v>
      </c>
      <c r="Q73" s="54"/>
      <c r="R73" s="55">
        <v>958729.03000000201</v>
      </c>
      <c r="S73" s="55">
        <v>140340.22</v>
      </c>
      <c r="T73" s="56">
        <f>IF($E73=1,R73/$R$109,0)</f>
        <v>0</v>
      </c>
      <c r="U73" s="56">
        <f>IF($E73=1,S73/$S$109,0)</f>
        <v>0</v>
      </c>
      <c r="V73" s="87">
        <v>226792.65</v>
      </c>
      <c r="W73" s="55">
        <f>VLOOKUP($A73,'[4]CAH 101% of cost'!$A:$AK,33,FALSE)</f>
        <v>226792.65</v>
      </c>
      <c r="X73" s="87">
        <v>30881.48</v>
      </c>
      <c r="Y73" s="55">
        <f>VLOOKUP($A73,'[4]CAH 101% of cost'!$A:$AK,34,FALSE)</f>
        <v>30881.48</v>
      </c>
      <c r="Z73" s="88">
        <f>VLOOKUP($A73,'[4]CAH 101% of cost'!$A:$AK,35,FALSE)+((W73-V73)+(Y73-X73))</f>
        <v>30881.48</v>
      </c>
      <c r="AA73" s="55">
        <f>VLOOKUP($A73,'[4]CAH 101% of cost'!$A:$AK,36,FALSE)</f>
        <v>30881.48</v>
      </c>
      <c r="AB73" s="55">
        <f>IF($E73=1,ROUND($T73*(AB$112+AB$113),2),0)</f>
        <v>0</v>
      </c>
      <c r="AC73" s="57">
        <f t="shared" si="17"/>
        <v>319437.08999999997</v>
      </c>
    </row>
    <row r="74" spans="1:29">
      <c r="A74" s="104" t="s">
        <v>107</v>
      </c>
      <c r="B74" s="95" t="s">
        <v>159</v>
      </c>
      <c r="C74" s="52" t="str">
        <f>IFERROR(VLOOKUP(A74,'[4]SHOPP UPL SFY2022 Combined OUT'!$A:$F,6,FALSE),IFERROR(VLOOKUP(A74,'[4]SHOPP UPL SFY2022 Combined INP'!$A:$F,6,FALSE),VLOOKUP(A74,'[4]DRG UPL SFY22 Combined'!$A:$J,10,FALSE)))</f>
        <v>No</v>
      </c>
      <c r="D74" s="19">
        <v>1</v>
      </c>
      <c r="E74" s="70">
        <v>0</v>
      </c>
      <c r="F74" s="54">
        <f>G74+R74</f>
        <v>781009.51</v>
      </c>
      <c r="G74" s="55">
        <v>82221.25</v>
      </c>
      <c r="H74" s="55">
        <v>31961.25</v>
      </c>
      <c r="I74" s="56">
        <f t="shared" si="13"/>
        <v>0</v>
      </c>
      <c r="J74" s="56">
        <f t="shared" si="14"/>
        <v>0</v>
      </c>
      <c r="K74" s="55">
        <f>VLOOKUP($A74,'[4]CAH 101% of cost'!$A:$AK,18,FALSE)</f>
        <v>45713.785000000003</v>
      </c>
      <c r="L74" s="55">
        <f>VLOOKUP($A74,'[4]CAH 101% of cost'!$A:$AK,19,FALSE)</f>
        <v>24492.185000000001</v>
      </c>
      <c r="M74" s="55">
        <f>VLOOKUP($A74,'[4]CAH 101% of cost'!$A:$AK,20,FALSE)</f>
        <v>24492.185000000001</v>
      </c>
      <c r="N74" s="55">
        <f>VLOOKUP($A74,'[4]CAH 101% of cost'!$A:$AK,21,FALSE)</f>
        <v>24492.185000000001</v>
      </c>
      <c r="O74" s="55">
        <f t="shared" si="15"/>
        <v>0</v>
      </c>
      <c r="P74" s="57">
        <f t="shared" si="16"/>
        <v>119190.34</v>
      </c>
      <c r="Q74" s="55"/>
      <c r="R74" s="55">
        <v>698788.26</v>
      </c>
      <c r="S74" s="55">
        <v>73088.909999999989</v>
      </c>
      <c r="T74" s="56">
        <f>IF($E74=1,R74/$R$109,0)</f>
        <v>0</v>
      </c>
      <c r="U74" s="56">
        <f>IF($E74=1,S74/$S$109,0)</f>
        <v>0</v>
      </c>
      <c r="V74" s="87">
        <v>168806.45250000001</v>
      </c>
      <c r="W74" s="55">
        <f>VLOOKUP($A74,'[4]CAH 101% of cost'!$A:$AK,33,FALSE)</f>
        <v>168806.45250000001</v>
      </c>
      <c r="X74" s="87">
        <v>16873.060000000001</v>
      </c>
      <c r="Y74" s="55">
        <f>VLOOKUP($A74,'[4]CAH 101% of cost'!$A:$AK,34,FALSE)</f>
        <v>16873.060000000001</v>
      </c>
      <c r="Z74" s="88">
        <f>VLOOKUP($A74,'[4]CAH 101% of cost'!$A:$AK,35,FALSE)+((W74-V74)+(Y74-X74))</f>
        <v>16873.060000000001</v>
      </c>
      <c r="AA74" s="55">
        <f>VLOOKUP($A74,'[4]CAH 101% of cost'!$A:$AK,36,FALSE)</f>
        <v>16873.060000000001</v>
      </c>
      <c r="AB74" s="55">
        <f>IF($E74=1,ROUND($T74*(AB$112+AB$113),2),0)</f>
        <v>0</v>
      </c>
      <c r="AC74" s="57">
        <f t="shared" si="17"/>
        <v>219425.63250000001</v>
      </c>
    </row>
    <row r="75" spans="1:29">
      <c r="A75" s="97" t="s">
        <v>152</v>
      </c>
      <c r="B75" s="95" t="s">
        <v>209</v>
      </c>
      <c r="C75" s="52" t="str">
        <f>IFERROR(VLOOKUP(A75,'[4]SHOPP UPL SFY2022 Combined OUT'!$A:$F,6,FALSE),IFERROR(VLOOKUP(A75,'[4]SHOPP UPL SFY2022 Combined INP'!$A:$F,6,FALSE),VLOOKUP(A75,'[4]DRG UPL SFY22 Combined'!$A:$J,10,FALSE)))</f>
        <v>No</v>
      </c>
      <c r="D75" s="8">
        <v>1</v>
      </c>
      <c r="E75" s="70">
        <v>0</v>
      </c>
      <c r="F75" s="54">
        <f>G75+R75</f>
        <v>281262.64</v>
      </c>
      <c r="G75" s="55">
        <v>67848.600000000006</v>
      </c>
      <c r="H75" s="55">
        <v>14050.900000000001</v>
      </c>
      <c r="I75" s="56">
        <f t="shared" si="13"/>
        <v>0</v>
      </c>
      <c r="J75" s="56">
        <f t="shared" si="14"/>
        <v>0</v>
      </c>
      <c r="K75" s="55">
        <f>VLOOKUP($A75,'[4]CAH 101% of cost'!$A:$AK,18,FALSE)</f>
        <v>20449.642500000002</v>
      </c>
      <c r="L75" s="55">
        <f>VLOOKUP($A75,'[4]CAH 101% of cost'!$A:$AK,19,FALSE)</f>
        <v>1225.845</v>
      </c>
      <c r="M75" s="55">
        <f>VLOOKUP($A75,'[4]CAH 101% of cost'!$A:$AK,20,FALSE)</f>
        <v>1225.845</v>
      </c>
      <c r="N75" s="55">
        <f>VLOOKUP($A75,'[4]CAH 101% of cost'!$A:$AK,21,FALSE)</f>
        <v>1225.845</v>
      </c>
      <c r="O75" s="55">
        <f t="shared" si="15"/>
        <v>0</v>
      </c>
      <c r="P75" s="57">
        <f t="shared" si="16"/>
        <v>24127.177500000005</v>
      </c>
      <c r="Q75" s="55"/>
      <c r="R75" s="55">
        <v>213414.03999999998</v>
      </c>
      <c r="S75" s="55">
        <v>14527.109999999999</v>
      </c>
      <c r="T75" s="56">
        <f>IF($E75=1,R75/$R$109,0)</f>
        <v>0</v>
      </c>
      <c r="U75" s="56">
        <f>IF($E75=1,S75/$S$109,0)</f>
        <v>0</v>
      </c>
      <c r="V75" s="87">
        <v>144919.85</v>
      </c>
      <c r="W75" s="55">
        <f>VLOOKUP($A75,'[4]CAH 101% of cost'!$A:$AK,33,FALSE)</f>
        <v>144919.85</v>
      </c>
      <c r="X75" s="87">
        <v>8412.0524999999998</v>
      </c>
      <c r="Y75" s="55">
        <f>VLOOKUP($A75,'[4]CAH 101% of cost'!$A:$AK,34,FALSE)</f>
        <v>8412.0524999999998</v>
      </c>
      <c r="Z75" s="88">
        <f>VLOOKUP($A75,'[4]CAH 101% of cost'!$A:$AK,35,FALSE)+((W75-V75)+(Y75-X75))</f>
        <v>8412.0524999999998</v>
      </c>
      <c r="AA75" s="55">
        <f>VLOOKUP($A75,'[4]CAH 101% of cost'!$A:$AK,36,FALSE)</f>
        <v>8412.0524999999998</v>
      </c>
      <c r="AB75" s="55">
        <f>IF($E75=1,ROUND($T75*(AB$112+AB$113),2),0)</f>
        <v>0</v>
      </c>
      <c r="AC75" s="57">
        <f t="shared" si="17"/>
        <v>170156.00750000001</v>
      </c>
    </row>
    <row r="76" spans="1:29">
      <c r="A76" s="94" t="s">
        <v>110</v>
      </c>
      <c r="B76" s="95" t="s">
        <v>210</v>
      </c>
      <c r="C76" s="52" t="str">
        <f>IFERROR(VLOOKUP(A76,'[4]SHOPP UPL SFY2022 Combined OUT'!$A:$F,6,FALSE),IFERROR(VLOOKUP(A76,'[4]SHOPP UPL SFY2022 Combined INP'!$A:$F,6,FALSE),VLOOKUP(A76,'[4]DRG UPL SFY22 Combined'!$A:$J,10,FALSE)))</f>
        <v>No</v>
      </c>
      <c r="D76" s="8">
        <v>1</v>
      </c>
      <c r="E76" s="70">
        <v>0</v>
      </c>
      <c r="F76" s="54">
        <f>G76+R76</f>
        <v>285292.01476957789</v>
      </c>
      <c r="G76" s="55">
        <v>34193.629999999997</v>
      </c>
      <c r="H76" s="55">
        <v>25949.23</v>
      </c>
      <c r="I76" s="56">
        <f t="shared" si="13"/>
        <v>0</v>
      </c>
      <c r="J76" s="56">
        <f t="shared" si="14"/>
        <v>0</v>
      </c>
      <c r="K76" s="55">
        <f>VLOOKUP($A76,'[4]CAH 101% of cost'!$A:$AK,18,FALSE)</f>
        <v>36182.815000000002</v>
      </c>
      <c r="L76" s="55">
        <f>VLOOKUP($A76,'[4]CAH 101% of cost'!$A:$AK,19,FALSE)</f>
        <v>30329.997500000001</v>
      </c>
      <c r="M76" s="55">
        <f>VLOOKUP($A76,'[4]CAH 101% of cost'!$A:$AK,20,FALSE)</f>
        <v>30329.997500000001</v>
      </c>
      <c r="N76" s="55">
        <f>VLOOKUP($A76,'[4]CAH 101% of cost'!$A:$AK,21,FALSE)</f>
        <v>30329.997500000001</v>
      </c>
      <c r="O76" s="55">
        <f t="shared" si="15"/>
        <v>0</v>
      </c>
      <c r="P76" s="57">
        <f t="shared" si="16"/>
        <v>127172.8075</v>
      </c>
      <c r="Q76" s="55"/>
      <c r="R76" s="55">
        <v>251098.38476957791</v>
      </c>
      <c r="S76" s="55">
        <v>47692.950000000004</v>
      </c>
      <c r="T76" s="56">
        <f>IF($E76=1,R76/$R$109,0)</f>
        <v>0</v>
      </c>
      <c r="U76" s="56">
        <f>IF($E76=1,S76/$S$109,0)</f>
        <v>0</v>
      </c>
      <c r="V76" s="87">
        <v>115733.32249999999</v>
      </c>
      <c r="W76" s="55">
        <f>VLOOKUP($A76,'[4]CAH 101% of cost'!$A:$AK,33,FALSE)</f>
        <v>115733.32249999999</v>
      </c>
      <c r="X76" s="87">
        <v>23994.68</v>
      </c>
      <c r="Y76" s="55">
        <f>VLOOKUP($A76,'[4]CAH 101% of cost'!$A:$AK,34,FALSE)</f>
        <v>23994.68</v>
      </c>
      <c r="Z76" s="88">
        <f>VLOOKUP($A76,'[4]CAH 101% of cost'!$A:$AK,35,FALSE)+((W76-V76)+(Y76-X76))</f>
        <v>23994.68</v>
      </c>
      <c r="AA76" s="55">
        <f>VLOOKUP($A76,'[4]CAH 101% of cost'!$A:$AK,36,FALSE)</f>
        <v>23994.68</v>
      </c>
      <c r="AB76" s="55">
        <f>IF($E76=1,ROUND($T76*(AB$112+AB$113),2),0)</f>
        <v>0</v>
      </c>
      <c r="AC76" s="57">
        <f t="shared" si="17"/>
        <v>187717.36249999999</v>
      </c>
    </row>
    <row r="77" spans="1:29">
      <c r="A77" s="94" t="s">
        <v>172</v>
      </c>
      <c r="B77" s="95" t="s">
        <v>212</v>
      </c>
      <c r="C77" s="52" t="str">
        <f>IFERROR(VLOOKUP(A77,'[4]SHOPP UPL SFY2022 Combined OUT'!$A:$F,6,FALSE),IFERROR(VLOOKUP(A77,'[4]SHOPP UPL SFY2022 Combined INP'!$A:$F,6,FALSE),VLOOKUP(A77,'[4]DRG UPL SFY22 Combined'!$A:$J,10,FALSE)))</f>
        <v>No</v>
      </c>
      <c r="D77" s="8">
        <v>1</v>
      </c>
      <c r="E77" s="70">
        <v>0</v>
      </c>
      <c r="F77" s="54">
        <f>G77+R77</f>
        <v>1169027.7730592696</v>
      </c>
      <c r="G77" s="55">
        <v>429631.7</v>
      </c>
      <c r="H77" s="55">
        <v>81178.240000000005</v>
      </c>
      <c r="I77" s="56">
        <f t="shared" si="13"/>
        <v>0</v>
      </c>
      <c r="J77" s="56">
        <f t="shared" si="14"/>
        <v>0</v>
      </c>
      <c r="K77" s="55">
        <f>VLOOKUP($A77,'[4]CAH 101% of cost'!$A:$AK,18,FALSE)</f>
        <v>166140.0275</v>
      </c>
      <c r="L77" s="55">
        <f>VLOOKUP($A77,'[4]CAH 101% of cost'!$A:$AK,19,FALSE)</f>
        <v>43623.277499999997</v>
      </c>
      <c r="M77" s="55">
        <f>VLOOKUP($A77,'[4]CAH 101% of cost'!$A:$AK,20,FALSE)</f>
        <v>43623.277499999997</v>
      </c>
      <c r="N77" s="55">
        <f>VLOOKUP($A77,'[4]CAH 101% of cost'!$A:$AK,21,FALSE)</f>
        <v>43623.277499999997</v>
      </c>
      <c r="O77" s="55">
        <f t="shared" si="15"/>
        <v>0</v>
      </c>
      <c r="P77" s="57"/>
      <c r="Q77" s="55"/>
      <c r="R77" s="55">
        <v>739396.07305926958</v>
      </c>
      <c r="S77" s="55">
        <v>91193.05</v>
      </c>
      <c r="T77" s="56">
        <f>IF($E77=1,R77/$R$109,0)</f>
        <v>0</v>
      </c>
      <c r="U77" s="56">
        <f>IF($E77=1,S77/$S$109,0)</f>
        <v>0</v>
      </c>
      <c r="V77" s="87">
        <v>447772.48749999999</v>
      </c>
      <c r="W77" s="55">
        <f>VLOOKUP($A77,'[4]CAH 101% of cost'!$A:$AK,33,FALSE)</f>
        <v>447772.48749999999</v>
      </c>
      <c r="X77" s="87">
        <v>45676.125</v>
      </c>
      <c r="Y77" s="55">
        <f>VLOOKUP($A77,'[4]CAH 101% of cost'!$A:$AK,34,FALSE)</f>
        <v>45676.125</v>
      </c>
      <c r="Z77" s="88">
        <f>VLOOKUP($A77,'[4]CAH 101% of cost'!$A:$AK,35,FALSE)+((W77-V77)+(Y77-X77))</f>
        <v>45676.125</v>
      </c>
      <c r="AA77" s="55">
        <f>VLOOKUP($A77,'[4]CAH 101% of cost'!$A:$AK,36,FALSE)</f>
        <v>45676.125</v>
      </c>
      <c r="AB77" s="55">
        <f>IF($E77=1,ROUND($T77*(AB$112+AB$113),2),0)</f>
        <v>0</v>
      </c>
      <c r="AC77" s="57">
        <f t="shared" si="17"/>
        <v>584800.86250000005</v>
      </c>
    </row>
    <row r="78" spans="1:29" ht="13.5" customHeight="1">
      <c r="A78" s="94" t="s">
        <v>173</v>
      </c>
      <c r="B78" s="95" t="s">
        <v>211</v>
      </c>
      <c r="C78" s="52" t="str">
        <f>IFERROR(VLOOKUP(A78,'[4]SHOPP UPL SFY2022 Combined OUT'!$A:$F,6,FALSE),IFERROR(VLOOKUP(A78,'[4]SHOPP UPL SFY2022 Combined INP'!$A:$F,6,FALSE),VLOOKUP(A78,'[4]DRG UPL SFY22 Combined'!$A:$J,10,FALSE)))</f>
        <v>No</v>
      </c>
      <c r="D78" s="8">
        <v>1</v>
      </c>
      <c r="E78" s="70">
        <v>0</v>
      </c>
      <c r="F78" s="54">
        <f>G78+R78</f>
        <v>848999.81999999401</v>
      </c>
      <c r="G78" s="55">
        <v>44093.06</v>
      </c>
      <c r="H78" s="55">
        <v>4417.8900000000003</v>
      </c>
      <c r="I78" s="56">
        <f t="shared" si="13"/>
        <v>0</v>
      </c>
      <c r="J78" s="56">
        <f t="shared" si="14"/>
        <v>0</v>
      </c>
      <c r="K78" s="55">
        <f>VLOOKUP($A78,'[4]CAH 101% of cost'!$A:$AK,18,FALSE)</f>
        <v>24107.692500000001</v>
      </c>
      <c r="L78" s="55">
        <f>VLOOKUP($A78,'[4]CAH 101% of cost'!$A:$AK,19,FALSE)</f>
        <v>2312.105</v>
      </c>
      <c r="M78" s="55">
        <f>VLOOKUP($A78,'[4]CAH 101% of cost'!$A:$AK,20,FALSE)</f>
        <v>2312.105</v>
      </c>
      <c r="N78" s="55">
        <f>VLOOKUP($A78,'[4]CAH 101% of cost'!$A:$AK,21,FALSE)</f>
        <v>2312.105</v>
      </c>
      <c r="O78" s="55">
        <f t="shared" si="15"/>
        <v>0</v>
      </c>
      <c r="P78" s="57">
        <f>SUM(K78:O78)</f>
        <v>31044.0075</v>
      </c>
      <c r="Q78" s="55"/>
      <c r="R78" s="55">
        <v>804906.75999999407</v>
      </c>
      <c r="S78" s="55">
        <v>96903.53</v>
      </c>
      <c r="T78" s="56">
        <f>IF($E78=1,R78/$R$109,0)</f>
        <v>0</v>
      </c>
      <c r="U78" s="56">
        <f>IF($E78=1,S78/$S$109,0)</f>
        <v>0</v>
      </c>
      <c r="V78" s="87">
        <v>466967.28499999997</v>
      </c>
      <c r="W78" s="55">
        <f>VLOOKUP($A78,'[4]CAH 101% of cost'!$A:$AK,33,FALSE)</f>
        <v>466967.28499999997</v>
      </c>
      <c r="X78" s="87">
        <v>39658.512499999997</v>
      </c>
      <c r="Y78" s="55">
        <f>VLOOKUP($A78,'[4]CAH 101% of cost'!$A:$AK,34,FALSE)</f>
        <v>39658.512499999997</v>
      </c>
      <c r="Z78" s="88">
        <f>VLOOKUP($A78,'[4]CAH 101% of cost'!$A:$AK,35,FALSE)+((W78-V78)+(Y78-X78))</f>
        <v>39658.512499999997</v>
      </c>
      <c r="AA78" s="55">
        <f>VLOOKUP($A78,'[4]CAH 101% of cost'!$A:$AK,36,FALSE)</f>
        <v>39658.512499999997</v>
      </c>
      <c r="AB78" s="55">
        <f>IF($E78=1,ROUND($T78*(AB$112+AB$113),2),0)</f>
        <v>0</v>
      </c>
      <c r="AC78" s="57">
        <f t="shared" si="17"/>
        <v>585942.82250000001</v>
      </c>
    </row>
    <row r="79" spans="1:29">
      <c r="A79" s="94" t="s">
        <v>113</v>
      </c>
      <c r="B79" s="95" t="s">
        <v>160</v>
      </c>
      <c r="C79" s="52" t="str">
        <f>IFERROR(VLOOKUP(A79,'[4]SHOPP UPL SFY2022 Combined OUT'!$A:$F,6,FALSE),IFERROR(VLOOKUP(A79,'[4]SHOPP UPL SFY2022 Combined INP'!$A:$F,6,FALSE),VLOOKUP(A79,'[4]DRG UPL SFY22 Combined'!$A:$J,10,FALSE)))</f>
        <v>No</v>
      </c>
      <c r="D79" s="8">
        <v>1</v>
      </c>
      <c r="E79" s="70">
        <v>0</v>
      </c>
      <c r="F79" s="54">
        <f>G79+R79</f>
        <v>3889019.4366093338</v>
      </c>
      <c r="G79" s="55">
        <v>354694.64999999997</v>
      </c>
      <c r="H79" s="55">
        <v>159056.78</v>
      </c>
      <c r="I79" s="56">
        <f t="shared" si="13"/>
        <v>0</v>
      </c>
      <c r="J79" s="56">
        <f t="shared" si="14"/>
        <v>0</v>
      </c>
      <c r="K79" s="55">
        <f>VLOOKUP($A79,'[4]CAH 101% of cost'!$A:$AK,18,FALSE)</f>
        <v>75392.227499999994</v>
      </c>
      <c r="L79" s="55">
        <f>VLOOKUP($A79,'[4]CAH 101% of cost'!$A:$AK,19,FALSE)</f>
        <v>10629.815000000001</v>
      </c>
      <c r="M79" s="55">
        <f>VLOOKUP($A79,'[4]CAH 101% of cost'!$A:$AK,20,FALSE)</f>
        <v>10629.815000000001</v>
      </c>
      <c r="N79" s="55">
        <f>VLOOKUP($A79,'[4]CAH 101% of cost'!$A:$AK,21,FALSE)</f>
        <v>10629.815000000001</v>
      </c>
      <c r="O79" s="55">
        <f t="shared" si="15"/>
        <v>0</v>
      </c>
      <c r="P79" s="57">
        <f>SUM(K79:O79)</f>
        <v>107281.6725</v>
      </c>
      <c r="Q79" s="55"/>
      <c r="R79" s="55">
        <v>3534324.7866093339</v>
      </c>
      <c r="S79" s="55">
        <v>460576.64868452155</v>
      </c>
      <c r="T79" s="56">
        <f>IF($E79=1,R79/$R$109,0)</f>
        <v>0</v>
      </c>
      <c r="U79" s="56">
        <f>IF($E79=1,S79/$S$109,0)</f>
        <v>0</v>
      </c>
      <c r="V79" s="87">
        <v>742837.76249999995</v>
      </c>
      <c r="W79" s="55">
        <f>VLOOKUP($A79,'[4]CAH 101% of cost'!$A:$AK,33,FALSE)</f>
        <v>742837.76249999995</v>
      </c>
      <c r="X79" s="87">
        <v>73818.13</v>
      </c>
      <c r="Y79" s="55">
        <f>VLOOKUP($A79,'[4]CAH 101% of cost'!$A:$AK,34,FALSE)</f>
        <v>73818.13</v>
      </c>
      <c r="Z79" s="88">
        <f>VLOOKUP($A79,'[4]CAH 101% of cost'!$A:$AK,35,FALSE)+((W79-V79)+(Y79-X79))</f>
        <v>73818.13</v>
      </c>
      <c r="AA79" s="55">
        <f>VLOOKUP($A79,'[4]CAH 101% of cost'!$A:$AK,36,FALSE)</f>
        <v>73818.13</v>
      </c>
      <c r="AB79" s="55">
        <f>IF($E79=1,ROUND($T79*(AB$112+AB$113),2),0)</f>
        <v>0</v>
      </c>
      <c r="AC79" s="57">
        <f t="shared" si="17"/>
        <v>964292.15249999997</v>
      </c>
    </row>
    <row r="80" spans="1:29">
      <c r="A80" s="81"/>
      <c r="B80" s="19"/>
      <c r="C80" s="52"/>
      <c r="D80" s="19"/>
      <c r="E80" s="70"/>
      <c r="F80" s="54"/>
      <c r="G80" s="55"/>
      <c r="H80" s="55"/>
      <c r="I80" s="56"/>
      <c r="J80" s="56"/>
      <c r="K80" s="55"/>
      <c r="L80" s="55"/>
      <c r="M80" s="55"/>
      <c r="N80" s="55"/>
      <c r="O80" s="55"/>
      <c r="P80" s="57"/>
      <c r="Q80" s="55"/>
      <c r="R80" s="55"/>
      <c r="S80" s="55"/>
      <c r="T80" s="56"/>
      <c r="U80" s="56"/>
      <c r="V80" s="55"/>
      <c r="W80" s="55"/>
      <c r="X80" s="55"/>
      <c r="Y80" s="55"/>
      <c r="Z80" s="55"/>
      <c r="AA80" s="55"/>
      <c r="AB80" s="55"/>
      <c r="AC80" s="57"/>
    </row>
    <row r="81" spans="1:29" s="66" customFormat="1">
      <c r="A81" s="58"/>
      <c r="B81" s="59" t="s">
        <v>265</v>
      </c>
      <c r="C81" s="60"/>
      <c r="D81" s="61"/>
      <c r="E81" s="62"/>
      <c r="F81" s="63"/>
      <c r="G81" s="63"/>
      <c r="H81" s="63"/>
      <c r="I81" s="64"/>
      <c r="J81" s="64"/>
      <c r="K81" s="63"/>
      <c r="L81" s="63"/>
      <c r="M81" s="63"/>
      <c r="N81" s="63"/>
      <c r="O81" s="63"/>
      <c r="P81" s="65"/>
      <c r="Q81" s="63"/>
      <c r="R81" s="63"/>
      <c r="S81" s="63"/>
      <c r="T81" s="64"/>
      <c r="U81" s="64"/>
      <c r="V81" s="63"/>
      <c r="W81" s="63"/>
      <c r="X81" s="63"/>
      <c r="Y81" s="63"/>
      <c r="Z81" s="63"/>
      <c r="AA81" s="63"/>
      <c r="AB81" s="63"/>
      <c r="AC81" s="65"/>
    </row>
    <row r="82" spans="1:29">
      <c r="A82" s="93" t="s">
        <v>266</v>
      </c>
      <c r="B82" s="105" t="s">
        <v>267</v>
      </c>
      <c r="C82" s="52" t="str">
        <f>IFERROR(VLOOKUP(A82,'[4]SHOPP UPL SFY2022 Combined OUT'!$A:$F,6,FALSE),IFERROR(VLOOKUP(A82,'[4]SHOPP UPL SFY2022 Combined INP'!$A:$F,6,FALSE),VLOOKUP(A82,'[4]DRG UPL SFY22 Combined'!$A:$J,10,FALSE)))</f>
        <v>No</v>
      </c>
      <c r="D82" s="8">
        <v>1</v>
      </c>
      <c r="E82" s="70">
        <v>0</v>
      </c>
      <c r="F82" s="54">
        <f>G82+R82</f>
        <v>0</v>
      </c>
      <c r="G82" s="55">
        <v>0</v>
      </c>
      <c r="H82" s="55">
        <v>0</v>
      </c>
      <c r="I82" s="56">
        <f t="shared" ref="I82:I107" si="18">IF($E82=1,G82/$G$109,0)</f>
        <v>0</v>
      </c>
      <c r="J82" s="56">
        <f t="shared" ref="J82:J107" si="19">IF($E82=1,H82/$H$109,0)</f>
        <v>0</v>
      </c>
      <c r="K82" s="55">
        <f t="shared" ref="K82:K107" si="20">IF($E82=1,ROUND($I82*(K$112+K$113),2),0)</f>
        <v>0</v>
      </c>
      <c r="L82" s="55">
        <f t="shared" ref="L82:N107" si="21">IF($E82=1,ROUND($J82*(L$112+L$113),2),0)</f>
        <v>0</v>
      </c>
      <c r="M82" s="55">
        <f t="shared" si="21"/>
        <v>0</v>
      </c>
      <c r="N82" s="55">
        <f t="shared" si="21"/>
        <v>0</v>
      </c>
      <c r="O82" s="55">
        <f t="shared" ref="O82:O107" si="22">IF($E82=1,ROUND($I82*(O$112+O$113),2),0)</f>
        <v>0</v>
      </c>
      <c r="P82" s="57">
        <f t="shared" ref="P82:P107" si="23">SUM(K82:O82)</f>
        <v>0</v>
      </c>
      <c r="Q82" s="55"/>
      <c r="R82" s="55">
        <v>0</v>
      </c>
      <c r="S82" s="55">
        <v>0</v>
      </c>
      <c r="T82" s="56">
        <f>IF($E82=1,R82/$R$109,0)</f>
        <v>0</v>
      </c>
      <c r="U82" s="56">
        <f>IF($E82=1,S82/$S$109,0)</f>
        <v>0</v>
      </c>
      <c r="V82" s="55"/>
      <c r="W82" s="55">
        <f>IF($E82=1,ROUND($T82*(W$112+W$113),2),0)</f>
        <v>0</v>
      </c>
      <c r="X82" s="55"/>
      <c r="Y82" s="55">
        <f>IF($E82=1,ROUND($U82*(Y$112+Y$113),2),0)</f>
        <v>0</v>
      </c>
      <c r="Z82" s="88">
        <f>IF($E82=1,ROUND($U82*(Z$112+Z$113),2),0)+((W82-V82)+(Y82-X82))</f>
        <v>0</v>
      </c>
      <c r="AA82" s="55">
        <f>IF($E82=1,ROUND($U82*(AA$112+AA$113),2),0)</f>
        <v>0</v>
      </c>
      <c r="AB82" s="55">
        <f>IF($E82=1,ROUND($T82*(AB$112+AB$113),2),0)</f>
        <v>0</v>
      </c>
      <c r="AC82" s="57">
        <f t="shared" ref="AC82:AC107" si="24">SUM(Z82:AB82,X82,V82)</f>
        <v>0</v>
      </c>
    </row>
    <row r="83" spans="1:29">
      <c r="A83" s="106" t="s">
        <v>268</v>
      </c>
      <c r="B83" s="95" t="s">
        <v>269</v>
      </c>
      <c r="C83" s="52" t="str">
        <f>IFERROR(VLOOKUP(A83,'[4]SHOPP UPL SFY2022 Combined OUT'!$A:$F,6,FALSE),IFERROR(VLOOKUP(A83,'[4]SHOPP UPL SFY2022 Combined INP'!$A:$F,6,FALSE),VLOOKUP(A83,'[4]DRG UPL SFY22 Combined'!$A:$J,10,FALSE)))</f>
        <v>Yes</v>
      </c>
      <c r="D83" s="8">
        <v>1</v>
      </c>
      <c r="E83" s="70">
        <v>0</v>
      </c>
      <c r="F83" s="54">
        <f>G83+R83</f>
        <v>1599626.51</v>
      </c>
      <c r="G83" s="55">
        <v>1599626.51</v>
      </c>
      <c r="H83" s="55">
        <v>428993.3</v>
      </c>
      <c r="I83" s="56">
        <f t="shared" si="18"/>
        <v>0</v>
      </c>
      <c r="J83" s="56">
        <f t="shared" si="19"/>
        <v>0</v>
      </c>
      <c r="K83" s="55">
        <f t="shared" si="20"/>
        <v>0</v>
      </c>
      <c r="L83" s="55">
        <f t="shared" si="21"/>
        <v>0</v>
      </c>
      <c r="M83" s="55">
        <f t="shared" si="21"/>
        <v>0</v>
      </c>
      <c r="N83" s="55">
        <f t="shared" si="21"/>
        <v>0</v>
      </c>
      <c r="O83" s="55">
        <f t="shared" si="22"/>
        <v>0</v>
      </c>
      <c r="P83" s="57">
        <f t="shared" si="23"/>
        <v>0</v>
      </c>
      <c r="Q83" s="55"/>
      <c r="R83" s="55">
        <v>0</v>
      </c>
      <c r="S83" s="55">
        <v>0</v>
      </c>
      <c r="T83" s="56">
        <f>IF($E83=1,R83/$R$109,0)</f>
        <v>0</v>
      </c>
      <c r="U83" s="56">
        <f>IF($E83=1,S83/$S$109,0)</f>
        <v>0</v>
      </c>
      <c r="V83" s="55"/>
      <c r="W83" s="55">
        <f>IF($E83=1,ROUND($T83*(W$112+W$113),2),0)</f>
        <v>0</v>
      </c>
      <c r="X83" s="55"/>
      <c r="Y83" s="55">
        <f>IF($E83=1,ROUND($U83*(Y$112+Y$113),2),0)</f>
        <v>0</v>
      </c>
      <c r="Z83" s="88">
        <f>IF($E83=1,ROUND($U83*(Z$112+Z$113),2),0)+((W83-V83)+(Y83-X83))</f>
        <v>0</v>
      </c>
      <c r="AA83" s="55">
        <f>IF($E83=1,ROUND($U83*(AA$112+AA$113),2),0)</f>
        <v>0</v>
      </c>
      <c r="AB83" s="55">
        <f>IF($E83=1,ROUND($T83*(AB$112+AB$113),2),0)</f>
        <v>0</v>
      </c>
      <c r="AC83" s="57">
        <f t="shared" si="24"/>
        <v>0</v>
      </c>
    </row>
    <row r="84" spans="1:29">
      <c r="A84" s="107" t="s">
        <v>270</v>
      </c>
      <c r="B84" s="95" t="s">
        <v>271</v>
      </c>
      <c r="C84" s="52" t="str">
        <f>IFERROR(VLOOKUP(A84,'[4]SHOPP UPL SFY2022 Combined OUT'!$A:$F,6,FALSE),IFERROR(VLOOKUP(A84,'[4]SHOPP UPL SFY2022 Combined INP'!$A:$F,6,FALSE),VLOOKUP(A84,'[4]DRG UPL SFY22 Combined'!$A:$J,10,FALSE)))</f>
        <v>Yes</v>
      </c>
      <c r="D84" s="8">
        <v>1</v>
      </c>
      <c r="E84" s="70">
        <v>0</v>
      </c>
      <c r="F84" s="54">
        <f>G84+R84</f>
        <v>4740014.1301916521</v>
      </c>
      <c r="G84" s="55">
        <v>527801.48</v>
      </c>
      <c r="H84" s="55">
        <v>32489.95</v>
      </c>
      <c r="I84" s="56">
        <f t="shared" si="18"/>
        <v>0</v>
      </c>
      <c r="J84" s="56">
        <f t="shared" si="19"/>
        <v>0</v>
      </c>
      <c r="K84" s="55">
        <f t="shared" si="20"/>
        <v>0</v>
      </c>
      <c r="L84" s="55">
        <f t="shared" si="21"/>
        <v>0</v>
      </c>
      <c r="M84" s="55">
        <f t="shared" si="21"/>
        <v>0</v>
      </c>
      <c r="N84" s="55">
        <f t="shared" si="21"/>
        <v>0</v>
      </c>
      <c r="O84" s="55">
        <f t="shared" si="22"/>
        <v>0</v>
      </c>
      <c r="P84" s="57">
        <f t="shared" si="23"/>
        <v>0</v>
      </c>
      <c r="Q84" s="55"/>
      <c r="R84" s="55">
        <v>4212212.6501916526</v>
      </c>
      <c r="S84" s="55">
        <v>317508.24266532593</v>
      </c>
      <c r="T84" s="56">
        <f>IF($E84=1,R84/$R$109,0)</f>
        <v>0</v>
      </c>
      <c r="U84" s="56">
        <f>IF($E84=1,S84/$S$109,0)</f>
        <v>0</v>
      </c>
      <c r="V84" s="55"/>
      <c r="W84" s="55">
        <f>IF($E84=1,ROUND($T84*(W$112+W$113),2),0)</f>
        <v>0</v>
      </c>
      <c r="X84" s="55"/>
      <c r="Y84" s="55">
        <f>IF($E84=1,ROUND($U84*(Y$112+Y$113),2),0)</f>
        <v>0</v>
      </c>
      <c r="Z84" s="88">
        <f>IF($E84=1,ROUND($U84*(Z$112+Z$113),2),0)+((W84-V84)+(Y84-X84))</f>
        <v>0</v>
      </c>
      <c r="AA84" s="55">
        <f>IF($E84=1,ROUND($U84*(AA$112+AA$113),2),0)</f>
        <v>0</v>
      </c>
      <c r="AB84" s="55">
        <f>IF($E84=1,ROUND($T84*(AB$112+AB$113),2),0)</f>
        <v>0</v>
      </c>
      <c r="AC84" s="57">
        <f t="shared" si="24"/>
        <v>0</v>
      </c>
    </row>
    <row r="85" spans="1:29">
      <c r="A85" s="107" t="s">
        <v>272</v>
      </c>
      <c r="B85" s="95" t="s">
        <v>273</v>
      </c>
      <c r="C85" s="52" t="str">
        <f>IFERROR(VLOOKUP(A85,'[4]SHOPP UPL SFY2022 Combined OUT'!$A:$F,6,FALSE),IFERROR(VLOOKUP(A85,'[4]SHOPP UPL SFY2022 Combined INP'!$A:$F,6,FALSE),VLOOKUP(A85,'[4]DRG UPL SFY22 Combined'!$A:$J,10,FALSE)))</f>
        <v>Yes</v>
      </c>
      <c r="D85" s="8">
        <v>1</v>
      </c>
      <c r="E85" s="70">
        <v>0</v>
      </c>
      <c r="F85" s="54">
        <f>G85+R85</f>
        <v>1282839.8177853508</v>
      </c>
      <c r="G85" s="55">
        <v>166819.35</v>
      </c>
      <c r="H85" s="55">
        <v>7702.22</v>
      </c>
      <c r="I85" s="56">
        <f t="shared" si="18"/>
        <v>0</v>
      </c>
      <c r="J85" s="56">
        <f t="shared" si="19"/>
        <v>0</v>
      </c>
      <c r="K85" s="55">
        <f t="shared" si="20"/>
        <v>0</v>
      </c>
      <c r="L85" s="55">
        <f t="shared" si="21"/>
        <v>0</v>
      </c>
      <c r="M85" s="55">
        <f t="shared" si="21"/>
        <v>0</v>
      </c>
      <c r="N85" s="55">
        <f t="shared" si="21"/>
        <v>0</v>
      </c>
      <c r="O85" s="55">
        <f t="shared" si="22"/>
        <v>0</v>
      </c>
      <c r="P85" s="57">
        <f t="shared" si="23"/>
        <v>0</v>
      </c>
      <c r="Q85" s="55"/>
      <c r="R85" s="55">
        <v>1116020.4677853507</v>
      </c>
      <c r="S85" s="55">
        <v>83598.759661731718</v>
      </c>
      <c r="T85" s="56">
        <f>IF($E85=1,R85/$R$109,0)</f>
        <v>0</v>
      </c>
      <c r="U85" s="56">
        <f>IF($E85=1,S85/$S$109,0)</f>
        <v>0</v>
      </c>
      <c r="V85" s="55"/>
      <c r="W85" s="55">
        <f>IF($E85=1,ROUND($T85*(W$112+W$113),2),0)</f>
        <v>0</v>
      </c>
      <c r="X85" s="55"/>
      <c r="Y85" s="55">
        <f>IF($E85=1,ROUND($U85*(Y$112+Y$113),2),0)</f>
        <v>0</v>
      </c>
      <c r="Z85" s="88">
        <f>IF($E85=1,ROUND($U85*(Z$112+Z$113),2),0)+((W85-V85)+(Y85-X85))</f>
        <v>0</v>
      </c>
      <c r="AA85" s="55">
        <f>IF($E85=1,ROUND($U85*(AA$112+AA$113),2),0)</f>
        <v>0</v>
      </c>
      <c r="AB85" s="55">
        <f>IF($E85=1,ROUND($T85*(AB$112+AB$113),2),0)</f>
        <v>0</v>
      </c>
      <c r="AC85" s="57">
        <f t="shared" si="24"/>
        <v>0</v>
      </c>
    </row>
    <row r="86" spans="1:29">
      <c r="A86" s="108" t="s">
        <v>274</v>
      </c>
      <c r="B86" s="95" t="s">
        <v>275</v>
      </c>
      <c r="C86" s="52" t="str">
        <f>IFERROR(VLOOKUP(A86,'[4]SHOPP UPL SFY2022 Combined OUT'!$A:$F,6,FALSE),IFERROR(VLOOKUP(A86,'[4]SHOPP UPL SFY2022 Combined INP'!$A:$F,6,FALSE),VLOOKUP(A86,'[4]DRG UPL SFY22 Combined'!$A:$J,10,FALSE)))</f>
        <v>Yes</v>
      </c>
      <c r="D86" s="8">
        <v>1</v>
      </c>
      <c r="E86" s="70">
        <v>0</v>
      </c>
      <c r="F86" s="54">
        <f>G86+R86</f>
        <v>886712.41</v>
      </c>
      <c r="G86" s="55">
        <v>65410.78</v>
      </c>
      <c r="H86" s="55">
        <v>8464.82</v>
      </c>
      <c r="I86" s="56">
        <f t="shared" si="18"/>
        <v>0</v>
      </c>
      <c r="J86" s="56">
        <f t="shared" si="19"/>
        <v>0</v>
      </c>
      <c r="K86" s="55">
        <f t="shared" si="20"/>
        <v>0</v>
      </c>
      <c r="L86" s="55">
        <f t="shared" si="21"/>
        <v>0</v>
      </c>
      <c r="M86" s="55">
        <f t="shared" si="21"/>
        <v>0</v>
      </c>
      <c r="N86" s="55">
        <f t="shared" si="21"/>
        <v>0</v>
      </c>
      <c r="O86" s="55">
        <f t="shared" si="22"/>
        <v>0</v>
      </c>
      <c r="P86" s="57">
        <f t="shared" si="23"/>
        <v>0</v>
      </c>
      <c r="Q86" s="55"/>
      <c r="R86" s="55">
        <v>821301.63</v>
      </c>
      <c r="S86" s="55">
        <v>91861.53</v>
      </c>
      <c r="T86" s="56">
        <f>IF($E86=1,R86/$R$109,0)</f>
        <v>0</v>
      </c>
      <c r="U86" s="56">
        <f>IF($E86=1,S86/$S$109,0)</f>
        <v>0</v>
      </c>
      <c r="V86" s="55"/>
      <c r="W86" s="55">
        <f>IF($E86=1,ROUND($T86*(W$112+W$113),2),0)</f>
        <v>0</v>
      </c>
      <c r="X86" s="55"/>
      <c r="Y86" s="55">
        <f>IF($E86=1,ROUND($U86*(Y$112+Y$113),2),0)</f>
        <v>0</v>
      </c>
      <c r="Z86" s="88">
        <f>IF($E86=1,ROUND($U86*(Z$112+Z$113),2),0)+((W86-V86)+(Y86-X86))</f>
        <v>0</v>
      </c>
      <c r="AA86" s="55">
        <f>IF($E86=1,ROUND($U86*(AA$112+AA$113),2),0)</f>
        <v>0</v>
      </c>
      <c r="AB86" s="55">
        <f>IF($E86=1,ROUND($T86*(AB$112+AB$113),2),0)</f>
        <v>0</v>
      </c>
      <c r="AC86" s="57">
        <f t="shared" si="24"/>
        <v>0</v>
      </c>
    </row>
    <row r="87" spans="1:29">
      <c r="A87" s="97" t="s">
        <v>276</v>
      </c>
      <c r="B87" s="95" t="s">
        <v>277</v>
      </c>
      <c r="C87" s="52" t="str">
        <f>IFERROR(VLOOKUP(A87,'[4]SHOPP UPL SFY2022 Combined OUT'!$A:$F,6,FALSE),IFERROR(VLOOKUP(A87,'[4]SHOPP UPL SFY2022 Combined INP'!$A:$F,6,FALSE),VLOOKUP(A87,'[4]DRG UPL SFY22 Combined'!$A:$J,10,FALSE)))</f>
        <v>Yes</v>
      </c>
      <c r="D87" s="8">
        <v>1</v>
      </c>
      <c r="E87" s="70">
        <v>0</v>
      </c>
      <c r="F87" s="54">
        <f>G87+R87</f>
        <v>1291837.03</v>
      </c>
      <c r="G87" s="55">
        <v>1291837.03</v>
      </c>
      <c r="H87" s="55">
        <v>529509.06000000006</v>
      </c>
      <c r="I87" s="56">
        <f t="shared" si="18"/>
        <v>0</v>
      </c>
      <c r="J87" s="56">
        <f t="shared" si="19"/>
        <v>0</v>
      </c>
      <c r="K87" s="55">
        <f t="shared" si="20"/>
        <v>0</v>
      </c>
      <c r="L87" s="55">
        <f t="shared" si="21"/>
        <v>0</v>
      </c>
      <c r="M87" s="55">
        <f t="shared" si="21"/>
        <v>0</v>
      </c>
      <c r="N87" s="55">
        <f t="shared" si="21"/>
        <v>0</v>
      </c>
      <c r="O87" s="55">
        <f t="shared" si="22"/>
        <v>0</v>
      </c>
      <c r="P87" s="57">
        <f t="shared" si="23"/>
        <v>0</v>
      </c>
      <c r="Q87" s="55"/>
      <c r="R87" s="55">
        <v>0</v>
      </c>
      <c r="S87" s="55">
        <v>0</v>
      </c>
      <c r="T87" s="56">
        <f>IF($E87=1,R87/$R$109,0)</f>
        <v>0</v>
      </c>
      <c r="U87" s="56">
        <f>IF($E87=1,S87/$S$109,0)</f>
        <v>0</v>
      </c>
      <c r="V87" s="55"/>
      <c r="W87" s="55">
        <f>IF($E87=1,ROUND($T87*(W$112+W$113),2),0)</f>
        <v>0</v>
      </c>
      <c r="X87" s="55"/>
      <c r="Y87" s="55">
        <f>IF($E87=1,ROUND($U87*(Y$112+Y$113),2),0)</f>
        <v>0</v>
      </c>
      <c r="Z87" s="88">
        <f>IF($E87=1,ROUND($U87*(Z$112+Z$113),2),0)+((W87-V87)+(Y87-X87))</f>
        <v>0</v>
      </c>
      <c r="AA87" s="55">
        <f>IF($E87=1,ROUND($U87*(AA$112+AA$113),2),0)</f>
        <v>0</v>
      </c>
      <c r="AB87" s="55">
        <f>IF($E87=1,ROUND($T87*(AB$112+AB$113),2),0)</f>
        <v>0</v>
      </c>
      <c r="AC87" s="57">
        <f t="shared" si="24"/>
        <v>0</v>
      </c>
    </row>
    <row r="88" spans="1:29">
      <c r="A88" s="107" t="s">
        <v>278</v>
      </c>
      <c r="B88" s="95" t="s">
        <v>279</v>
      </c>
      <c r="C88" s="52" t="str">
        <f>IFERROR(VLOOKUP(A88,'[4]SHOPP UPL SFY2022 Combined OUT'!$A:$F,6,FALSE),IFERROR(VLOOKUP(A88,'[4]SHOPP UPL SFY2022 Combined INP'!$A:$F,6,FALSE),VLOOKUP(A88,'[4]DRG UPL SFY22 Combined'!$A:$J,10,FALSE)))</f>
        <v>Yes</v>
      </c>
      <c r="D88" s="8">
        <v>1</v>
      </c>
      <c r="E88" s="70">
        <v>0</v>
      </c>
      <c r="F88" s="54">
        <f>G88+R88</f>
        <v>2332134.0799999977</v>
      </c>
      <c r="G88" s="55">
        <v>1449831.8699999996</v>
      </c>
      <c r="H88" s="55">
        <v>86709.25</v>
      </c>
      <c r="I88" s="56">
        <f t="shared" si="18"/>
        <v>0</v>
      </c>
      <c r="J88" s="56">
        <f t="shared" si="19"/>
        <v>0</v>
      </c>
      <c r="K88" s="55">
        <f t="shared" si="20"/>
        <v>0</v>
      </c>
      <c r="L88" s="55">
        <f t="shared" si="21"/>
        <v>0</v>
      </c>
      <c r="M88" s="55">
        <f t="shared" si="21"/>
        <v>0</v>
      </c>
      <c r="N88" s="55">
        <f t="shared" si="21"/>
        <v>0</v>
      </c>
      <c r="O88" s="55">
        <f t="shared" si="22"/>
        <v>0</v>
      </c>
      <c r="P88" s="57">
        <f t="shared" si="23"/>
        <v>0</v>
      </c>
      <c r="Q88" s="55"/>
      <c r="R88" s="55">
        <v>882302.2099999981</v>
      </c>
      <c r="S88" s="55">
        <v>18404.400000000001</v>
      </c>
      <c r="T88" s="56">
        <f>IF($E88=1,R88/$R$109,0)</f>
        <v>0</v>
      </c>
      <c r="U88" s="56">
        <f>IF($E88=1,S88/$S$109,0)</f>
        <v>0</v>
      </c>
      <c r="V88" s="55"/>
      <c r="W88" s="55">
        <f>IF($E88=1,ROUND($T88*(W$112+W$113),2),0)</f>
        <v>0</v>
      </c>
      <c r="X88" s="55"/>
      <c r="Y88" s="55">
        <f>IF($E88=1,ROUND($U88*(Y$112+Y$113),2),0)</f>
        <v>0</v>
      </c>
      <c r="Z88" s="88">
        <f>IF($E88=1,ROUND($U88*(Z$112+Z$113),2),0)+((W88-V88)+(Y88-X88))</f>
        <v>0</v>
      </c>
      <c r="AA88" s="55">
        <f>IF($E88=1,ROUND($U88*(AA$112+AA$113),2),0)</f>
        <v>0</v>
      </c>
      <c r="AB88" s="55">
        <f>IF($E88=1,ROUND($T88*(AB$112+AB$113),2),0)</f>
        <v>0</v>
      </c>
      <c r="AC88" s="57">
        <f t="shared" si="24"/>
        <v>0</v>
      </c>
    </row>
    <row r="89" spans="1:29">
      <c r="A89" s="108" t="s">
        <v>280</v>
      </c>
      <c r="B89" s="95" t="s">
        <v>281</v>
      </c>
      <c r="C89" s="52" t="str">
        <f>IFERROR(VLOOKUP(A89,'[4]SHOPP UPL SFY2022 Combined OUT'!$A:$F,6,FALSE),IFERROR(VLOOKUP(A89,'[4]SHOPP UPL SFY2022 Combined INP'!$A:$F,6,FALSE),VLOOKUP(A89,'[4]DRG UPL SFY22 Combined'!$A:$J,10,FALSE)))</f>
        <v>Yes</v>
      </c>
      <c r="D89" s="8">
        <v>1</v>
      </c>
      <c r="E89" s="70">
        <v>0</v>
      </c>
      <c r="F89" s="54">
        <f>G89+R89</f>
        <v>1089860.3999999999</v>
      </c>
      <c r="G89" s="55">
        <v>1089860.3999999999</v>
      </c>
      <c r="H89" s="55">
        <v>35022.369999999995</v>
      </c>
      <c r="I89" s="56">
        <f t="shared" si="18"/>
        <v>0</v>
      </c>
      <c r="J89" s="56">
        <f t="shared" si="19"/>
        <v>0</v>
      </c>
      <c r="K89" s="55">
        <f t="shared" si="20"/>
        <v>0</v>
      </c>
      <c r="L89" s="55">
        <f t="shared" si="21"/>
        <v>0</v>
      </c>
      <c r="M89" s="55">
        <f t="shared" si="21"/>
        <v>0</v>
      </c>
      <c r="N89" s="55">
        <f t="shared" si="21"/>
        <v>0</v>
      </c>
      <c r="O89" s="55">
        <f t="shared" si="22"/>
        <v>0</v>
      </c>
      <c r="P89" s="57">
        <f t="shared" si="23"/>
        <v>0</v>
      </c>
      <c r="Q89" s="55"/>
      <c r="R89" s="55">
        <v>0</v>
      </c>
      <c r="S89" s="55">
        <v>0</v>
      </c>
      <c r="T89" s="56">
        <f>IF($E89=1,R89/$R$109,0)</f>
        <v>0</v>
      </c>
      <c r="U89" s="56">
        <f>IF($E89=1,S89/$S$109,0)</f>
        <v>0</v>
      </c>
      <c r="V89" s="55"/>
      <c r="W89" s="55">
        <f>IF($E89=1,ROUND($T89*(W$112+W$113),2),0)</f>
        <v>0</v>
      </c>
      <c r="X89" s="55"/>
      <c r="Y89" s="55">
        <f>IF($E89=1,ROUND($U89*(Y$112+Y$113),2),0)</f>
        <v>0</v>
      </c>
      <c r="Z89" s="88">
        <f>IF($E89=1,ROUND($U89*(Z$112+Z$113),2),0)+((W89-V89)+(Y89-X89))</f>
        <v>0</v>
      </c>
      <c r="AA89" s="55">
        <f>IF($E89=1,ROUND($U89*(AA$112+AA$113),2),0)</f>
        <v>0</v>
      </c>
      <c r="AB89" s="55">
        <f>IF($E89=1,ROUND($T89*(AB$112+AB$113),2),0)</f>
        <v>0</v>
      </c>
      <c r="AC89" s="57">
        <f t="shared" si="24"/>
        <v>0</v>
      </c>
    </row>
    <row r="90" spans="1:29">
      <c r="A90" s="107" t="s">
        <v>282</v>
      </c>
      <c r="B90" s="95" t="s">
        <v>283</v>
      </c>
      <c r="C90" s="52" t="str">
        <f>IFERROR(VLOOKUP(A90,'[4]SHOPP UPL SFY2022 Combined OUT'!$A:$F,6,FALSE),IFERROR(VLOOKUP(A90,'[4]SHOPP UPL SFY2022 Combined INP'!$A:$F,6,FALSE),VLOOKUP(A90,'[4]DRG UPL SFY22 Combined'!$A:$J,10,FALSE)))</f>
        <v>Yes</v>
      </c>
      <c r="D90" s="8">
        <v>1</v>
      </c>
      <c r="E90" s="70">
        <v>0</v>
      </c>
      <c r="F90" s="54">
        <f>G90+R90</f>
        <v>1675083.7399999991</v>
      </c>
      <c r="G90" s="55">
        <v>502738.82</v>
      </c>
      <c r="H90" s="55">
        <v>85996.14</v>
      </c>
      <c r="I90" s="56">
        <f t="shared" si="18"/>
        <v>0</v>
      </c>
      <c r="J90" s="56">
        <f t="shared" si="19"/>
        <v>0</v>
      </c>
      <c r="K90" s="55">
        <f t="shared" si="20"/>
        <v>0</v>
      </c>
      <c r="L90" s="55">
        <f t="shared" si="21"/>
        <v>0</v>
      </c>
      <c r="M90" s="55">
        <f t="shared" si="21"/>
        <v>0</v>
      </c>
      <c r="N90" s="55">
        <f t="shared" si="21"/>
        <v>0</v>
      </c>
      <c r="O90" s="55">
        <f t="shared" si="22"/>
        <v>0</v>
      </c>
      <c r="P90" s="57">
        <f t="shared" si="23"/>
        <v>0</v>
      </c>
      <c r="Q90" s="55"/>
      <c r="R90" s="55">
        <v>1172344.919999999</v>
      </c>
      <c r="S90" s="55">
        <v>74466.159999999989</v>
      </c>
      <c r="T90" s="56">
        <f>IF($E90=1,R90/$R$109,0)</f>
        <v>0</v>
      </c>
      <c r="U90" s="56">
        <f>IF($E90=1,S90/$S$109,0)</f>
        <v>0</v>
      </c>
      <c r="V90" s="55"/>
      <c r="W90" s="55">
        <f>IF($E90=1,ROUND($T90*(W$112+W$113),2),0)</f>
        <v>0</v>
      </c>
      <c r="X90" s="55"/>
      <c r="Y90" s="55">
        <f>IF($E90=1,ROUND($U90*(Y$112+Y$113),2),0)</f>
        <v>0</v>
      </c>
      <c r="Z90" s="88">
        <f>IF($E90=1,ROUND($U90*(Z$112+Z$113),2),0)+((W90-V90)+(Y90-X90))</f>
        <v>0</v>
      </c>
      <c r="AA90" s="55">
        <f>IF($E90=1,ROUND($U90*(AA$112+AA$113),2),0)</f>
        <v>0</v>
      </c>
      <c r="AB90" s="55">
        <f>IF($E90=1,ROUND($T90*(AB$112+AB$113),2),0)</f>
        <v>0</v>
      </c>
      <c r="AC90" s="57">
        <f t="shared" si="24"/>
        <v>0</v>
      </c>
    </row>
    <row r="91" spans="1:29">
      <c r="A91" s="106" t="s">
        <v>284</v>
      </c>
      <c r="B91" s="95" t="s">
        <v>285</v>
      </c>
      <c r="C91" s="52" t="str">
        <f>IFERROR(VLOOKUP(A91,'[4]SHOPP UPL SFY2022 Combined OUT'!$A:$F,6,FALSE),IFERROR(VLOOKUP(A91,'[4]SHOPP UPL SFY2022 Combined INP'!$A:$F,6,FALSE),VLOOKUP(A91,'[4]DRG UPL SFY22 Combined'!$A:$J,10,FALSE)))</f>
        <v>Yes</v>
      </c>
      <c r="D91" s="8">
        <v>1</v>
      </c>
      <c r="E91" s="70">
        <v>0</v>
      </c>
      <c r="F91" s="54">
        <f>G91+R91</f>
        <v>6121741.82999996</v>
      </c>
      <c r="G91" s="55">
        <v>0</v>
      </c>
      <c r="H91" s="55">
        <v>0</v>
      </c>
      <c r="I91" s="56">
        <f t="shared" si="18"/>
        <v>0</v>
      </c>
      <c r="J91" s="56">
        <f t="shared" si="19"/>
        <v>0</v>
      </c>
      <c r="K91" s="55">
        <f t="shared" si="20"/>
        <v>0</v>
      </c>
      <c r="L91" s="55">
        <f t="shared" si="21"/>
        <v>0</v>
      </c>
      <c r="M91" s="55">
        <f t="shared" si="21"/>
        <v>0</v>
      </c>
      <c r="N91" s="55">
        <f t="shared" si="21"/>
        <v>0</v>
      </c>
      <c r="O91" s="55">
        <f t="shared" si="22"/>
        <v>0</v>
      </c>
      <c r="P91" s="57">
        <f t="shared" si="23"/>
        <v>0</v>
      </c>
      <c r="Q91" s="55"/>
      <c r="R91" s="55">
        <v>6121741.82999996</v>
      </c>
      <c r="S91" s="55">
        <v>0</v>
      </c>
      <c r="T91" s="56">
        <f>IF($E91=1,R91/$R$109,0)</f>
        <v>0</v>
      </c>
      <c r="U91" s="56">
        <f>IF($E91=1,S91/$S$109,0)</f>
        <v>0</v>
      </c>
      <c r="V91" s="55"/>
      <c r="W91" s="55">
        <f>IF($E91=1,ROUND($T91*(W$112+W$113),2),0)</f>
        <v>0</v>
      </c>
      <c r="X91" s="55"/>
      <c r="Y91" s="55">
        <f>IF($E91=1,ROUND($U91*(Y$112+Y$113),2),0)</f>
        <v>0</v>
      </c>
      <c r="Z91" s="88">
        <f>IF($E91=1,ROUND($U91*(Z$112+Z$113),2),0)+((W91-V91)+(Y91-X91))</f>
        <v>0</v>
      </c>
      <c r="AA91" s="55">
        <f>IF($E91=1,ROUND($U91*(AA$112+AA$113),2),0)</f>
        <v>0</v>
      </c>
      <c r="AB91" s="55">
        <f>IF($E91=1,ROUND($T91*(AB$112+AB$113),2),0)</f>
        <v>0</v>
      </c>
      <c r="AC91" s="57">
        <f t="shared" si="24"/>
        <v>0</v>
      </c>
    </row>
    <row r="92" spans="1:29">
      <c r="A92" s="109" t="s">
        <v>286</v>
      </c>
      <c r="B92" s="95" t="s">
        <v>287</v>
      </c>
      <c r="C92" s="52" t="s">
        <v>288</v>
      </c>
      <c r="D92" s="8">
        <v>1</v>
      </c>
      <c r="E92" s="53">
        <v>0</v>
      </c>
      <c r="F92" s="54">
        <f>G92+R92</f>
        <v>36540.559999999998</v>
      </c>
      <c r="G92" s="55">
        <v>36540.559999999998</v>
      </c>
      <c r="H92" s="55">
        <v>19473.96</v>
      </c>
      <c r="I92" s="56">
        <f t="shared" si="18"/>
        <v>0</v>
      </c>
      <c r="J92" s="56">
        <f t="shared" si="19"/>
        <v>0</v>
      </c>
      <c r="K92" s="55">
        <f t="shared" si="20"/>
        <v>0</v>
      </c>
      <c r="L92" s="55">
        <f t="shared" si="21"/>
        <v>0</v>
      </c>
      <c r="M92" s="55">
        <f t="shared" si="21"/>
        <v>0</v>
      </c>
      <c r="N92" s="55">
        <f t="shared" si="21"/>
        <v>0</v>
      </c>
      <c r="O92" s="55">
        <f t="shared" si="22"/>
        <v>0</v>
      </c>
      <c r="P92" s="57">
        <f t="shared" si="23"/>
        <v>0</v>
      </c>
      <c r="Q92" s="55"/>
      <c r="R92" s="55">
        <v>0</v>
      </c>
      <c r="S92" s="55">
        <v>0</v>
      </c>
      <c r="T92" s="56">
        <f>IF($E92=1,R92/$R$109,0)</f>
        <v>0</v>
      </c>
      <c r="U92" s="56">
        <f>IF($E92=1,S92/$S$109,0)</f>
        <v>0</v>
      </c>
      <c r="V92" s="55"/>
      <c r="W92" s="55">
        <f>IF($E92=1,ROUND($T92*(W$112+W$113),2),0)</f>
        <v>0</v>
      </c>
      <c r="X92" s="55"/>
      <c r="Y92" s="55">
        <f>IF($E92=1,ROUND($U92*(Y$112+Y$113),2),0)</f>
        <v>0</v>
      </c>
      <c r="Z92" s="88">
        <f>IF($E92=1,ROUND($U92*(Z$112+Z$113),2),0)+((W92-V92)+(Y92-X92))</f>
        <v>0</v>
      </c>
      <c r="AA92" s="55">
        <f>IF($E92=1,ROUND($U92*(AA$112+AA$113),2),0)</f>
        <v>0</v>
      </c>
      <c r="AB92" s="55">
        <f>IF($E92=1,ROUND($T92*(AB$112+AB$113),2),0)</f>
        <v>0</v>
      </c>
      <c r="AC92" s="57">
        <f t="shared" si="24"/>
        <v>0</v>
      </c>
    </row>
    <row r="93" spans="1:29">
      <c r="A93" s="94" t="s">
        <v>289</v>
      </c>
      <c r="B93" s="95" t="s">
        <v>290</v>
      </c>
      <c r="C93" s="52" t="str">
        <f>IFERROR(VLOOKUP(A93,'[4]SHOPP UPL SFY2022 Combined OUT'!$A:$F,6,FALSE),IFERROR(VLOOKUP(A93,'[4]SHOPP UPL SFY2022 Combined INP'!$A:$F,6,FALSE),VLOOKUP(A93,'[4]DRG UPL SFY22 Combined'!$A:$J,10,FALSE)))</f>
        <v>No</v>
      </c>
      <c r="D93" s="8">
        <v>1</v>
      </c>
      <c r="E93" s="53">
        <v>0</v>
      </c>
      <c r="F93" s="54">
        <f>G93+R93</f>
        <v>180459.03999999998</v>
      </c>
      <c r="G93" s="55">
        <v>180459.03999999998</v>
      </c>
      <c r="H93" s="55">
        <v>82295.81</v>
      </c>
      <c r="I93" s="56">
        <f t="shared" si="18"/>
        <v>0</v>
      </c>
      <c r="J93" s="56">
        <f t="shared" si="19"/>
        <v>0</v>
      </c>
      <c r="K93" s="55">
        <f t="shared" si="20"/>
        <v>0</v>
      </c>
      <c r="L93" s="55">
        <f t="shared" si="21"/>
        <v>0</v>
      </c>
      <c r="M93" s="55">
        <f t="shared" si="21"/>
        <v>0</v>
      </c>
      <c r="N93" s="55">
        <f t="shared" si="21"/>
        <v>0</v>
      </c>
      <c r="O93" s="55">
        <f t="shared" si="22"/>
        <v>0</v>
      </c>
      <c r="P93" s="57">
        <f t="shared" si="23"/>
        <v>0</v>
      </c>
      <c r="Q93" s="55"/>
      <c r="R93" s="55">
        <v>0</v>
      </c>
      <c r="S93" s="55">
        <v>0</v>
      </c>
      <c r="T93" s="56">
        <f>IF($E93=1,R93/$R$109,0)</f>
        <v>0</v>
      </c>
      <c r="U93" s="56">
        <f>IF($E93=1,S93/$S$109,0)</f>
        <v>0</v>
      </c>
      <c r="V93" s="55"/>
      <c r="W93" s="55">
        <f>IF($E93=1,ROUND($T93*(W$112+W$113),2),0)</f>
        <v>0</v>
      </c>
      <c r="X93" s="55"/>
      <c r="Y93" s="55">
        <f>IF($E93=1,ROUND($U93*(Y$112+Y$113),2),0)</f>
        <v>0</v>
      </c>
      <c r="Z93" s="88">
        <f>IF($E93=1,ROUND($U93*(Z$112+Z$113),2),0)+((W93-V93)+(Y93-X93))</f>
        <v>0</v>
      </c>
      <c r="AA93" s="55">
        <f>IF($E93=1,ROUND($U93*(AA$112+AA$113),2),0)</f>
        <v>0</v>
      </c>
      <c r="AB93" s="55">
        <f>IF($E93=1,ROUND($T93*(AB$112+AB$113),2),0)</f>
        <v>0</v>
      </c>
      <c r="AC93" s="57">
        <f t="shared" si="24"/>
        <v>0</v>
      </c>
    </row>
    <row r="94" spans="1:29">
      <c r="A94" s="94" t="s">
        <v>291</v>
      </c>
      <c r="B94" s="95" t="s">
        <v>292</v>
      </c>
      <c r="C94" s="52" t="str">
        <f>IFERROR(VLOOKUP(A94,'[4]SHOPP UPL SFY2022 Combined OUT'!$A:$F,6,FALSE),IFERROR(VLOOKUP(A94,'[4]SHOPP UPL SFY2022 Combined INP'!$A:$F,6,FALSE),VLOOKUP(A94,'[4]DRG UPL SFY22 Combined'!$A:$J,10,FALSE)))</f>
        <v>Yes</v>
      </c>
      <c r="D94" s="8">
        <v>1</v>
      </c>
      <c r="E94" s="70">
        <v>0</v>
      </c>
      <c r="F94" s="54">
        <f>G94+R94</f>
        <v>797190.74</v>
      </c>
      <c r="G94" s="55">
        <v>447838.92</v>
      </c>
      <c r="H94" s="55">
        <v>116668.65</v>
      </c>
      <c r="I94" s="56">
        <f t="shared" si="18"/>
        <v>0</v>
      </c>
      <c r="J94" s="56">
        <f t="shared" si="19"/>
        <v>0</v>
      </c>
      <c r="K94" s="55">
        <f t="shared" si="20"/>
        <v>0</v>
      </c>
      <c r="L94" s="55">
        <f t="shared" si="21"/>
        <v>0</v>
      </c>
      <c r="M94" s="55">
        <f t="shared" si="21"/>
        <v>0</v>
      </c>
      <c r="N94" s="55">
        <f t="shared" si="21"/>
        <v>0</v>
      </c>
      <c r="O94" s="55">
        <f t="shared" si="22"/>
        <v>0</v>
      </c>
      <c r="P94" s="57">
        <f t="shared" si="23"/>
        <v>0</v>
      </c>
      <c r="Q94" s="55"/>
      <c r="R94" s="55">
        <v>349351.82</v>
      </c>
      <c r="S94" s="55">
        <v>20387.760000000002</v>
      </c>
      <c r="T94" s="56">
        <f>IF($E94=1,R94/$R$109,0)</f>
        <v>0</v>
      </c>
      <c r="U94" s="56">
        <f>IF($E94=1,S94/$S$109,0)</f>
        <v>0</v>
      </c>
      <c r="V94" s="55"/>
      <c r="W94" s="55">
        <f>IF($E94=1,ROUND($T94*(W$112+W$113),2),0)</f>
        <v>0</v>
      </c>
      <c r="X94" s="55"/>
      <c r="Y94" s="55">
        <f>IF($E94=1,ROUND($U94*(Y$112+Y$113),2),0)</f>
        <v>0</v>
      </c>
      <c r="Z94" s="88">
        <f>IF($E94=1,ROUND($U94*(Z$112+Z$113),2),0)+((W94-V94)+(Y94-X94))</f>
        <v>0</v>
      </c>
      <c r="AA94" s="55">
        <f>IF($E94=1,ROUND($U94*(AA$112+AA$113),2),0)</f>
        <v>0</v>
      </c>
      <c r="AB94" s="55">
        <f>IF($E94=1,ROUND($T94*(AB$112+AB$113),2),0)</f>
        <v>0</v>
      </c>
      <c r="AC94" s="57">
        <f t="shared" si="24"/>
        <v>0</v>
      </c>
    </row>
    <row r="95" spans="1:29">
      <c r="A95" s="107" t="s">
        <v>293</v>
      </c>
      <c r="B95" s="95" t="s">
        <v>294</v>
      </c>
      <c r="C95" s="52" t="str">
        <f>IFERROR(VLOOKUP(A95,'[4]SHOPP UPL SFY2022 Combined OUT'!$A:$F,6,FALSE),IFERROR(VLOOKUP(A95,'[4]SHOPP UPL SFY2022 Combined INP'!$A:$F,6,FALSE),VLOOKUP(A95,'[4]DRG UPL SFY22 Combined'!$A:$J,10,FALSE)))</f>
        <v>Yes</v>
      </c>
      <c r="D95" s="8">
        <v>1</v>
      </c>
      <c r="E95" s="70">
        <v>0</v>
      </c>
      <c r="F95" s="54">
        <f>G95+R95</f>
        <v>6698246.4500000319</v>
      </c>
      <c r="G95" s="55">
        <v>481761.08</v>
      </c>
      <c r="H95" s="55">
        <v>111153.67</v>
      </c>
      <c r="I95" s="56">
        <f t="shared" si="18"/>
        <v>0</v>
      </c>
      <c r="J95" s="56">
        <f t="shared" si="19"/>
        <v>0</v>
      </c>
      <c r="K95" s="55">
        <f t="shared" si="20"/>
        <v>0</v>
      </c>
      <c r="L95" s="55">
        <f t="shared" si="21"/>
        <v>0</v>
      </c>
      <c r="M95" s="55">
        <f t="shared" si="21"/>
        <v>0</v>
      </c>
      <c r="N95" s="55">
        <f t="shared" si="21"/>
        <v>0</v>
      </c>
      <c r="O95" s="55">
        <f t="shared" si="22"/>
        <v>0</v>
      </c>
      <c r="P95" s="57">
        <f t="shared" si="23"/>
        <v>0</v>
      </c>
      <c r="Q95" s="55"/>
      <c r="R95" s="55">
        <v>6216485.3700000318</v>
      </c>
      <c r="S95" s="55">
        <v>721239.69999999902</v>
      </c>
      <c r="T95" s="56">
        <f>IF($E95=1,R95/$R$109,0)</f>
        <v>0</v>
      </c>
      <c r="U95" s="56">
        <f>IF($E95=1,S95/$S$109,0)</f>
        <v>0</v>
      </c>
      <c r="V95" s="55"/>
      <c r="W95" s="55">
        <f>IF($E95=1,ROUND($T95*(W$112+W$113),2),0)</f>
        <v>0</v>
      </c>
      <c r="X95" s="55"/>
      <c r="Y95" s="55">
        <f>IF($E95=1,ROUND($U95*(Y$112+Y$113),2),0)</f>
        <v>0</v>
      </c>
      <c r="Z95" s="88">
        <f>IF($E95=1,ROUND($U95*(Z$112+Z$113),2),0)+((W95-V95)+(Y95-X95))</f>
        <v>0</v>
      </c>
      <c r="AA95" s="55">
        <f>IF($E95=1,ROUND($U95*(AA$112+AA$113),2),0)</f>
        <v>0</v>
      </c>
      <c r="AB95" s="55">
        <f>IF($E95=1,ROUND($T95*(AB$112+AB$113),2),0)</f>
        <v>0</v>
      </c>
      <c r="AC95" s="57">
        <f t="shared" si="24"/>
        <v>0</v>
      </c>
    </row>
    <row r="96" spans="1:29">
      <c r="A96" s="107" t="s">
        <v>295</v>
      </c>
      <c r="B96" s="95" t="s">
        <v>296</v>
      </c>
      <c r="C96" s="52" t="str">
        <f>IFERROR(VLOOKUP(A96,'[4]SHOPP UPL SFY2022 Combined OUT'!$A:$F,6,FALSE),IFERROR(VLOOKUP(A96,'[4]SHOPP UPL SFY2022 Combined INP'!$A:$F,6,FALSE),VLOOKUP(A96,'[4]DRG UPL SFY22 Combined'!$A:$J,10,FALSE)))</f>
        <v>Yes</v>
      </c>
      <c r="D96" s="8">
        <v>1</v>
      </c>
      <c r="E96" s="70">
        <v>0</v>
      </c>
      <c r="F96" s="54">
        <f>G96+R96</f>
        <v>10205786.632883305</v>
      </c>
      <c r="G96" s="55">
        <v>6402218.7599999998</v>
      </c>
      <c r="H96" s="55">
        <v>1532365.61</v>
      </c>
      <c r="I96" s="56">
        <f t="shared" si="18"/>
        <v>0</v>
      </c>
      <c r="J96" s="56">
        <f t="shared" si="19"/>
        <v>0</v>
      </c>
      <c r="K96" s="55">
        <f t="shared" si="20"/>
        <v>0</v>
      </c>
      <c r="L96" s="55">
        <f t="shared" si="21"/>
        <v>0</v>
      </c>
      <c r="M96" s="55">
        <f t="shared" si="21"/>
        <v>0</v>
      </c>
      <c r="N96" s="55">
        <f t="shared" si="21"/>
        <v>0</v>
      </c>
      <c r="O96" s="55">
        <f t="shared" si="22"/>
        <v>0</v>
      </c>
      <c r="P96" s="57">
        <f t="shared" si="23"/>
        <v>0</v>
      </c>
      <c r="Q96" s="55"/>
      <c r="R96" s="55">
        <v>3803567.872883305</v>
      </c>
      <c r="S96" s="55">
        <v>768226.77674202994</v>
      </c>
      <c r="T96" s="56">
        <f>IF($E96=1,R96/$R$109,0)</f>
        <v>0</v>
      </c>
      <c r="U96" s="56">
        <f>IF($E96=1,S96/$S$109,0)</f>
        <v>0</v>
      </c>
      <c r="V96" s="55"/>
      <c r="W96" s="55">
        <f>IF($E96=1,ROUND($T96*(W$112+W$113),2),0)</f>
        <v>0</v>
      </c>
      <c r="X96" s="55"/>
      <c r="Y96" s="55">
        <f>IF($E96=1,ROUND($U96*(Y$112+Y$113),2),0)</f>
        <v>0</v>
      </c>
      <c r="Z96" s="88">
        <f>IF($E96=1,ROUND($U96*(Z$112+Z$113),2),0)+((W96-V96)+(Y96-X96))</f>
        <v>0</v>
      </c>
      <c r="AA96" s="55">
        <f>IF($E96=1,ROUND($U96*(AA$112+AA$113),2),0)</f>
        <v>0</v>
      </c>
      <c r="AB96" s="55">
        <f>IF($E96=1,ROUND($T96*(AB$112+AB$113),2),0)</f>
        <v>0</v>
      </c>
      <c r="AC96" s="57">
        <f t="shared" si="24"/>
        <v>0</v>
      </c>
    </row>
    <row r="97" spans="1:29">
      <c r="A97" s="107" t="s">
        <v>297</v>
      </c>
      <c r="B97" s="95" t="s">
        <v>298</v>
      </c>
      <c r="C97" s="52" t="str">
        <f>IFERROR(VLOOKUP(A97,'[4]SHOPP UPL SFY2022 Combined OUT'!$A:$F,6,FALSE),IFERROR(VLOOKUP(A97,'[4]SHOPP UPL SFY2022 Combined INP'!$A:$F,6,FALSE),VLOOKUP(A97,'[4]DRG UPL SFY22 Combined'!$A:$J,10,FALSE)))</f>
        <v>Yes</v>
      </c>
      <c r="D97" s="8">
        <v>1</v>
      </c>
      <c r="E97" s="70">
        <v>0</v>
      </c>
      <c r="F97" s="54">
        <f>G97+R97</f>
        <v>8219592.1600000001</v>
      </c>
      <c r="G97" s="55">
        <v>3996781.06</v>
      </c>
      <c r="H97" s="55">
        <v>1333160.72</v>
      </c>
      <c r="I97" s="56">
        <f t="shared" si="18"/>
        <v>0</v>
      </c>
      <c r="J97" s="56">
        <f t="shared" si="19"/>
        <v>0</v>
      </c>
      <c r="K97" s="55">
        <f t="shared" si="20"/>
        <v>0</v>
      </c>
      <c r="L97" s="55">
        <f t="shared" si="21"/>
        <v>0</v>
      </c>
      <c r="M97" s="55">
        <f t="shared" si="21"/>
        <v>0</v>
      </c>
      <c r="N97" s="55">
        <f t="shared" si="21"/>
        <v>0</v>
      </c>
      <c r="O97" s="55">
        <f t="shared" si="22"/>
        <v>0</v>
      </c>
      <c r="P97" s="57">
        <f t="shared" si="23"/>
        <v>0</v>
      </c>
      <c r="Q97" s="55"/>
      <c r="R97" s="55">
        <v>4222811.1000000006</v>
      </c>
      <c r="S97" s="55">
        <v>1050746.549999998</v>
      </c>
      <c r="T97" s="56">
        <f>IF($E97=1,R97/$R$109,0)</f>
        <v>0</v>
      </c>
      <c r="U97" s="56">
        <f>IF($E97=1,S97/$S$109,0)</f>
        <v>0</v>
      </c>
      <c r="V97" s="55"/>
      <c r="W97" s="55">
        <f>IF($E97=1,ROUND($T97*(W$112+W$113),2),0)</f>
        <v>0</v>
      </c>
      <c r="X97" s="55"/>
      <c r="Y97" s="55">
        <f>IF($E97=1,ROUND($U97*(Y$112+Y$113),2),0)</f>
        <v>0</v>
      </c>
      <c r="Z97" s="88">
        <f>IF($E97=1,ROUND($U97*(Z$112+Z$113),2),0)+((W97-V97)+(Y97-X97))</f>
        <v>0</v>
      </c>
      <c r="AA97" s="55">
        <f>IF($E97=1,ROUND($U97*(AA$112+AA$113),2),0)</f>
        <v>0</v>
      </c>
      <c r="AB97" s="55">
        <f>IF($E97=1,ROUND($T97*(AB$112+AB$113),2),0)</f>
        <v>0</v>
      </c>
      <c r="AC97" s="57">
        <f t="shared" si="24"/>
        <v>0</v>
      </c>
    </row>
    <row r="98" spans="1:29">
      <c r="A98" s="107" t="s">
        <v>299</v>
      </c>
      <c r="B98" s="95" t="s">
        <v>300</v>
      </c>
      <c r="C98" s="52" t="str">
        <f>IFERROR(VLOOKUP(A98,'[4]SHOPP UPL SFY2022 Combined OUT'!$A:$F,6,FALSE),IFERROR(VLOOKUP(A98,'[4]SHOPP UPL SFY2022 Combined INP'!$A:$F,6,FALSE),VLOOKUP(A98,'[4]DRG UPL SFY22 Combined'!$A:$J,10,FALSE)))</f>
        <v>Yes</v>
      </c>
      <c r="D98" s="8">
        <v>1</v>
      </c>
      <c r="E98" s="70">
        <v>0</v>
      </c>
      <c r="F98" s="54">
        <f>G98+R98</f>
        <v>634067.08195201936</v>
      </c>
      <c r="G98" s="55">
        <v>340657.44</v>
      </c>
      <c r="H98" s="55">
        <v>39355.870000000003</v>
      </c>
      <c r="I98" s="56">
        <f t="shared" si="18"/>
        <v>0</v>
      </c>
      <c r="J98" s="56">
        <f t="shared" si="19"/>
        <v>0</v>
      </c>
      <c r="K98" s="55">
        <f t="shared" si="20"/>
        <v>0</v>
      </c>
      <c r="L98" s="55">
        <f t="shared" si="21"/>
        <v>0</v>
      </c>
      <c r="M98" s="55">
        <f t="shared" si="21"/>
        <v>0</v>
      </c>
      <c r="N98" s="55">
        <f t="shared" si="21"/>
        <v>0</v>
      </c>
      <c r="O98" s="55">
        <f t="shared" si="22"/>
        <v>0</v>
      </c>
      <c r="P98" s="57">
        <f t="shared" si="23"/>
        <v>0</v>
      </c>
      <c r="Q98" s="55"/>
      <c r="R98" s="55">
        <v>293409.64195201942</v>
      </c>
      <c r="S98" s="55">
        <v>42881.936247383062</v>
      </c>
      <c r="T98" s="56">
        <f>IF($E98=1,R98/$R$109,0)</f>
        <v>0</v>
      </c>
      <c r="U98" s="56">
        <f>IF($E98=1,S98/$S$109,0)</f>
        <v>0</v>
      </c>
      <c r="V98" s="55"/>
      <c r="W98" s="55">
        <f>IF($E98=1,ROUND($T98*(W$112+W$113),2),0)</f>
        <v>0</v>
      </c>
      <c r="X98" s="55"/>
      <c r="Y98" s="55">
        <f>IF($E98=1,ROUND($U98*(Y$112+Y$113),2),0)</f>
        <v>0</v>
      </c>
      <c r="Z98" s="88">
        <f>IF($E98=1,ROUND($U98*(Z$112+Z$113),2),0)+((W98-V98)+(Y98-X98))</f>
        <v>0</v>
      </c>
      <c r="AA98" s="55">
        <f>IF($E98=1,ROUND($U98*(AA$112+AA$113),2),0)</f>
        <v>0</v>
      </c>
      <c r="AB98" s="55">
        <f>IF($E98=1,ROUND($T98*(AB$112+AB$113),2),0)</f>
        <v>0</v>
      </c>
      <c r="AC98" s="57">
        <f t="shared" si="24"/>
        <v>0</v>
      </c>
    </row>
    <row r="99" spans="1:29">
      <c r="A99" s="107" t="s">
        <v>301</v>
      </c>
      <c r="B99" s="95" t="s">
        <v>302</v>
      </c>
      <c r="C99" s="52" t="str">
        <f>IFERROR(VLOOKUP(A99,'[4]SHOPP UPL SFY2022 Combined OUT'!$A:$F,6,FALSE),IFERROR(VLOOKUP(A99,'[4]SHOPP UPL SFY2022 Combined INP'!$A:$F,6,FALSE),VLOOKUP(A99,'[4]DRG UPL SFY22 Combined'!$A:$J,10,FALSE)))</f>
        <v>Yes</v>
      </c>
      <c r="D99" s="8">
        <v>1</v>
      </c>
      <c r="E99" s="70">
        <v>0</v>
      </c>
      <c r="F99" s="54">
        <f>G99+R99</f>
        <v>10811627.680000022</v>
      </c>
      <c r="G99" s="55">
        <v>2108316.8000000003</v>
      </c>
      <c r="H99" s="55">
        <v>519736.42</v>
      </c>
      <c r="I99" s="56">
        <f t="shared" si="18"/>
        <v>0</v>
      </c>
      <c r="J99" s="56">
        <f t="shared" si="19"/>
        <v>0</v>
      </c>
      <c r="K99" s="55">
        <f t="shared" si="20"/>
        <v>0</v>
      </c>
      <c r="L99" s="55">
        <f t="shared" si="21"/>
        <v>0</v>
      </c>
      <c r="M99" s="55">
        <f t="shared" si="21"/>
        <v>0</v>
      </c>
      <c r="N99" s="55">
        <f t="shared" si="21"/>
        <v>0</v>
      </c>
      <c r="O99" s="55">
        <f t="shared" si="22"/>
        <v>0</v>
      </c>
      <c r="P99" s="57">
        <f t="shared" si="23"/>
        <v>0</v>
      </c>
      <c r="Q99" s="55"/>
      <c r="R99" s="55">
        <v>8703310.8800000213</v>
      </c>
      <c r="S99" s="55">
        <v>1039553.3400000001</v>
      </c>
      <c r="T99" s="56">
        <f>IF($E99=1,R99/$R$109,0)</f>
        <v>0</v>
      </c>
      <c r="U99" s="56">
        <f>IF($E99=1,S99/$S$109,0)</f>
        <v>0</v>
      </c>
      <c r="V99" s="55"/>
      <c r="W99" s="55">
        <f>IF($E99=1,ROUND($T99*(W$112+W$113),2),0)</f>
        <v>0</v>
      </c>
      <c r="X99" s="55"/>
      <c r="Y99" s="55">
        <f>IF($E99=1,ROUND($U99*(Y$112+Y$113),2),0)</f>
        <v>0</v>
      </c>
      <c r="Z99" s="88">
        <f>IF($E99=1,ROUND($U99*(Z$112+Z$113),2),0)+((W99-V99)+(Y99-X99))</f>
        <v>0</v>
      </c>
      <c r="AA99" s="55">
        <f>IF($E99=1,ROUND($U99*(AA$112+AA$113),2),0)</f>
        <v>0</v>
      </c>
      <c r="AB99" s="55">
        <f>IF($E99=1,ROUND($T99*(AB$112+AB$113),2),0)</f>
        <v>0</v>
      </c>
      <c r="AC99" s="57">
        <f t="shared" si="24"/>
        <v>0</v>
      </c>
    </row>
    <row r="100" spans="1:29">
      <c r="A100" s="107" t="s">
        <v>303</v>
      </c>
      <c r="B100" s="95" t="s">
        <v>304</v>
      </c>
      <c r="C100" s="52" t="str">
        <f>IFERROR(VLOOKUP(A100,'[4]SHOPP UPL SFY2022 Combined OUT'!$A:$F,6,FALSE),IFERROR(VLOOKUP(A100,'[4]SHOPP UPL SFY2022 Combined INP'!$A:$F,6,FALSE),VLOOKUP(A100,'[4]DRG UPL SFY22 Combined'!$A:$J,10,FALSE)))</f>
        <v>Yes</v>
      </c>
      <c r="D100" s="8">
        <v>1</v>
      </c>
      <c r="E100" s="70">
        <v>0</v>
      </c>
      <c r="F100" s="54">
        <f>G100+R100</f>
        <v>744378.0199999999</v>
      </c>
      <c r="G100" s="55">
        <v>744378.0199999999</v>
      </c>
      <c r="H100" s="55">
        <v>382209.38</v>
      </c>
      <c r="I100" s="56">
        <f t="shared" si="18"/>
        <v>0</v>
      </c>
      <c r="J100" s="56">
        <f t="shared" si="19"/>
        <v>0</v>
      </c>
      <c r="K100" s="55">
        <f t="shared" si="20"/>
        <v>0</v>
      </c>
      <c r="L100" s="55">
        <f t="shared" si="21"/>
        <v>0</v>
      </c>
      <c r="M100" s="55">
        <f t="shared" si="21"/>
        <v>0</v>
      </c>
      <c r="N100" s="55">
        <f t="shared" si="21"/>
        <v>0</v>
      </c>
      <c r="O100" s="55">
        <f t="shared" si="22"/>
        <v>0</v>
      </c>
      <c r="P100" s="57">
        <f t="shared" si="23"/>
        <v>0</v>
      </c>
      <c r="Q100" s="55"/>
      <c r="R100" s="55">
        <v>0</v>
      </c>
      <c r="S100" s="55">
        <v>0</v>
      </c>
      <c r="T100" s="56">
        <f>IF($E100=1,R100/$R$109,0)</f>
        <v>0</v>
      </c>
      <c r="U100" s="56">
        <f>IF($E100=1,S100/$S$109,0)</f>
        <v>0</v>
      </c>
      <c r="V100" s="55"/>
      <c r="W100" s="55">
        <f>IF($E100=1,ROUND($T100*(W$112+W$113),2),0)</f>
        <v>0</v>
      </c>
      <c r="X100" s="55"/>
      <c r="Y100" s="55">
        <f>IF($E100=1,ROUND($U100*(Y$112+Y$113),2),0)</f>
        <v>0</v>
      </c>
      <c r="Z100" s="88">
        <f>IF($E100=1,ROUND($U100*(Z$112+Z$113),2),0)+((W100-V100)+(Y100-X100))</f>
        <v>0</v>
      </c>
      <c r="AA100" s="55">
        <f>IF($E100=1,ROUND($U100*(AA$112+AA$113),2),0)</f>
        <v>0</v>
      </c>
      <c r="AB100" s="55">
        <f>IF($E100=1,ROUND($T100*(AB$112+AB$113),2),0)</f>
        <v>0</v>
      </c>
      <c r="AC100" s="57">
        <f t="shared" si="24"/>
        <v>0</v>
      </c>
    </row>
    <row r="101" spans="1:29">
      <c r="A101" s="108" t="s">
        <v>305</v>
      </c>
      <c r="B101" s="95" t="s">
        <v>306</v>
      </c>
      <c r="C101" s="52" t="str">
        <f>IFERROR(VLOOKUP(A101,'[4]SHOPP UPL SFY2022 Combined OUT'!$A:$F,6,FALSE),IFERROR(VLOOKUP(A101,'[4]SHOPP UPL SFY2022 Combined INP'!$A:$F,6,FALSE),VLOOKUP(A101,'[4]DRG UPL SFY22 Combined'!$A:$J,10,FALSE)))</f>
        <v>Yes</v>
      </c>
      <c r="D101" s="8">
        <v>1</v>
      </c>
      <c r="E101" s="70">
        <v>0</v>
      </c>
      <c r="F101" s="54">
        <f>G101+R101</f>
        <v>1249389.8900000001</v>
      </c>
      <c r="G101" s="55">
        <v>1249389.8900000001</v>
      </c>
      <c r="H101" s="55">
        <v>675322.27</v>
      </c>
      <c r="I101" s="56">
        <f t="shared" si="18"/>
        <v>0</v>
      </c>
      <c r="J101" s="56">
        <f t="shared" si="19"/>
        <v>0</v>
      </c>
      <c r="K101" s="55">
        <f t="shared" si="20"/>
        <v>0</v>
      </c>
      <c r="L101" s="55">
        <f t="shared" si="21"/>
        <v>0</v>
      </c>
      <c r="M101" s="55">
        <f t="shared" si="21"/>
        <v>0</v>
      </c>
      <c r="N101" s="55">
        <f t="shared" si="21"/>
        <v>0</v>
      </c>
      <c r="O101" s="55">
        <f t="shared" si="22"/>
        <v>0</v>
      </c>
      <c r="P101" s="57">
        <f t="shared" si="23"/>
        <v>0</v>
      </c>
      <c r="Q101" s="55"/>
      <c r="R101" s="55">
        <v>0</v>
      </c>
      <c r="S101" s="55">
        <v>0</v>
      </c>
      <c r="T101" s="56">
        <f>IF($E101=1,R101/$R$109,0)</f>
        <v>0</v>
      </c>
      <c r="U101" s="56">
        <f>IF($E101=1,S101/$S$109,0)</f>
        <v>0</v>
      </c>
      <c r="V101" s="55"/>
      <c r="W101" s="55">
        <f>IF($E101=1,ROUND($T101*(W$112+W$113),2),0)</f>
        <v>0</v>
      </c>
      <c r="X101" s="55"/>
      <c r="Y101" s="55">
        <f>IF($E101=1,ROUND($U101*(Y$112+Y$113),2),0)</f>
        <v>0</v>
      </c>
      <c r="Z101" s="88">
        <f>IF($E101=1,ROUND($U101*(Z$112+Z$113),2),0)+((W101-V101)+(Y101-X101))</f>
        <v>0</v>
      </c>
      <c r="AA101" s="55">
        <f>IF($E101=1,ROUND($U101*(AA$112+AA$113),2),0)</f>
        <v>0</v>
      </c>
      <c r="AB101" s="55">
        <f>IF($E101=1,ROUND($T101*(AB$112+AB$113),2),0)</f>
        <v>0</v>
      </c>
      <c r="AC101" s="57">
        <f t="shared" si="24"/>
        <v>0</v>
      </c>
    </row>
    <row r="102" spans="1:29">
      <c r="A102" s="108" t="s">
        <v>307</v>
      </c>
      <c r="B102" s="95" t="s">
        <v>308</v>
      </c>
      <c r="C102" s="52" t="str">
        <f>IFERROR(VLOOKUP(A102,'[4]SHOPP UPL SFY2022 Combined OUT'!$A:$F,6,FALSE),IFERROR(VLOOKUP(A102,'[4]SHOPP UPL SFY2022 Combined INP'!$A:$F,6,FALSE),VLOOKUP(A102,'[4]DRG UPL SFY22 Combined'!$A:$J,10,FALSE)))</f>
        <v>Yes</v>
      </c>
      <c r="D102" s="8">
        <v>1</v>
      </c>
      <c r="E102" s="70">
        <v>0</v>
      </c>
      <c r="F102" s="54">
        <f>G102+R102</f>
        <v>322397.84999999998</v>
      </c>
      <c r="G102" s="55">
        <v>322397.84999999998</v>
      </c>
      <c r="H102" s="55">
        <v>211325.41</v>
      </c>
      <c r="I102" s="56">
        <f t="shared" si="18"/>
        <v>0</v>
      </c>
      <c r="J102" s="56">
        <f t="shared" si="19"/>
        <v>0</v>
      </c>
      <c r="K102" s="55">
        <f t="shared" si="20"/>
        <v>0</v>
      </c>
      <c r="L102" s="55">
        <f t="shared" si="21"/>
        <v>0</v>
      </c>
      <c r="M102" s="55">
        <f t="shared" si="21"/>
        <v>0</v>
      </c>
      <c r="N102" s="55">
        <f t="shared" si="21"/>
        <v>0</v>
      </c>
      <c r="O102" s="55">
        <f t="shared" si="22"/>
        <v>0</v>
      </c>
      <c r="P102" s="57">
        <f t="shared" si="23"/>
        <v>0</v>
      </c>
      <c r="Q102" s="55"/>
      <c r="R102" s="55">
        <v>0</v>
      </c>
      <c r="S102" s="55">
        <v>0</v>
      </c>
      <c r="T102" s="56">
        <f>IF($E102=1,R102/$R$109,0)</f>
        <v>0</v>
      </c>
      <c r="U102" s="56">
        <f>IF($E102=1,S102/$S$109,0)</f>
        <v>0</v>
      </c>
      <c r="V102" s="55"/>
      <c r="W102" s="55">
        <f>IF($E102=1,ROUND($T102*(W$112+W$113),2),0)</f>
        <v>0</v>
      </c>
      <c r="X102" s="55"/>
      <c r="Y102" s="55">
        <f>IF($E102=1,ROUND($U102*(Y$112+Y$113),2),0)</f>
        <v>0</v>
      </c>
      <c r="Z102" s="88">
        <f>IF($E102=1,ROUND($U102*(Z$112+Z$113),2),0)+((W102-V102)+(Y102-X102))</f>
        <v>0</v>
      </c>
      <c r="AA102" s="55">
        <f>IF($E102=1,ROUND($U102*(AA$112+AA$113),2),0)</f>
        <v>0</v>
      </c>
      <c r="AB102" s="55">
        <f>IF($E102=1,ROUND($T102*(AB$112+AB$113),2),0)</f>
        <v>0</v>
      </c>
      <c r="AC102" s="57">
        <f t="shared" si="24"/>
        <v>0</v>
      </c>
    </row>
    <row r="103" spans="1:29">
      <c r="A103" s="108" t="s">
        <v>309</v>
      </c>
      <c r="B103" s="95" t="s">
        <v>310</v>
      </c>
      <c r="C103" s="52" t="str">
        <f>IFERROR(VLOOKUP(A103,'[4]SHOPP UPL SFY2022 Combined OUT'!$A:$F,6,FALSE),IFERROR(VLOOKUP(A103,'[4]SHOPP UPL SFY2022 Combined INP'!$A:$F,6,FALSE),VLOOKUP(A103,'[4]DRG UPL SFY22 Combined'!$A:$J,10,FALSE)))</f>
        <v>Yes</v>
      </c>
      <c r="D103" s="8">
        <v>1</v>
      </c>
      <c r="E103" s="70">
        <v>0</v>
      </c>
      <c r="F103" s="54">
        <f>G103+R103</f>
        <v>804035.49</v>
      </c>
      <c r="G103" s="55">
        <v>804035.49</v>
      </c>
      <c r="H103" s="55">
        <v>162995.07</v>
      </c>
      <c r="I103" s="56">
        <f t="shared" si="18"/>
        <v>0</v>
      </c>
      <c r="J103" s="56">
        <f t="shared" si="19"/>
        <v>0</v>
      </c>
      <c r="K103" s="55">
        <f t="shared" si="20"/>
        <v>0</v>
      </c>
      <c r="L103" s="55">
        <f t="shared" si="21"/>
        <v>0</v>
      </c>
      <c r="M103" s="55">
        <f t="shared" si="21"/>
        <v>0</v>
      </c>
      <c r="N103" s="55">
        <f t="shared" si="21"/>
        <v>0</v>
      </c>
      <c r="O103" s="55">
        <f t="shared" si="22"/>
        <v>0</v>
      </c>
      <c r="P103" s="57">
        <f t="shared" si="23"/>
        <v>0</v>
      </c>
      <c r="Q103" s="55"/>
      <c r="R103" s="55">
        <v>0</v>
      </c>
      <c r="S103" s="55">
        <v>0</v>
      </c>
      <c r="T103" s="56">
        <f>IF($E103=1,R103/$R$109,0)</f>
        <v>0</v>
      </c>
      <c r="U103" s="56">
        <f>IF($E103=1,S103/$S$109,0)</f>
        <v>0</v>
      </c>
      <c r="V103" s="55"/>
      <c r="W103" s="55">
        <f>IF($E103=1,ROUND($T103*(W$112+W$113),2),0)</f>
        <v>0</v>
      </c>
      <c r="X103" s="55"/>
      <c r="Y103" s="55">
        <f>IF($E103=1,ROUND($U103*(Y$112+Y$113),2),0)</f>
        <v>0</v>
      </c>
      <c r="Z103" s="88">
        <f>IF($E103=1,ROUND($U103*(Z$112+Z$113),2),0)+((W103-V103)+(Y103-X103))</f>
        <v>0</v>
      </c>
      <c r="AA103" s="55">
        <f>IF($E103=1,ROUND($U103*(AA$112+AA$113),2),0)</f>
        <v>0</v>
      </c>
      <c r="AB103" s="55">
        <f>IF($E103=1,ROUND($T103*(AB$112+AB$113),2),0)</f>
        <v>0</v>
      </c>
      <c r="AC103" s="57">
        <f t="shared" si="24"/>
        <v>0</v>
      </c>
    </row>
    <row r="104" spans="1:29">
      <c r="A104" s="97" t="s">
        <v>311</v>
      </c>
      <c r="B104" s="95" t="s">
        <v>312</v>
      </c>
      <c r="C104" s="52" t="str">
        <f>IFERROR(VLOOKUP(A104,'[4]SHOPP UPL SFY2022 Combined OUT'!$A:$F,6,FALSE),IFERROR(VLOOKUP(A104,'[4]SHOPP UPL SFY2022 Combined INP'!$A:$F,6,FALSE),VLOOKUP(A104,'[4]DRG UPL SFY22 Combined'!$A:$J,10,FALSE)))</f>
        <v>Yes</v>
      </c>
      <c r="D104" s="8">
        <v>1</v>
      </c>
      <c r="E104" s="70">
        <v>0</v>
      </c>
      <c r="F104" s="54">
        <f>G104+R104</f>
        <v>3197588.6599999997</v>
      </c>
      <c r="G104" s="55">
        <v>3197588.6599999997</v>
      </c>
      <c r="H104" s="55">
        <v>2119514.33</v>
      </c>
      <c r="I104" s="56">
        <f t="shared" si="18"/>
        <v>0</v>
      </c>
      <c r="J104" s="56">
        <f t="shared" si="19"/>
        <v>0</v>
      </c>
      <c r="K104" s="55">
        <f t="shared" si="20"/>
        <v>0</v>
      </c>
      <c r="L104" s="55">
        <f t="shared" si="21"/>
        <v>0</v>
      </c>
      <c r="M104" s="55">
        <f t="shared" si="21"/>
        <v>0</v>
      </c>
      <c r="N104" s="55">
        <f t="shared" si="21"/>
        <v>0</v>
      </c>
      <c r="O104" s="55">
        <f t="shared" si="22"/>
        <v>0</v>
      </c>
      <c r="P104" s="57">
        <f t="shared" si="23"/>
        <v>0</v>
      </c>
      <c r="Q104" s="55"/>
      <c r="R104" s="55">
        <v>0</v>
      </c>
      <c r="S104" s="55">
        <v>0</v>
      </c>
      <c r="T104" s="56">
        <f>IF($E104=1,R104/$R$109,0)</f>
        <v>0</v>
      </c>
      <c r="U104" s="56">
        <f>IF($E104=1,S104/$S$109,0)</f>
        <v>0</v>
      </c>
      <c r="V104" s="55"/>
      <c r="W104" s="55">
        <f>IF($E104=1,ROUND($T104*(W$112+W$113),2),0)</f>
        <v>0</v>
      </c>
      <c r="X104" s="55"/>
      <c r="Y104" s="55">
        <f>IF($E104=1,ROUND($U104*(Y$112+Y$113),2),0)</f>
        <v>0</v>
      </c>
      <c r="Z104" s="88">
        <f>IF($E104=1,ROUND($U104*(Z$112+Z$113),2),0)+((W104-V104)+(Y104-X104))</f>
        <v>0</v>
      </c>
      <c r="AA104" s="55">
        <f>IF($E104=1,ROUND($U104*(AA$112+AA$113),2),0)</f>
        <v>0</v>
      </c>
      <c r="AB104" s="55">
        <f>IF($E104=1,ROUND($T104*(AB$112+AB$113),2),0)</f>
        <v>0</v>
      </c>
      <c r="AC104" s="57">
        <f t="shared" si="24"/>
        <v>0</v>
      </c>
    </row>
    <row r="105" spans="1:29">
      <c r="A105" s="94" t="s">
        <v>313</v>
      </c>
      <c r="B105" s="95" t="s">
        <v>314</v>
      </c>
      <c r="C105" s="52" t="str">
        <f>IFERROR(VLOOKUP(A105,'[4]SHOPP UPL SFY2022 Combined OUT'!$A:$F,6,FALSE),IFERROR(VLOOKUP(A105,'[4]SHOPP UPL SFY2022 Combined INP'!$A:$F,6,FALSE),VLOOKUP(A105,'[4]DRG UPL SFY22 Combined'!$A:$J,10,FALSE)))</f>
        <v>Yes</v>
      </c>
      <c r="D105" s="8">
        <v>1</v>
      </c>
      <c r="E105" s="70">
        <v>0</v>
      </c>
      <c r="F105" s="54">
        <f>G105+R105</f>
        <v>89983.15</v>
      </c>
      <c r="G105" s="55">
        <v>89983.15</v>
      </c>
      <c r="H105" s="55">
        <v>75155.72</v>
      </c>
      <c r="I105" s="56">
        <f t="shared" si="18"/>
        <v>0</v>
      </c>
      <c r="J105" s="56">
        <f t="shared" si="19"/>
        <v>0</v>
      </c>
      <c r="K105" s="55">
        <f t="shared" si="20"/>
        <v>0</v>
      </c>
      <c r="L105" s="55">
        <f t="shared" si="21"/>
        <v>0</v>
      </c>
      <c r="M105" s="55">
        <f t="shared" si="21"/>
        <v>0</v>
      </c>
      <c r="N105" s="55">
        <f t="shared" si="21"/>
        <v>0</v>
      </c>
      <c r="O105" s="55">
        <f t="shared" si="22"/>
        <v>0</v>
      </c>
      <c r="P105" s="57">
        <f t="shared" si="23"/>
        <v>0</v>
      </c>
      <c r="Q105" s="55"/>
      <c r="R105" s="55">
        <v>0</v>
      </c>
      <c r="S105" s="55">
        <v>0</v>
      </c>
      <c r="T105" s="56">
        <f>IF($E105=1,R105/$R$109,0)</f>
        <v>0</v>
      </c>
      <c r="U105" s="56">
        <f>IF($E105=1,S105/$S$109,0)</f>
        <v>0</v>
      </c>
      <c r="V105" s="55"/>
      <c r="W105" s="55">
        <f>IF($E105=1,ROUND($T105*(W$112+W$113),2),0)</f>
        <v>0</v>
      </c>
      <c r="X105" s="55"/>
      <c r="Y105" s="55">
        <f>IF($E105=1,ROUND($U105*(Y$112+Y$113),2),0)</f>
        <v>0</v>
      </c>
      <c r="Z105" s="88">
        <f>IF($E105=1,ROUND($U105*(Z$112+Z$113),2),0)+((W105-V105)+(Y105-X105))</f>
        <v>0</v>
      </c>
      <c r="AA105" s="55">
        <f>IF($E105=1,ROUND($U105*(AA$112+AA$113),2),0)</f>
        <v>0</v>
      </c>
      <c r="AB105" s="55">
        <f>IF($E105=1,ROUND($T105*(AB$112+AB$113),2),0)</f>
        <v>0</v>
      </c>
      <c r="AC105" s="57">
        <f t="shared" si="24"/>
        <v>0</v>
      </c>
    </row>
    <row r="106" spans="1:29">
      <c r="A106" s="107" t="s">
        <v>315</v>
      </c>
      <c r="B106" s="95" t="s">
        <v>316</v>
      </c>
      <c r="C106" s="52" t="str">
        <f>IFERROR(VLOOKUP(A106,'[4]SHOPP UPL SFY2022 Combined OUT'!$A:$F,6,FALSE),IFERROR(VLOOKUP(A106,'[4]SHOPP UPL SFY2022 Combined INP'!$A:$F,6,FALSE),VLOOKUP(A106,'[4]DRG UPL SFY22 Combined'!$A:$J,10,FALSE)))</f>
        <v>Yes</v>
      </c>
      <c r="D106" s="8">
        <v>1</v>
      </c>
      <c r="E106" s="70">
        <v>0</v>
      </c>
      <c r="F106" s="54">
        <f>G106+R106</f>
        <v>4493534.3296490023</v>
      </c>
      <c r="G106" s="55">
        <v>7742.23</v>
      </c>
      <c r="H106" s="55">
        <v>0</v>
      </c>
      <c r="I106" s="56">
        <f t="shared" si="18"/>
        <v>0</v>
      </c>
      <c r="J106" s="56">
        <f t="shared" si="19"/>
        <v>0</v>
      </c>
      <c r="K106" s="55">
        <f t="shared" si="20"/>
        <v>0</v>
      </c>
      <c r="L106" s="55">
        <f t="shared" si="21"/>
        <v>0</v>
      </c>
      <c r="M106" s="55">
        <f t="shared" si="21"/>
        <v>0</v>
      </c>
      <c r="N106" s="55">
        <f t="shared" si="21"/>
        <v>0</v>
      </c>
      <c r="O106" s="55">
        <f t="shared" si="22"/>
        <v>0</v>
      </c>
      <c r="P106" s="57">
        <f t="shared" si="23"/>
        <v>0</v>
      </c>
      <c r="Q106" s="55"/>
      <c r="R106" s="55">
        <v>4485792.0996490018</v>
      </c>
      <c r="S106" s="55">
        <v>0</v>
      </c>
      <c r="T106" s="56">
        <f>IF($E106=1,R106/$R$109,0)</f>
        <v>0</v>
      </c>
      <c r="U106" s="56">
        <f>IF($E106=1,S106/$S$109,0)</f>
        <v>0</v>
      </c>
      <c r="V106" s="55"/>
      <c r="W106" s="55">
        <f>IF($E106=1,ROUND($T106*(W$112+W$113),2),0)</f>
        <v>0</v>
      </c>
      <c r="X106" s="55"/>
      <c r="Y106" s="55">
        <f>IF($E106=1,ROUND($U106*(Y$112+Y$113),2),0)</f>
        <v>0</v>
      </c>
      <c r="Z106" s="88">
        <f>IF($E106=1,ROUND($U106*(Z$112+Z$113),2),0)+((W106-V106)+(Y106-X106))</f>
        <v>0</v>
      </c>
      <c r="AA106" s="55">
        <f>IF($E106=1,ROUND($U106*(AA$112+AA$113),2),0)</f>
        <v>0</v>
      </c>
      <c r="AB106" s="55">
        <f>IF($E106=1,ROUND($T106*(AB$112+AB$113),2),0)</f>
        <v>0</v>
      </c>
      <c r="AC106" s="57">
        <f t="shared" si="24"/>
        <v>0</v>
      </c>
    </row>
    <row r="107" spans="1:29">
      <c r="A107" s="110" t="s">
        <v>317</v>
      </c>
      <c r="B107" s="95" t="s">
        <v>318</v>
      </c>
      <c r="C107" s="52" t="str">
        <f>IFERROR(VLOOKUP(A107,'[4]SHOPP UPL SFY2022 Combined OUT'!$A:$F,6,FALSE),IFERROR(VLOOKUP(A107,'[4]SHOPP UPL SFY2022 Combined INP'!$A:$F,6,FALSE),VLOOKUP(A107,'[4]DRG UPL SFY22 Combined'!$A:$J,10,FALSE)))</f>
        <v>Yes</v>
      </c>
      <c r="D107" s="8">
        <v>1</v>
      </c>
      <c r="E107" s="70">
        <v>0</v>
      </c>
      <c r="F107" s="54">
        <f>G107+R107</f>
        <v>3500287.03</v>
      </c>
      <c r="G107" s="55">
        <v>575235.15</v>
      </c>
      <c r="H107" s="55">
        <v>115825.08</v>
      </c>
      <c r="I107" s="56">
        <f t="shared" si="18"/>
        <v>0</v>
      </c>
      <c r="J107" s="56">
        <f t="shared" si="19"/>
        <v>0</v>
      </c>
      <c r="K107" s="55">
        <f t="shared" si="20"/>
        <v>0</v>
      </c>
      <c r="L107" s="55">
        <f t="shared" si="21"/>
        <v>0</v>
      </c>
      <c r="M107" s="55">
        <f t="shared" si="21"/>
        <v>0</v>
      </c>
      <c r="N107" s="55">
        <f t="shared" si="21"/>
        <v>0</v>
      </c>
      <c r="O107" s="55">
        <f t="shared" si="22"/>
        <v>0</v>
      </c>
      <c r="P107" s="57">
        <f t="shared" si="23"/>
        <v>0</v>
      </c>
      <c r="Q107" s="55"/>
      <c r="R107" s="55">
        <v>2925051.88</v>
      </c>
      <c r="S107" s="55">
        <v>333185.40000000002</v>
      </c>
      <c r="T107" s="56">
        <f>IF($E107=1,R107/$R$109,0)</f>
        <v>0</v>
      </c>
      <c r="U107" s="56">
        <f>IF($E107=1,S107/$S$109,0)</f>
        <v>0</v>
      </c>
      <c r="V107" s="55"/>
      <c r="W107" s="55">
        <f>IF($E107=1,ROUND($T107*(W$112+W$113),2),0)</f>
        <v>0</v>
      </c>
      <c r="X107" s="55"/>
      <c r="Y107" s="55">
        <f>IF($E107=1,ROUND($U107*(Y$112+Y$113),2),0)</f>
        <v>0</v>
      </c>
      <c r="Z107" s="88">
        <f>IF($E107=1,ROUND($U107*(Z$112+Z$113),2),0)+((W107-V107)+(Y107-X107))</f>
        <v>0</v>
      </c>
      <c r="AA107" s="55">
        <f>IF($E107=1,ROUND($U107*(AA$112+AA$113),2),0)</f>
        <v>0</v>
      </c>
      <c r="AB107" s="55">
        <f>IF($E107=1,ROUND($T107*(AB$112+AB$113),2),0)</f>
        <v>0</v>
      </c>
      <c r="AC107" s="57">
        <f t="shared" si="24"/>
        <v>0</v>
      </c>
    </row>
    <row r="108" spans="1:29">
      <c r="A108" s="83"/>
      <c r="B108" s="83"/>
      <c r="E108" s="70"/>
      <c r="F108" s="54"/>
      <c r="G108" s="55"/>
      <c r="H108" s="55"/>
      <c r="I108" s="56"/>
      <c r="J108" s="56"/>
      <c r="K108" s="55"/>
      <c r="L108" s="55"/>
      <c r="M108" s="55"/>
      <c r="N108" s="55"/>
      <c r="O108" s="55"/>
      <c r="P108" s="57"/>
      <c r="Q108" s="55"/>
      <c r="R108" s="55"/>
      <c r="S108" s="55"/>
      <c r="T108" s="56"/>
      <c r="U108" s="56"/>
      <c r="V108" s="55"/>
      <c r="W108" s="55"/>
      <c r="X108" s="55"/>
      <c r="Y108" s="55"/>
      <c r="Z108" s="55"/>
      <c r="AA108" s="55"/>
      <c r="AB108" s="55"/>
      <c r="AC108" s="57"/>
    </row>
    <row r="109" spans="1:29" hidden="1">
      <c r="A109" s="35"/>
      <c r="E109" s="53"/>
      <c r="F109" s="54"/>
      <c r="G109" s="54">
        <v>568220118.24000001</v>
      </c>
      <c r="H109" s="54">
        <v>128824069.82000004</v>
      </c>
      <c r="I109" s="71">
        <f>SUM(I5:I107)</f>
        <v>0.99999999999999956</v>
      </c>
      <c r="J109" s="71"/>
      <c r="K109" s="55">
        <f t="shared" ref="K109:P109" si="25">SUM(K3:K59)</f>
        <v>143255257.02999997</v>
      </c>
      <c r="L109" s="55">
        <f t="shared" si="25"/>
        <v>51364425.179999985</v>
      </c>
      <c r="M109" s="55">
        <f t="shared" si="25"/>
        <v>51364425.179999985</v>
      </c>
      <c r="N109" s="55">
        <f t="shared" si="25"/>
        <v>51364425.179999985</v>
      </c>
      <c r="O109" s="55">
        <f t="shared" si="25"/>
        <v>8498193.209999999</v>
      </c>
      <c r="P109" s="57">
        <f t="shared" si="25"/>
        <v>305846725.77999991</v>
      </c>
      <c r="Q109" s="55"/>
      <c r="R109" s="54">
        <v>423892020.22587538</v>
      </c>
      <c r="S109" s="54">
        <v>62401761.585769475</v>
      </c>
      <c r="T109" s="71">
        <f>SUM(T5:T107)</f>
        <v>0.99999999999999989</v>
      </c>
      <c r="U109" s="71">
        <f>SUM(U5:U107)</f>
        <v>0.99999999999999989</v>
      </c>
      <c r="V109" s="55">
        <v>31432507.139999989</v>
      </c>
      <c r="W109" s="55">
        <f t="shared" ref="W109:AC109" si="26">SUM(W3:W59)</f>
        <v>32588281.00999999</v>
      </c>
      <c r="X109" s="55">
        <v>840311.81</v>
      </c>
      <c r="Y109" s="55">
        <f t="shared" si="26"/>
        <v>15673660.249999998</v>
      </c>
      <c r="Z109" s="55">
        <f>SUM(Z3:Z59)</f>
        <v>17124886.930000003</v>
      </c>
      <c r="AA109" s="55">
        <f t="shared" si="26"/>
        <v>15673660.249999998</v>
      </c>
      <c r="AB109" s="55">
        <f t="shared" si="26"/>
        <v>1933203.1100000003</v>
      </c>
      <c r="AC109" s="57">
        <f t="shared" si="26"/>
        <v>81542464.87000002</v>
      </c>
    </row>
    <row r="110" spans="1:29" hidden="1">
      <c r="A110" s="35"/>
      <c r="E110" s="53"/>
      <c r="F110" s="68"/>
      <c r="G110" s="54">
        <v>598976399.32999992</v>
      </c>
      <c r="H110" s="54">
        <v>138596888.47000006</v>
      </c>
      <c r="I110" s="54"/>
      <c r="J110" s="54"/>
      <c r="K110" s="54"/>
      <c r="L110" s="54"/>
      <c r="M110" s="54"/>
      <c r="N110" s="54"/>
      <c r="O110" s="54"/>
      <c r="P110" s="69"/>
      <c r="Q110" s="54"/>
      <c r="R110" s="54">
        <v>484939261.92387062</v>
      </c>
      <c r="S110" s="54">
        <v>68906109.141932368</v>
      </c>
      <c r="V110" s="68"/>
    </row>
    <row r="111" spans="1:29" hidden="1">
      <c r="A111" s="35"/>
      <c r="E111" s="53"/>
      <c r="F111" s="53"/>
      <c r="G111" s="54"/>
      <c r="H111" s="54"/>
      <c r="I111" s="54"/>
      <c r="J111" s="54"/>
      <c r="K111" s="54"/>
      <c r="L111" s="54"/>
      <c r="M111" s="54"/>
      <c r="N111" s="54"/>
      <c r="O111" s="54"/>
      <c r="P111" s="69"/>
      <c r="Q111" s="54"/>
      <c r="R111" s="55"/>
      <c r="S111" s="55"/>
      <c r="V111" s="55"/>
    </row>
    <row r="112" spans="1:29" hidden="1">
      <c r="A112" s="35"/>
      <c r="E112" s="53"/>
      <c r="F112" s="54"/>
      <c r="G112" s="54"/>
      <c r="H112" s="54"/>
      <c r="I112" s="92" t="s">
        <v>240</v>
      </c>
      <c r="J112" s="92"/>
      <c r="K112" s="54">
        <v>143255257.03</v>
      </c>
      <c r="L112" s="54">
        <v>51364425.18</v>
      </c>
      <c r="M112" s="54">
        <v>51364425.18</v>
      </c>
      <c r="N112" s="54">
        <v>51364425.18</v>
      </c>
      <c r="O112" s="54">
        <v>8498193.2100000009</v>
      </c>
      <c r="P112" s="69"/>
      <c r="Q112" s="54"/>
      <c r="R112" s="72"/>
      <c r="S112" s="72"/>
      <c r="T112" s="92" t="s">
        <v>241</v>
      </c>
      <c r="U112" s="92"/>
      <c r="V112" s="90"/>
      <c r="W112" s="73">
        <v>32588281.010000002</v>
      </c>
      <c r="X112" s="73"/>
      <c r="Y112" s="73">
        <v>15673660.25</v>
      </c>
      <c r="Z112" s="73">
        <v>15673660.25</v>
      </c>
      <c r="AA112" s="73">
        <v>15673660.25</v>
      </c>
      <c r="AB112" s="73">
        <v>1933203.11</v>
      </c>
      <c r="AC112" s="47"/>
    </row>
    <row r="113" spans="1:29" hidden="1">
      <c r="A113" s="35"/>
      <c r="E113" s="53"/>
      <c r="F113" s="53"/>
      <c r="G113" s="54"/>
      <c r="H113" s="54"/>
      <c r="I113" s="92" t="s">
        <v>349</v>
      </c>
      <c r="J113" s="92"/>
      <c r="K113" s="54">
        <v>-0.01</v>
      </c>
      <c r="L113" s="54">
        <v>0.02</v>
      </c>
      <c r="M113" s="54">
        <v>0.02</v>
      </c>
      <c r="N113" s="54">
        <v>0.02</v>
      </c>
      <c r="O113" s="54">
        <v>-0.01</v>
      </c>
      <c r="P113" s="69"/>
      <c r="Q113" s="54"/>
      <c r="R113" s="55"/>
      <c r="S113" s="55"/>
      <c r="T113" s="92" t="s">
        <v>349</v>
      </c>
      <c r="U113" s="92"/>
      <c r="V113" s="90"/>
      <c r="W113" s="79">
        <v>-1.2500000000000001E-2</v>
      </c>
      <c r="X113" s="79"/>
      <c r="Y113" s="79">
        <v>0.03</v>
      </c>
      <c r="Z113" s="79">
        <v>0.03</v>
      </c>
      <c r="AA113" s="79">
        <v>0.03</v>
      </c>
      <c r="AB113" s="79">
        <v>-1.4999999999999999E-2</v>
      </c>
    </row>
    <row r="114" spans="1:29" hidden="1">
      <c r="A114" s="35"/>
      <c r="E114" s="53"/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69"/>
      <c r="Q114" s="54"/>
      <c r="R114" s="55"/>
      <c r="S114" s="55"/>
      <c r="V114" s="55"/>
    </row>
    <row r="115" spans="1:29" hidden="1">
      <c r="A115" s="35"/>
      <c r="E115" s="53"/>
      <c r="F115" s="53"/>
      <c r="G115" s="54"/>
      <c r="H115" s="54"/>
      <c r="I115" s="54"/>
      <c r="J115" s="54"/>
      <c r="K115" s="54"/>
      <c r="L115" s="54"/>
      <c r="M115" s="54"/>
      <c r="N115" s="54"/>
      <c r="O115" s="54"/>
      <c r="P115" s="69"/>
      <c r="Q115" s="54"/>
      <c r="R115" s="55"/>
      <c r="S115" s="55"/>
      <c r="V115" s="55"/>
    </row>
    <row r="116" spans="1:29">
      <c r="A116" s="35"/>
      <c r="E116" s="53"/>
      <c r="F116" s="53"/>
      <c r="G116" s="54"/>
      <c r="H116" s="54"/>
      <c r="I116" s="54"/>
      <c r="J116" s="54"/>
      <c r="K116" s="54"/>
      <c r="L116" s="54"/>
      <c r="M116" s="54"/>
      <c r="N116" s="54"/>
      <c r="O116" s="54"/>
      <c r="P116" s="69"/>
      <c r="Q116" s="54"/>
      <c r="R116" s="55"/>
      <c r="S116" s="55"/>
      <c r="V116" s="55"/>
    </row>
    <row r="117" spans="1:29">
      <c r="A117" s="35"/>
      <c r="E117" s="53"/>
      <c r="F117" s="53"/>
      <c r="G117" s="54"/>
      <c r="H117" s="54"/>
      <c r="I117" s="91" t="s">
        <v>319</v>
      </c>
      <c r="J117" s="91"/>
      <c r="K117" s="46">
        <v>19628778.52</v>
      </c>
      <c r="L117" s="46">
        <v>7660369.9000000004</v>
      </c>
      <c r="M117" s="46">
        <v>7660369.9000000004</v>
      </c>
      <c r="N117" s="46">
        <v>7660369.9000000004</v>
      </c>
      <c r="O117" s="46">
        <v>1164419.06</v>
      </c>
      <c r="P117" s="46">
        <f>SUM(K117:O117)</f>
        <v>43774307.280000001</v>
      </c>
      <c r="Q117" s="54"/>
      <c r="R117" s="55"/>
      <c r="S117" s="55"/>
      <c r="T117" s="91" t="s">
        <v>320</v>
      </c>
      <c r="U117" s="91"/>
      <c r="V117" s="86"/>
      <c r="W117" s="46">
        <v>5031918.33</v>
      </c>
      <c r="X117" s="46"/>
      <c r="Y117" s="46">
        <v>3769083.34</v>
      </c>
      <c r="Z117" s="46">
        <v>3769083.34</v>
      </c>
      <c r="AA117" s="46">
        <v>3769083.34</v>
      </c>
      <c r="AB117" s="46">
        <v>298503.63</v>
      </c>
      <c r="AC117" s="46">
        <f>SUM(W117:AB117)</f>
        <v>16637671.98</v>
      </c>
    </row>
    <row r="118" spans="1:29" s="66" customFormat="1">
      <c r="A118" s="58"/>
      <c r="B118" s="59" t="s">
        <v>321</v>
      </c>
      <c r="C118" s="60"/>
      <c r="D118" s="61"/>
      <c r="E118" s="62"/>
      <c r="F118" s="63"/>
      <c r="G118" s="63"/>
      <c r="H118" s="63"/>
      <c r="I118" s="64"/>
      <c r="J118" s="64"/>
      <c r="K118" s="63"/>
      <c r="L118" s="63"/>
      <c r="M118" s="63"/>
      <c r="N118" s="63"/>
      <c r="O118" s="63"/>
      <c r="P118" s="65"/>
      <c r="Q118" s="63"/>
      <c r="R118" s="63"/>
      <c r="S118" s="63"/>
      <c r="T118" s="64"/>
      <c r="U118" s="64"/>
      <c r="V118" s="63"/>
      <c r="W118" s="63"/>
      <c r="X118" s="63"/>
      <c r="Y118" s="63"/>
      <c r="Z118" s="63"/>
      <c r="AA118" s="63"/>
      <c r="AB118" s="63"/>
      <c r="AC118" s="65"/>
    </row>
    <row r="119" spans="1:29">
      <c r="A119" s="94" t="s">
        <v>121</v>
      </c>
      <c r="B119" s="95" t="s">
        <v>146</v>
      </c>
      <c r="C119" s="52" t="str">
        <f>IFERROR(VLOOKUP(A119,'[4]SHOPP UPL SFY2022 Combined OUT'!$A:$F,6,FALSE),IFERROR(VLOOKUP(A119,'[4]SHOPP UPL SFY2022 Combined INP'!$A:$F,6,FALSE),VLOOKUP(A119,'[4]DRG UPL SFY22 Combined'!$A:$J,10,FALSE)))</f>
        <v>Yes</v>
      </c>
      <c r="D119" s="8">
        <v>2</v>
      </c>
      <c r="E119" s="53">
        <v>1</v>
      </c>
      <c r="F119" s="54">
        <f>G119+R119</f>
        <v>1340584.9288226515</v>
      </c>
      <c r="G119" s="55">
        <v>219141.16</v>
      </c>
      <c r="H119" s="55">
        <v>63938.23</v>
      </c>
      <c r="I119" s="56">
        <f t="shared" ref="I119:I133" si="27">IF($E119=1,G119/$G$162,0)</f>
        <v>3.5413280620913458E-3</v>
      </c>
      <c r="J119" s="56">
        <f t="shared" ref="J119:J133" si="28">IF($E119=1,H119/$H$162,0)</f>
        <v>4.2040865466589231E-3</v>
      </c>
      <c r="K119" s="55">
        <f t="shared" ref="K119:K133" si="29">IF($E119=1,ROUND($I119*(K$165+K$166),2),0)</f>
        <v>69511.94</v>
      </c>
      <c r="L119" s="55">
        <f t="shared" ref="L119:N133" si="30">IF($E119=1,ROUND($J119*(L$165+L$166),2),0)</f>
        <v>32204.86</v>
      </c>
      <c r="M119" s="55">
        <f t="shared" si="30"/>
        <v>32204.86</v>
      </c>
      <c r="N119" s="55">
        <f t="shared" si="30"/>
        <v>32204.86</v>
      </c>
      <c r="O119" s="55">
        <f>IF($E119=1,ROUND($I119*(O$165+O$166),2),0)</f>
        <v>4123.59</v>
      </c>
      <c r="P119" s="57">
        <f t="shared" ref="P119:P133" si="31">SUM(K119:O119)</f>
        <v>170250.11000000002</v>
      </c>
      <c r="Q119" s="55"/>
      <c r="R119" s="55">
        <v>1121443.7688226516</v>
      </c>
      <c r="S119" s="55">
        <v>115140.51874443787</v>
      </c>
      <c r="T119" s="56">
        <f>IF($E119=1,R119/$R$162,0)</f>
        <v>1.2424940623741609E-2</v>
      </c>
      <c r="U119" s="56">
        <f>IF($E119=1,S119/$S$162,0)</f>
        <v>8.1719708787728277E-3</v>
      </c>
      <c r="V119" s="87">
        <v>62396.28</v>
      </c>
      <c r="W119" s="55">
        <f>IF($E119=1,ROUND($T119*(W$165+W$166),2),0)</f>
        <v>62521.29</v>
      </c>
      <c r="X119" s="87">
        <v>30704.53</v>
      </c>
      <c r="Y119" s="55">
        <f>IF($E119=1,ROUND($U119*(Y$165+Y$166),2),0)</f>
        <v>30800.84</v>
      </c>
      <c r="Z119" s="88">
        <f>IF($E119=1,ROUND($U119*(Z$165+Z$166),2),0)+((W119-V119)+(Y119-X119))</f>
        <v>31022.160000000003</v>
      </c>
      <c r="AA119" s="55">
        <f>IF($E119=1,ROUND($U119*(AA$165+AA$166),2),0)</f>
        <v>30800.84</v>
      </c>
      <c r="AB119" s="55">
        <f>IF($E119=1,ROUND($T119*(AB$165+AB$166),2),0)</f>
        <v>3708.89</v>
      </c>
      <c r="AC119" s="57">
        <f t="shared" ref="AC119:AC133" si="32">SUM(Z119:AB119,X119,V119)</f>
        <v>158632.70000000001</v>
      </c>
    </row>
    <row r="120" spans="1:29">
      <c r="A120" s="94" t="s">
        <v>54</v>
      </c>
      <c r="B120" s="95" t="s">
        <v>55</v>
      </c>
      <c r="C120" s="52" t="str">
        <f>IFERROR(VLOOKUP(A120,'[4]SHOPP UPL SFY2022 Combined OUT'!$A:$F,6,FALSE),IFERROR(VLOOKUP(A120,'[4]SHOPP UPL SFY2022 Combined INP'!$A:$F,6,FALSE),VLOOKUP(A120,'[4]DRG UPL SFY22 Combined'!$A:$J,10,FALSE)))</f>
        <v>Yes</v>
      </c>
      <c r="D120" s="8">
        <v>2</v>
      </c>
      <c r="E120" s="53">
        <v>1</v>
      </c>
      <c r="F120" s="54">
        <f>G120+R120</f>
        <v>1227334.6299999948</v>
      </c>
      <c r="G120" s="55">
        <v>201636.68</v>
      </c>
      <c r="H120" s="55">
        <v>106862.15</v>
      </c>
      <c r="I120" s="56">
        <f t="shared" si="27"/>
        <v>3.2584551128182985E-3</v>
      </c>
      <c r="J120" s="56">
        <f t="shared" si="28"/>
        <v>7.0264335932046888E-3</v>
      </c>
      <c r="K120" s="55">
        <f t="shared" si="29"/>
        <v>63959.49</v>
      </c>
      <c r="L120" s="55">
        <f t="shared" si="30"/>
        <v>53825.08</v>
      </c>
      <c r="M120" s="55">
        <f t="shared" si="30"/>
        <v>53825.08</v>
      </c>
      <c r="N120" s="55">
        <f t="shared" si="30"/>
        <v>53825.08</v>
      </c>
      <c r="O120" s="55">
        <f t="shared" ref="O120:O133" si="33">IF($E120=1,ROUND($I120*(O$165+O$166),2),0)</f>
        <v>3794.21</v>
      </c>
      <c r="P120" s="57">
        <f t="shared" si="31"/>
        <v>229228.94000000003</v>
      </c>
      <c r="Q120" s="55"/>
      <c r="R120" s="55">
        <v>1025697.9499999948</v>
      </c>
      <c r="S120" s="55">
        <v>183399.18000000002</v>
      </c>
      <c r="T120" s="56">
        <f>IF($E120=1,R120/$R$162,0)</f>
        <v>1.1364132987267806E-2</v>
      </c>
      <c r="U120" s="56">
        <f>IF($E120=1,S120/$S$162,0)</f>
        <v>1.3016553811758955E-2</v>
      </c>
      <c r="V120" s="87">
        <v>57069.06</v>
      </c>
      <c r="W120" s="55">
        <f>IF($E120=1,ROUND($T120*(W$165+W$166),2),0)</f>
        <v>57183.39</v>
      </c>
      <c r="X120" s="87">
        <v>48907.07</v>
      </c>
      <c r="Y120" s="55">
        <f>IF($E120=1,ROUND($U120*(Y$165+Y$166),2),0)</f>
        <v>49060.480000000003</v>
      </c>
      <c r="Z120" s="88">
        <f>IF($E120=1,ROUND($U120*(Z$165+Z$166),2),0)+((W120-V120)+(Y120-X120))</f>
        <v>49328.220000000008</v>
      </c>
      <c r="AA120" s="55">
        <f>IF($E120=1,ROUND($U120*(AA$165+AA$166),2),0)</f>
        <v>49060.480000000003</v>
      </c>
      <c r="AB120" s="55">
        <f>IF($E120=1,ROUND($T120*(AB$165+AB$166),2),0)</f>
        <v>3392.23</v>
      </c>
      <c r="AC120" s="57">
        <f t="shared" si="32"/>
        <v>207757.06</v>
      </c>
    </row>
    <row r="121" spans="1:29">
      <c r="A121" s="94" t="s">
        <v>56</v>
      </c>
      <c r="B121" s="93" t="s">
        <v>147</v>
      </c>
      <c r="C121" s="52" t="str">
        <f>IFERROR(VLOOKUP(A121,'[4]SHOPP UPL SFY2022 Combined OUT'!$A:$F,6,FALSE),IFERROR(VLOOKUP(A121,'[4]SHOPP UPL SFY2022 Combined INP'!$A:$F,6,FALSE),VLOOKUP(A121,'[4]DRG UPL SFY22 Combined'!$A:$J,10,FALSE)))</f>
        <v>Yes</v>
      </c>
      <c r="D121" s="8">
        <v>2</v>
      </c>
      <c r="E121" s="53">
        <v>1</v>
      </c>
      <c r="F121" s="54">
        <f>G121+R121</f>
        <v>32110508.080797836</v>
      </c>
      <c r="G121" s="55">
        <v>15349661.68</v>
      </c>
      <c r="H121" s="55">
        <v>4354275.4000000004</v>
      </c>
      <c r="I121" s="56">
        <f t="shared" si="27"/>
        <v>0.24805101721188386</v>
      </c>
      <c r="J121" s="56">
        <f t="shared" si="28"/>
        <v>0.28630368137478784</v>
      </c>
      <c r="K121" s="55">
        <f t="shared" si="29"/>
        <v>4868938.4800000004</v>
      </c>
      <c r="L121" s="55">
        <f t="shared" si="30"/>
        <v>2193192.1</v>
      </c>
      <c r="M121" s="55">
        <f t="shared" si="30"/>
        <v>2193192.1</v>
      </c>
      <c r="N121" s="55">
        <f t="shared" si="30"/>
        <v>2193192.1</v>
      </c>
      <c r="O121" s="55">
        <f t="shared" si="33"/>
        <v>288835.33</v>
      </c>
      <c r="P121" s="57">
        <f t="shared" si="31"/>
        <v>11737350.109999999</v>
      </c>
      <c r="Q121" s="55"/>
      <c r="R121" s="55">
        <v>16760846.400797835</v>
      </c>
      <c r="S121" s="55">
        <v>4009307.4645598577</v>
      </c>
      <c r="T121" s="56">
        <f>IF($E121=1,R121/$R$162,0)</f>
        <v>0.18570036868830295</v>
      </c>
      <c r="U121" s="56">
        <f>IF($E121=1,S121/$S$162,0)</f>
        <v>0.28455615974035564</v>
      </c>
      <c r="V121" s="87">
        <v>932560.83</v>
      </c>
      <c r="W121" s="55">
        <f>IF($E121=1,ROUND($T121*(W$165+W$166),2),0)</f>
        <v>934429.09</v>
      </c>
      <c r="X121" s="87">
        <v>1069162.27</v>
      </c>
      <c r="Y121" s="55">
        <f>IF($E121=1,ROUND($U121*(Y$165+Y$166),2),0)</f>
        <v>1072515.8799999999</v>
      </c>
      <c r="Z121" s="88">
        <f>IF($E121=1,ROUND($U121*(Z$165+Z$166),2),0)+((W121-V121)+(Y121-X121))</f>
        <v>1077737.7499999998</v>
      </c>
      <c r="AA121" s="55">
        <f>IF($E121=1,ROUND($U121*(AA$165+AA$166),2),0)</f>
        <v>1072515.8799999999</v>
      </c>
      <c r="AB121" s="55">
        <f>IF($E121=1,ROUND($T121*(AB$165+AB$166),2),0)</f>
        <v>55432.23</v>
      </c>
      <c r="AC121" s="57">
        <f t="shared" si="32"/>
        <v>4207408.96</v>
      </c>
    </row>
    <row r="122" spans="1:29">
      <c r="A122" s="94" t="s">
        <v>57</v>
      </c>
      <c r="B122" s="95" t="s">
        <v>58</v>
      </c>
      <c r="C122" s="52" t="str">
        <f>IFERROR(VLOOKUP(A122,'[4]SHOPP UPL SFY2022 Combined OUT'!$A:$F,6,FALSE),IFERROR(VLOOKUP(A122,'[4]SHOPP UPL SFY2022 Combined INP'!$A:$F,6,FALSE),VLOOKUP(A122,'[4]DRG UPL SFY22 Combined'!$A:$J,10,FALSE)))</f>
        <v>Yes</v>
      </c>
      <c r="D122" s="8">
        <v>2</v>
      </c>
      <c r="E122" s="53">
        <v>1</v>
      </c>
      <c r="F122" s="54">
        <f>G122+R122</f>
        <v>1312590.6888053785</v>
      </c>
      <c r="G122" s="55">
        <v>420079.93</v>
      </c>
      <c r="H122" s="55">
        <v>132040.35</v>
      </c>
      <c r="I122" s="56">
        <f t="shared" si="27"/>
        <v>6.7885049272823428E-3</v>
      </c>
      <c r="J122" s="56">
        <f t="shared" si="28"/>
        <v>8.6819584941768887E-3</v>
      </c>
      <c r="K122" s="55">
        <f t="shared" si="29"/>
        <v>133250.06</v>
      </c>
      <c r="L122" s="55">
        <f t="shared" si="30"/>
        <v>66507.009999999995</v>
      </c>
      <c r="M122" s="55">
        <f t="shared" si="30"/>
        <v>66507.009999999995</v>
      </c>
      <c r="N122" s="55">
        <f t="shared" si="30"/>
        <v>66507.009999999995</v>
      </c>
      <c r="O122" s="55">
        <f t="shared" si="33"/>
        <v>7904.66</v>
      </c>
      <c r="P122" s="57">
        <f t="shared" si="31"/>
        <v>340675.75</v>
      </c>
      <c r="Q122" s="55"/>
      <c r="R122" s="55">
        <v>892510.75880537857</v>
      </c>
      <c r="S122" s="55">
        <v>105009.33212186812</v>
      </c>
      <c r="T122" s="56">
        <f>IF($E122=1,R122/$R$162,0)</f>
        <v>9.8884968578046538E-3</v>
      </c>
      <c r="U122" s="56">
        <f>IF($E122=1,S122/$S$162,0)</f>
        <v>7.4529211215729778E-3</v>
      </c>
      <c r="V122" s="87">
        <v>49658.62</v>
      </c>
      <c r="W122" s="55">
        <f>IF($E122=1,ROUND($T122*(W$165+W$166),2),0)</f>
        <v>49758.11</v>
      </c>
      <c r="X122" s="87">
        <v>28002.84</v>
      </c>
      <c r="Y122" s="55">
        <f>IF($E122=1,ROUND($U122*(Y$165+Y$166),2),0)</f>
        <v>28090.68</v>
      </c>
      <c r="Z122" s="88">
        <f>IF($E122=1,ROUND($U122*(Z$165+Z$166),2),0)+((W122-V122)+(Y122-X122))</f>
        <v>28278.01</v>
      </c>
      <c r="AA122" s="55">
        <f>IF($E122=1,ROUND($U122*(AA$165+AA$166),2),0)</f>
        <v>28090.68</v>
      </c>
      <c r="AB122" s="55">
        <f>IF($E122=1,ROUND($T122*(AB$165+AB$166),2),0)</f>
        <v>2951.75</v>
      </c>
      <c r="AC122" s="57">
        <f t="shared" si="32"/>
        <v>136981.9</v>
      </c>
    </row>
    <row r="123" spans="1:29">
      <c r="A123" s="94" t="s">
        <v>59</v>
      </c>
      <c r="B123" s="95" t="s">
        <v>60</v>
      </c>
      <c r="C123" s="52" t="str">
        <f>IFERROR(VLOOKUP(A123,'[4]SHOPP UPL SFY2022 Combined OUT'!$A:$F,6,FALSE),IFERROR(VLOOKUP(A123,'[4]SHOPP UPL SFY2022 Combined INP'!$A:$F,6,FALSE),VLOOKUP(A123,'[4]DRG UPL SFY22 Combined'!$A:$J,10,FALSE)))</f>
        <v>Yes</v>
      </c>
      <c r="D123" s="8">
        <v>2</v>
      </c>
      <c r="E123" s="53">
        <v>1</v>
      </c>
      <c r="F123" s="54">
        <f>G123+R123</f>
        <v>4299072.462782857</v>
      </c>
      <c r="G123" s="55">
        <v>916230.0199999999</v>
      </c>
      <c r="H123" s="55">
        <v>310978.17</v>
      </c>
      <c r="I123" s="56">
        <f t="shared" si="27"/>
        <v>1.4806306041076514E-2</v>
      </c>
      <c r="J123" s="56">
        <f t="shared" si="28"/>
        <v>2.0447534140397874E-2</v>
      </c>
      <c r="K123" s="55">
        <f t="shared" si="29"/>
        <v>290629.7</v>
      </c>
      <c r="L123" s="55">
        <f t="shared" si="30"/>
        <v>156635.67000000001</v>
      </c>
      <c r="M123" s="55">
        <f t="shared" si="30"/>
        <v>156635.67000000001</v>
      </c>
      <c r="N123" s="55">
        <f t="shared" si="30"/>
        <v>156635.67000000001</v>
      </c>
      <c r="O123" s="55">
        <f t="shared" si="33"/>
        <v>17240.740000000002</v>
      </c>
      <c r="P123" s="57">
        <f t="shared" si="31"/>
        <v>777777.45000000007</v>
      </c>
      <c r="Q123" s="55"/>
      <c r="R123" s="55">
        <v>3382842.4427828575</v>
      </c>
      <c r="S123" s="55">
        <v>578616.14608143887</v>
      </c>
      <c r="T123" s="56">
        <f>IF($E123=1,R123/$R$162,0)</f>
        <v>3.747991442778887E-2</v>
      </c>
      <c r="U123" s="56">
        <f>IF($E123=1,S123/$S$162,0)</f>
        <v>4.1066640547801951E-2</v>
      </c>
      <c r="V123" s="87">
        <v>188218.8</v>
      </c>
      <c r="W123" s="55">
        <f>IF($E123=1,ROUND($T123*(W$165+W$166),2),0)</f>
        <v>188595.87</v>
      </c>
      <c r="X123" s="87">
        <v>154299.6</v>
      </c>
      <c r="Y123" s="55">
        <f>IF($E123=1,ROUND($U123*(Y$165+Y$166),2),0)</f>
        <v>154783.59</v>
      </c>
      <c r="Z123" s="88">
        <f>IF($E123=1,ROUND($U123*(Z$165+Z$166),2),0)+((W123-V123)+(Y123-X123))</f>
        <v>155644.65</v>
      </c>
      <c r="AA123" s="55">
        <f>IF($E123=1,ROUND($U123*(AA$165+AA$166),2),0)</f>
        <v>154783.59</v>
      </c>
      <c r="AB123" s="55">
        <f>IF($E123=1,ROUND($T123*(AB$165+AB$166),2),0)</f>
        <v>11187.89</v>
      </c>
      <c r="AC123" s="57">
        <f t="shared" si="32"/>
        <v>664134.53</v>
      </c>
    </row>
    <row r="124" spans="1:29">
      <c r="A124" s="94" t="s">
        <v>62</v>
      </c>
      <c r="B124" s="95" t="s">
        <v>63</v>
      </c>
      <c r="C124" s="52" t="str">
        <f>IFERROR(VLOOKUP(A124,'[4]SHOPP UPL SFY2022 Combined OUT'!$A:$F,6,FALSE),IFERROR(VLOOKUP(A124,'[4]SHOPP UPL SFY2022 Combined INP'!$A:$F,6,FALSE),VLOOKUP(A124,'[4]DRG UPL SFY22 Combined'!$A:$J,10,FALSE)))</f>
        <v>Yes</v>
      </c>
      <c r="D124" s="8">
        <v>2</v>
      </c>
      <c r="E124" s="53">
        <v>1</v>
      </c>
      <c r="F124" s="54">
        <f>G124+R124</f>
        <v>6098588.2429618938</v>
      </c>
      <c r="G124" s="55">
        <v>1960525.3699999999</v>
      </c>
      <c r="H124" s="55">
        <v>455129.95</v>
      </c>
      <c r="I124" s="56">
        <f t="shared" si="27"/>
        <v>3.1682151856926459E-2</v>
      </c>
      <c r="J124" s="56">
        <f t="shared" si="28"/>
        <v>2.9925847177448429E-2</v>
      </c>
      <c r="K124" s="55">
        <f t="shared" si="29"/>
        <v>621881.93999999994</v>
      </c>
      <c r="L124" s="55">
        <f t="shared" si="30"/>
        <v>229243.06</v>
      </c>
      <c r="M124" s="55">
        <f t="shared" si="30"/>
        <v>229243.06</v>
      </c>
      <c r="N124" s="55">
        <f t="shared" si="30"/>
        <v>229243.06</v>
      </c>
      <c r="O124" s="55">
        <f t="shared" si="33"/>
        <v>36891.300000000003</v>
      </c>
      <c r="P124" s="57">
        <f t="shared" si="31"/>
        <v>1346502.4200000002</v>
      </c>
      <c r="Q124" s="55"/>
      <c r="R124" s="55">
        <v>4138062.8729618937</v>
      </c>
      <c r="S124" s="55">
        <v>525580.12026364321</v>
      </c>
      <c r="T124" s="56">
        <f>IF($E124=1,R124/$R$162,0)</f>
        <v>4.5847314794784058E-2</v>
      </c>
      <c r="U124" s="56">
        <f>IF($E124=1,S124/$S$162,0)</f>
        <v>3.7302467316388511E-2</v>
      </c>
      <c r="V124" s="87">
        <v>230238.69</v>
      </c>
      <c r="W124" s="55">
        <f>IF($E124=1,ROUND($T124*(W$165+W$166),2),0)</f>
        <v>230699.94</v>
      </c>
      <c r="X124" s="87">
        <v>140156.48000000001</v>
      </c>
      <c r="Y124" s="55">
        <f>IF($E124=1,ROUND($U124*(Y$165+Y$166),2),0)</f>
        <v>140596.10999999999</v>
      </c>
      <c r="Z124" s="88">
        <f>IF($E124=1,ROUND($U124*(Z$165+Z$166),2),0)+((W124-V124)+(Y124-X124))</f>
        <v>141496.98999999996</v>
      </c>
      <c r="AA124" s="55">
        <f>IF($E124=1,ROUND($U124*(AA$165+AA$166),2),0)</f>
        <v>140596.10999999999</v>
      </c>
      <c r="AB124" s="55">
        <f>IF($E124=1,ROUND($T124*(AB$165+AB$166),2),0)</f>
        <v>13685.59</v>
      </c>
      <c r="AC124" s="57">
        <f t="shared" si="32"/>
        <v>666173.8600000001</v>
      </c>
    </row>
    <row r="125" spans="1:29">
      <c r="A125" s="94" t="s">
        <v>64</v>
      </c>
      <c r="B125" s="95" t="s">
        <v>65</v>
      </c>
      <c r="C125" s="52" t="str">
        <f>IFERROR(VLOOKUP(A125,'[4]SHOPP UPL SFY2022 Combined OUT'!$A:$F,6,FALSE),IFERROR(VLOOKUP(A125,'[4]SHOPP UPL SFY2022 Combined INP'!$A:$F,6,FALSE),VLOOKUP(A125,'[4]DRG UPL SFY22 Combined'!$A:$J,10,FALSE)))</f>
        <v>Yes</v>
      </c>
      <c r="D125" s="8">
        <v>2</v>
      </c>
      <c r="E125" s="53">
        <v>1</v>
      </c>
      <c r="F125" s="54">
        <f>G125+R125</f>
        <v>11358077.317380764</v>
      </c>
      <c r="G125" s="55">
        <v>5069555.6100000003</v>
      </c>
      <c r="H125" s="55">
        <v>1217685.6199999999</v>
      </c>
      <c r="I125" s="56">
        <f t="shared" si="27"/>
        <v>8.1924178661943806E-2</v>
      </c>
      <c r="J125" s="56">
        <f t="shared" si="28"/>
        <v>8.0065646689031419E-2</v>
      </c>
      <c r="K125" s="55">
        <f t="shared" si="29"/>
        <v>1608071.56</v>
      </c>
      <c r="L125" s="55">
        <f t="shared" si="30"/>
        <v>613332.47</v>
      </c>
      <c r="M125" s="55">
        <f t="shared" si="30"/>
        <v>613332.47</v>
      </c>
      <c r="N125" s="55">
        <f t="shared" si="30"/>
        <v>613332.47</v>
      </c>
      <c r="O125" s="55">
        <f t="shared" si="33"/>
        <v>95394.08</v>
      </c>
      <c r="P125" s="57">
        <f t="shared" si="31"/>
        <v>3543463.05</v>
      </c>
      <c r="Q125" s="55"/>
      <c r="R125" s="55">
        <v>6288521.7073807642</v>
      </c>
      <c r="S125" s="55">
        <v>934994.699999996</v>
      </c>
      <c r="T125" s="56">
        <f>IF($E125=1,R125/$R$162,0)</f>
        <v>6.9673140105228612E-2</v>
      </c>
      <c r="U125" s="56">
        <f>IF($E125=1,S125/$S$162,0)</f>
        <v>6.6360213967474477E-2</v>
      </c>
      <c r="V125" s="87">
        <v>349888.6</v>
      </c>
      <c r="W125" s="55">
        <f>IF($E125=1,ROUND($T125*(W$165+W$166),2),0)</f>
        <v>350589.55</v>
      </c>
      <c r="X125" s="87">
        <v>249335.09</v>
      </c>
      <c r="Y125" s="55">
        <f>IF($E125=1,ROUND($U125*(Y$165+Y$166),2),0)</f>
        <v>250117.18</v>
      </c>
      <c r="Z125" s="88">
        <f>IF($E125=1,ROUND($U125*(Z$165+Z$166),2),0)+((W125-V125)+(Y125-X125))</f>
        <v>251600.22</v>
      </c>
      <c r="AA125" s="55">
        <f>IF($E125=1,ROUND($U125*(AA$165+AA$166),2),0)</f>
        <v>250117.18</v>
      </c>
      <c r="AB125" s="55">
        <f>IF($E125=1,ROUND($T125*(AB$165+AB$166),2),0)</f>
        <v>20797.689999999999</v>
      </c>
      <c r="AC125" s="57">
        <f t="shared" si="32"/>
        <v>1121738.78</v>
      </c>
    </row>
    <row r="126" spans="1:29">
      <c r="A126" s="94" t="s">
        <v>68</v>
      </c>
      <c r="B126" s="95" t="s">
        <v>69</v>
      </c>
      <c r="C126" s="52" t="str">
        <f>IFERROR(VLOOKUP(A126,'[4]SHOPP UPL SFY2022 Combined OUT'!$A:$F,6,FALSE),IFERROR(VLOOKUP(A126,'[4]SHOPP UPL SFY2022 Combined INP'!$A:$F,6,FALSE),VLOOKUP(A126,'[4]DRG UPL SFY22 Combined'!$A:$J,10,FALSE)))</f>
        <v>Yes</v>
      </c>
      <c r="D126" s="8">
        <v>2</v>
      </c>
      <c r="E126" s="53">
        <v>1</v>
      </c>
      <c r="F126" s="54">
        <f>G126+R126</f>
        <v>45477733.700000472</v>
      </c>
      <c r="G126" s="55">
        <v>21334819.419999994</v>
      </c>
      <c r="H126" s="55">
        <v>3470099.0300000003</v>
      </c>
      <c r="I126" s="56">
        <f t="shared" si="27"/>
        <v>0.3447713551926867</v>
      </c>
      <c r="J126" s="56">
        <f t="shared" si="28"/>
        <v>0.22816703946288755</v>
      </c>
      <c r="K126" s="55">
        <f t="shared" si="29"/>
        <v>6767440.5800000001</v>
      </c>
      <c r="L126" s="55">
        <f t="shared" si="30"/>
        <v>1747843.92</v>
      </c>
      <c r="M126" s="55">
        <f t="shared" si="30"/>
        <v>1747843.92</v>
      </c>
      <c r="N126" s="55">
        <f t="shared" si="30"/>
        <v>1747843.92</v>
      </c>
      <c r="O126" s="55">
        <f t="shared" si="33"/>
        <v>401458.34</v>
      </c>
      <c r="P126" s="57">
        <f t="shared" si="31"/>
        <v>12412430.68</v>
      </c>
      <c r="Q126" s="55"/>
      <c r="R126" s="55">
        <v>24142914.280000478</v>
      </c>
      <c r="S126" s="55">
        <v>3167696.3900000099</v>
      </c>
      <c r="T126" s="56">
        <f>IF($E126=1,R126/$R$162,0)</f>
        <v>0.26748936036981824</v>
      </c>
      <c r="U126" s="56">
        <f>IF($E126=1,S126/$S$162,0)</f>
        <v>0.22482374523021151</v>
      </c>
      <c r="V126" s="87">
        <v>1343293.5</v>
      </c>
      <c r="W126" s="55">
        <f>IF($E126=1,ROUND($T126*(W$165+W$166),2),0)</f>
        <v>1345984.62</v>
      </c>
      <c r="X126" s="87">
        <v>844729.79</v>
      </c>
      <c r="Y126" s="55">
        <f>IF($E126=1,ROUND($U126*(Y$165+Y$166),2),0)</f>
        <v>847379.43</v>
      </c>
      <c r="Z126" s="88">
        <f>IF($E126=1,ROUND($U126*(Z$165+Z$166),2),0)+((W126-V126)+(Y126-X126))</f>
        <v>852720.19000000018</v>
      </c>
      <c r="AA126" s="55">
        <f>IF($E126=1,ROUND($U126*(AA$165+AA$166),2),0)</f>
        <v>847379.43</v>
      </c>
      <c r="AB126" s="55">
        <f>IF($E126=1,ROUND($T126*(AB$165+AB$166),2),0)</f>
        <v>79846.55</v>
      </c>
      <c r="AC126" s="57">
        <f t="shared" si="32"/>
        <v>3967969.46</v>
      </c>
    </row>
    <row r="127" spans="1:29">
      <c r="A127" s="94" t="s">
        <v>70</v>
      </c>
      <c r="B127" s="95" t="s">
        <v>71</v>
      </c>
      <c r="C127" s="52" t="str">
        <f>IFERROR(VLOOKUP(A127,'[4]SHOPP UPL SFY2022 Combined OUT'!$A:$F,6,FALSE),IFERROR(VLOOKUP(A127,'[4]SHOPP UPL SFY2022 Combined INP'!$A:$F,6,FALSE),VLOOKUP(A127,'[4]DRG UPL SFY22 Combined'!$A:$J,10,FALSE)))</f>
        <v>Yes</v>
      </c>
      <c r="D127" s="8">
        <v>2</v>
      </c>
      <c r="E127" s="53">
        <v>1</v>
      </c>
      <c r="F127" s="54">
        <f>G127+R127</f>
        <v>17187620.430000242</v>
      </c>
      <c r="G127" s="55">
        <v>6825051.1800000006</v>
      </c>
      <c r="H127" s="55">
        <v>2635659.5900000003</v>
      </c>
      <c r="I127" s="56">
        <f t="shared" si="27"/>
        <v>0.11029304247975896</v>
      </c>
      <c r="J127" s="56">
        <f t="shared" si="28"/>
        <v>0.17330071576725808</v>
      </c>
      <c r="K127" s="55">
        <f t="shared" si="29"/>
        <v>2164917.7000000002</v>
      </c>
      <c r="L127" s="55">
        <f t="shared" si="30"/>
        <v>1327547.5900000001</v>
      </c>
      <c r="M127" s="55">
        <f t="shared" si="30"/>
        <v>1327547.5900000001</v>
      </c>
      <c r="N127" s="55">
        <f t="shared" si="30"/>
        <v>1327547.5900000001</v>
      </c>
      <c r="O127" s="55">
        <f t="shared" si="33"/>
        <v>128427.32</v>
      </c>
      <c r="P127" s="57">
        <f t="shared" si="31"/>
        <v>6275987.79</v>
      </c>
      <c r="Q127" s="55"/>
      <c r="R127" s="55">
        <v>10362569.25000024</v>
      </c>
      <c r="S127" s="55">
        <v>1391486.89</v>
      </c>
      <c r="T127" s="56">
        <f>IF($E127=1,R127/$R$162,0)</f>
        <v>0.1148112025053529</v>
      </c>
      <c r="U127" s="56">
        <f>IF($E127=1,S127/$S$162,0)</f>
        <v>9.8759241900874969E-2</v>
      </c>
      <c r="V127" s="87">
        <v>576565.52</v>
      </c>
      <c r="W127" s="55">
        <f>IF($E127=1,ROUND($T127*(W$165+W$166),2),0)</f>
        <v>577720.59</v>
      </c>
      <c r="X127" s="87">
        <v>371067.89</v>
      </c>
      <c r="Y127" s="55">
        <f>IF($E127=1,ROUND($U127*(Y$165+Y$166),2),0)</f>
        <v>372231.81</v>
      </c>
      <c r="Z127" s="88">
        <f>IF($E127=1,ROUND($U127*(Z$165+Z$166),2),0)+((W127-V127)+(Y127-X127))</f>
        <v>374550.79999999993</v>
      </c>
      <c r="AA127" s="55">
        <f>IF($E127=1,ROUND($U127*(AA$165+AA$166),2),0)</f>
        <v>372231.81</v>
      </c>
      <c r="AB127" s="55">
        <f>IF($E127=1,ROUND($T127*(AB$165+AB$166),2),0)</f>
        <v>34271.56</v>
      </c>
      <c r="AC127" s="57">
        <f t="shared" si="32"/>
        <v>1728687.58</v>
      </c>
    </row>
    <row r="128" spans="1:29">
      <c r="A128" s="94" t="s">
        <v>148</v>
      </c>
      <c r="B128" s="95" t="s">
        <v>72</v>
      </c>
      <c r="C128" s="52" t="str">
        <f>IFERROR(VLOOKUP(A128,'[4]SHOPP UPL SFY2022 Combined OUT'!$A:$F,6,FALSE),IFERROR(VLOOKUP(A128,'[4]SHOPP UPL SFY2022 Combined INP'!$A:$F,6,FALSE),VLOOKUP(A128,'[4]DRG UPL SFY22 Combined'!$A:$J,10,FALSE)))</f>
        <v>Yes</v>
      </c>
      <c r="D128" s="8">
        <v>2</v>
      </c>
      <c r="E128" s="53">
        <v>1</v>
      </c>
      <c r="F128" s="54">
        <f>G128+R128</f>
        <v>490755.77598459681</v>
      </c>
      <c r="G128" s="55">
        <v>43408.58</v>
      </c>
      <c r="H128" s="55">
        <v>7898.5</v>
      </c>
      <c r="I128" s="56">
        <f t="shared" si="27"/>
        <v>7.0148402285329309E-4</v>
      </c>
      <c r="J128" s="56">
        <f t="shared" si="28"/>
        <v>5.1934464855823352E-4</v>
      </c>
      <c r="K128" s="55">
        <f t="shared" si="29"/>
        <v>13769.27</v>
      </c>
      <c r="L128" s="55">
        <f t="shared" si="30"/>
        <v>3978.37</v>
      </c>
      <c r="M128" s="55">
        <f t="shared" si="30"/>
        <v>3978.37</v>
      </c>
      <c r="N128" s="55">
        <f t="shared" si="30"/>
        <v>3978.37</v>
      </c>
      <c r="O128" s="55">
        <f t="shared" si="33"/>
        <v>816.82</v>
      </c>
      <c r="P128" s="57">
        <f t="shared" si="31"/>
        <v>26521.199999999997</v>
      </c>
      <c r="Q128" s="55"/>
      <c r="R128" s="55">
        <v>447347.19598459679</v>
      </c>
      <c r="S128" s="55">
        <v>66910.851769943009</v>
      </c>
      <c r="T128" s="56">
        <f>IF($E128=1,R128/$R$162,0)</f>
        <v>4.9563451176346199E-3</v>
      </c>
      <c r="U128" s="56">
        <f>IF($E128=1,S128/$S$162,0)</f>
        <v>4.7489236465184303E-3</v>
      </c>
      <c r="V128" s="87">
        <v>24890.06</v>
      </c>
      <c r="W128" s="55">
        <f>IF($E128=1,ROUND($T128*(W$165+W$166),2),0)</f>
        <v>24939.919999999998</v>
      </c>
      <c r="X128" s="87">
        <v>17843.12</v>
      </c>
      <c r="Y128" s="55">
        <f>IF($E128=1,ROUND($U128*(Y$165+Y$166),2),0)</f>
        <v>17899.09</v>
      </c>
      <c r="Z128" s="88">
        <f>IF($E128=1,ROUND($U128*(Z$165+Z$166),2),0)+((W128-V128)+(Y128-X128))</f>
        <v>18004.919999999998</v>
      </c>
      <c r="AA128" s="55">
        <f>IF($E128=1,ROUND($U128*(AA$165+AA$166),2),0)</f>
        <v>17899.09</v>
      </c>
      <c r="AB128" s="55">
        <f>IF($E128=1,ROUND($T128*(AB$165+AB$166),2),0)</f>
        <v>1479.49</v>
      </c>
      <c r="AC128" s="57">
        <f t="shared" si="32"/>
        <v>80116.679999999993</v>
      </c>
    </row>
    <row r="129" spans="1:29">
      <c r="A129" s="94" t="s">
        <v>73</v>
      </c>
      <c r="B129" s="95" t="s">
        <v>74</v>
      </c>
      <c r="C129" s="52" t="str">
        <f>IFERROR(VLOOKUP(A129,'[4]SHOPP UPL SFY2022 Combined OUT'!$A:$F,6,FALSE),IFERROR(VLOOKUP(A129,'[4]SHOPP UPL SFY2022 Combined INP'!$A:$F,6,FALSE),VLOOKUP(A129,'[4]DRG UPL SFY22 Combined'!$A:$J,10,FALSE)))</f>
        <v>Yes</v>
      </c>
      <c r="D129" s="8">
        <v>2</v>
      </c>
      <c r="E129" s="53">
        <v>1</v>
      </c>
      <c r="F129" s="54">
        <f>G129+R129</f>
        <v>1451198.4200000002</v>
      </c>
      <c r="G129" s="55">
        <v>101913.52</v>
      </c>
      <c r="H129" s="55">
        <v>40477.33</v>
      </c>
      <c r="I129" s="56">
        <f t="shared" si="27"/>
        <v>1.646925699775011E-3</v>
      </c>
      <c r="J129" s="56">
        <f t="shared" si="28"/>
        <v>2.6614780937425642E-3</v>
      </c>
      <c r="K129" s="55">
        <f t="shared" si="29"/>
        <v>32327.14</v>
      </c>
      <c r="L129" s="55">
        <f t="shared" si="30"/>
        <v>20387.91</v>
      </c>
      <c r="M129" s="55">
        <f t="shared" si="30"/>
        <v>20387.91</v>
      </c>
      <c r="N129" s="55">
        <f t="shared" si="30"/>
        <v>20387.91</v>
      </c>
      <c r="O129" s="55">
        <f t="shared" si="33"/>
        <v>1917.71</v>
      </c>
      <c r="P129" s="57">
        <f t="shared" si="31"/>
        <v>95408.580000000016</v>
      </c>
      <c r="Q129" s="55"/>
      <c r="R129" s="55">
        <v>1349284.9000000001</v>
      </c>
      <c r="S129" s="55">
        <v>182270.44999999998</v>
      </c>
      <c r="T129" s="56">
        <f>IF($E129=1,R129/$R$162,0)</f>
        <v>1.4949287011163883E-2</v>
      </c>
      <c r="U129" s="56">
        <f>IF($E129=1,S129/$S$162,0)</f>
        <v>1.2936443449302878E-2</v>
      </c>
      <c r="V129" s="87">
        <v>75073.19</v>
      </c>
      <c r="W129" s="55">
        <f>IF($E129=1,ROUND($T129*(W$165+W$166),2),0)</f>
        <v>75223.59</v>
      </c>
      <c r="X129" s="87">
        <v>48606.07</v>
      </c>
      <c r="Y129" s="55">
        <f>IF($E129=1,ROUND($U129*(Y$165+Y$166),2),0)</f>
        <v>48758.53</v>
      </c>
      <c r="Z129" s="88">
        <f>IF($E129=1,ROUND($U129*(Z$165+Z$166),2),0)+((W129-V129)+(Y129-X129))</f>
        <v>49061.389999999992</v>
      </c>
      <c r="AA129" s="55">
        <f>IF($E129=1,ROUND($U129*(AA$165+AA$166),2),0)</f>
        <v>48758.53</v>
      </c>
      <c r="AB129" s="55">
        <f>IF($E129=1,ROUND($T129*(AB$165+AB$166),2),0)</f>
        <v>4462.42</v>
      </c>
      <c r="AC129" s="57">
        <f t="shared" si="32"/>
        <v>225961.59999999998</v>
      </c>
    </row>
    <row r="130" spans="1:29">
      <c r="A130" s="94" t="s">
        <v>75</v>
      </c>
      <c r="B130" s="95" t="s">
        <v>76</v>
      </c>
      <c r="C130" s="52" t="str">
        <f>IFERROR(VLOOKUP(A130,'[4]SHOPP UPL SFY2022 Combined OUT'!$A:$F,6,FALSE),IFERROR(VLOOKUP(A130,'[4]SHOPP UPL SFY2022 Combined INP'!$A:$F,6,FALSE),VLOOKUP(A130,'[4]DRG UPL SFY22 Combined'!$A:$J,10,FALSE)))</f>
        <v>Yes</v>
      </c>
      <c r="D130" s="8">
        <v>2</v>
      </c>
      <c r="E130" s="53">
        <v>1</v>
      </c>
      <c r="F130" s="54">
        <f>G130+R130</f>
        <v>542218.59874505445</v>
      </c>
      <c r="G130" s="55">
        <v>150828.87</v>
      </c>
      <c r="H130" s="55">
        <v>76734.97</v>
      </c>
      <c r="I130" s="56">
        <f t="shared" si="27"/>
        <v>2.4373992996319246E-3</v>
      </c>
      <c r="J130" s="56">
        <f t="shared" si="28"/>
        <v>5.0455018075301122E-3</v>
      </c>
      <c r="K130" s="55">
        <f t="shared" si="29"/>
        <v>47843.17</v>
      </c>
      <c r="L130" s="55">
        <f t="shared" si="30"/>
        <v>38650.410000000003</v>
      </c>
      <c r="M130" s="55">
        <f t="shared" si="30"/>
        <v>38650.410000000003</v>
      </c>
      <c r="N130" s="55">
        <f t="shared" si="30"/>
        <v>38650.410000000003</v>
      </c>
      <c r="O130" s="55">
        <f t="shared" si="33"/>
        <v>2838.15</v>
      </c>
      <c r="P130" s="57">
        <f t="shared" si="31"/>
        <v>166632.55000000002</v>
      </c>
      <c r="Q130" s="55"/>
      <c r="R130" s="55">
        <v>391389.72874505445</v>
      </c>
      <c r="S130" s="55">
        <v>63942.399999999994</v>
      </c>
      <c r="T130" s="56">
        <f>IF($E130=1,R130/$R$162,0)</f>
        <v>4.3363691302195683E-3</v>
      </c>
      <c r="U130" s="56">
        <f>IF($E130=1,S130/$S$162,0)</f>
        <v>4.5382410676700711E-3</v>
      </c>
      <c r="V130" s="87">
        <v>21776.63</v>
      </c>
      <c r="W130" s="55">
        <f>IF($E130=1,ROUND($T130*(W$165+W$166),2),0)</f>
        <v>21820.26</v>
      </c>
      <c r="X130" s="87">
        <v>17051.52</v>
      </c>
      <c r="Y130" s="55">
        <f>IF($E130=1,ROUND($U130*(Y$165+Y$166),2),0)</f>
        <v>17105.009999999998</v>
      </c>
      <c r="Z130" s="88">
        <f>IF($E130=1,ROUND($U130*(Z$165+Z$166),2),0)+((W130-V130)+(Y130-X130))</f>
        <v>17202.129999999994</v>
      </c>
      <c r="AA130" s="55">
        <f>IF($E130=1,ROUND($U130*(AA$165+AA$166),2),0)</f>
        <v>17105.009999999998</v>
      </c>
      <c r="AB130" s="55">
        <f>IF($E130=1,ROUND($T130*(AB$165+AB$166),2),0)</f>
        <v>1294.42</v>
      </c>
      <c r="AC130" s="57">
        <f t="shared" si="32"/>
        <v>74429.709999999992</v>
      </c>
    </row>
    <row r="131" spans="1:29" ht="12" customHeight="1">
      <c r="A131" s="94" t="s">
        <v>77</v>
      </c>
      <c r="B131" s="95" t="s">
        <v>78</v>
      </c>
      <c r="C131" s="52" t="str">
        <f>IFERROR(VLOOKUP(A131,'[4]SHOPP UPL SFY2022 Combined OUT'!$A:$F,6,FALSE),IFERROR(VLOOKUP(A131,'[4]SHOPP UPL SFY2022 Combined INP'!$A:$F,6,FALSE),VLOOKUP(A131,'[4]DRG UPL SFY22 Combined'!$A:$J,10,FALSE)))</f>
        <v>Yes</v>
      </c>
      <c r="D131" s="8">
        <v>2</v>
      </c>
      <c r="E131" s="53">
        <v>1</v>
      </c>
      <c r="F131" s="54">
        <f>G131+R131</f>
        <v>2777303.4200000111</v>
      </c>
      <c r="G131" s="55">
        <v>403197.99</v>
      </c>
      <c r="H131" s="55">
        <v>200300.35000000003</v>
      </c>
      <c r="I131" s="56">
        <f t="shared" si="27"/>
        <v>6.5156922440577835E-3</v>
      </c>
      <c r="J131" s="56">
        <f t="shared" si="28"/>
        <v>1.3170211416957801E-2</v>
      </c>
      <c r="K131" s="55">
        <f t="shared" si="29"/>
        <v>127895.08</v>
      </c>
      <c r="L131" s="55">
        <f t="shared" si="30"/>
        <v>100888.69</v>
      </c>
      <c r="M131" s="55">
        <f t="shared" si="30"/>
        <v>100888.69</v>
      </c>
      <c r="N131" s="55">
        <f t="shared" si="30"/>
        <v>100888.69</v>
      </c>
      <c r="O131" s="55">
        <f t="shared" si="33"/>
        <v>7587</v>
      </c>
      <c r="P131" s="57">
        <f t="shared" si="31"/>
        <v>438148.15</v>
      </c>
      <c r="Q131" s="55"/>
      <c r="R131" s="55">
        <v>2374105.4300000109</v>
      </c>
      <c r="S131" s="55">
        <v>389613.47</v>
      </c>
      <c r="T131" s="56">
        <f>IF($E131=1,R131/$R$162,0)</f>
        <v>2.6303698698349625E-2</v>
      </c>
      <c r="U131" s="56">
        <f>IF($E131=1,S131/$S$162,0)</f>
        <v>2.7652384803689593E-2</v>
      </c>
      <c r="V131" s="87">
        <v>132093.43</v>
      </c>
      <c r="W131" s="55">
        <f>IF($E131=1,ROUND($T131*(W$165+W$166),2),0)</f>
        <v>132358.06</v>
      </c>
      <c r="X131" s="87">
        <v>103898.25</v>
      </c>
      <c r="Y131" s="55">
        <f>IF($E131=1,ROUND($U131*(Y$165+Y$166),2),0)</f>
        <v>104224.14</v>
      </c>
      <c r="Z131" s="88">
        <f>IF($E131=1,ROUND($U131*(Z$165+Z$166),2),0)+((W131-V131)+(Y131-X131))</f>
        <v>104814.66</v>
      </c>
      <c r="AA131" s="55">
        <f>IF($E131=1,ROUND($U131*(AA$165+AA$166),2),0)</f>
        <v>104224.14</v>
      </c>
      <c r="AB131" s="55">
        <f>IF($E131=1,ROUND($T131*(AB$165+AB$166),2),0)</f>
        <v>7851.75</v>
      </c>
      <c r="AC131" s="57">
        <f t="shared" si="32"/>
        <v>452882.23</v>
      </c>
    </row>
    <row r="132" spans="1:29">
      <c r="A132" s="94" t="s">
        <v>80</v>
      </c>
      <c r="B132" s="95" t="s">
        <v>81</v>
      </c>
      <c r="C132" s="52" t="str">
        <f>IFERROR(VLOOKUP(A132,'[4]SHOPP UPL SFY2022 Combined OUT'!$A:$F,6,FALSE),IFERROR(VLOOKUP(A132,'[4]SHOPP UPL SFY2022 Combined INP'!$A:$F,6,FALSE),VLOOKUP(A132,'[4]DRG UPL SFY22 Combined'!$A:$J,10,FALSE)))</f>
        <v>Yes</v>
      </c>
      <c r="D132" s="8">
        <v>2</v>
      </c>
      <c r="E132" s="53">
        <v>1</v>
      </c>
      <c r="F132" s="54">
        <f>G132+R132</f>
        <v>20971289.525400583</v>
      </c>
      <c r="G132" s="55">
        <v>5295079.8099999996</v>
      </c>
      <c r="H132" s="55">
        <v>1353599.73</v>
      </c>
      <c r="I132" s="56">
        <f t="shared" si="27"/>
        <v>8.5568656851895422E-2</v>
      </c>
      <c r="J132" s="56">
        <f t="shared" si="28"/>
        <v>8.900231386533769E-2</v>
      </c>
      <c r="K132" s="55">
        <f t="shared" si="29"/>
        <v>1679608.22</v>
      </c>
      <c r="L132" s="55">
        <f t="shared" si="30"/>
        <v>681790.65</v>
      </c>
      <c r="M132" s="55">
        <f t="shared" si="30"/>
        <v>681790.65</v>
      </c>
      <c r="N132" s="55">
        <f t="shared" si="30"/>
        <v>681790.65</v>
      </c>
      <c r="O132" s="55">
        <f t="shared" si="33"/>
        <v>99637.78</v>
      </c>
      <c r="P132" s="57">
        <f t="shared" si="31"/>
        <v>3824617.9499999997</v>
      </c>
      <c r="Q132" s="55"/>
      <c r="R132" s="55">
        <v>15676209.715400584</v>
      </c>
      <c r="S132" s="55">
        <v>2058868.6995129322</v>
      </c>
      <c r="T132" s="56">
        <f>IF($E132=1,R132/$R$162,0)</f>
        <v>0.17368322900724598</v>
      </c>
      <c r="U132" s="56">
        <f>IF($E132=1,S132/$S$162,0)</f>
        <v>0.14612592716366701</v>
      </c>
      <c r="V132" s="87">
        <v>872212.46</v>
      </c>
      <c r="W132" s="55">
        <f>IF($E132=1,ROUND($T132*(W$165+W$166),2),0)</f>
        <v>873959.82</v>
      </c>
      <c r="X132" s="87">
        <v>549038.64</v>
      </c>
      <c r="Y132" s="55">
        <f>IF($E132=1,ROUND($U132*(Y$165+Y$166),2),0)</f>
        <v>550760.80000000005</v>
      </c>
      <c r="Z132" s="88">
        <f>IF($E132=1,ROUND($U132*(Z$165+Z$166),2),0)+((W132-V132)+(Y132-X132))</f>
        <v>554230.32000000007</v>
      </c>
      <c r="AA132" s="55">
        <f>IF($E132=1,ROUND($U132*(AA$165+AA$166),2),0)</f>
        <v>550760.80000000005</v>
      </c>
      <c r="AB132" s="55">
        <f>IF($E132=1,ROUND($T132*(AB$165+AB$166),2),0)</f>
        <v>51845.07</v>
      </c>
      <c r="AC132" s="57">
        <f t="shared" si="32"/>
        <v>2578087.29</v>
      </c>
    </row>
    <row r="133" spans="1:29">
      <c r="A133" s="94" t="s">
        <v>82</v>
      </c>
      <c r="B133" s="95" t="s">
        <v>83</v>
      </c>
      <c r="C133" s="52" t="str">
        <f>IFERROR(VLOOKUP(A133,'[4]SHOPP UPL SFY2022 Combined OUT'!$A:$F,6,FALSE),IFERROR(VLOOKUP(A133,'[4]SHOPP UPL SFY2022 Combined INP'!$A:$F,6,FALSE),VLOOKUP(A133,'[4]DRG UPL SFY22 Combined'!$A:$J,10,FALSE)))</f>
        <v>Yes</v>
      </c>
      <c r="D133" s="8">
        <v>2</v>
      </c>
      <c r="E133" s="53">
        <v>1</v>
      </c>
      <c r="F133" s="54">
        <f>G133+R133</f>
        <v>5493666.1267533852</v>
      </c>
      <c r="G133" s="55">
        <v>3589937.44</v>
      </c>
      <c r="H133" s="55">
        <v>782910.96</v>
      </c>
      <c r="I133" s="56">
        <f t="shared" si="27"/>
        <v>5.801350233531833E-2</v>
      </c>
      <c r="J133" s="56">
        <f t="shared" si="28"/>
        <v>5.1478206922021805E-2</v>
      </c>
      <c r="K133" s="55">
        <f t="shared" si="29"/>
        <v>1138734.19</v>
      </c>
      <c r="L133" s="55">
        <f t="shared" si="30"/>
        <v>394342.11</v>
      </c>
      <c r="M133" s="55">
        <f t="shared" si="30"/>
        <v>394342.11</v>
      </c>
      <c r="N133" s="55">
        <f t="shared" si="30"/>
        <v>394342.11</v>
      </c>
      <c r="O133" s="55">
        <f t="shared" si="33"/>
        <v>67552.03</v>
      </c>
      <c r="P133" s="57">
        <f t="shared" si="31"/>
        <v>2389312.5499999993</v>
      </c>
      <c r="Q133" s="55"/>
      <c r="R133" s="55">
        <v>1903728.686753385</v>
      </c>
      <c r="S133" s="55">
        <v>316851.23</v>
      </c>
      <c r="T133" s="56">
        <f>IF($E133=1,R133/$R$162,0)</f>
        <v>2.1092199675296488E-2</v>
      </c>
      <c r="U133" s="56">
        <f>IF($E133=1,S133/$S$162,0)</f>
        <v>2.2488165353940038E-2</v>
      </c>
      <c r="V133" s="87">
        <v>105922.03</v>
      </c>
      <c r="W133" s="55">
        <f>IF($E133=1,ROUND($T133*(W$165+W$166),2),0)</f>
        <v>106134.23</v>
      </c>
      <c r="X133" s="87">
        <v>84494.74</v>
      </c>
      <c r="Y133" s="55">
        <f>IF($E133=1,ROUND($U133*(Y$165+Y$166),2),0)</f>
        <v>84759.77</v>
      </c>
      <c r="Z133" s="88">
        <f>IF($E133=1,ROUND($U133*(Z$165+Z$166),2),0)+((W133-V133)+(Y133-X133))</f>
        <v>85237</v>
      </c>
      <c r="AA133" s="55">
        <f>IF($E133=1,ROUND($U133*(AA$165+AA$166),2),0)</f>
        <v>84759.77</v>
      </c>
      <c r="AB133" s="55">
        <f>IF($E133=1,ROUND($T133*(AB$165+AB$166),2),0)</f>
        <v>6296.1</v>
      </c>
      <c r="AC133" s="57">
        <f t="shared" si="32"/>
        <v>366709.64</v>
      </c>
    </row>
    <row r="134" spans="1:29">
      <c r="A134" s="35"/>
      <c r="C134" s="52"/>
      <c r="E134" s="53"/>
      <c r="F134" s="54"/>
      <c r="G134" s="55"/>
      <c r="H134" s="55"/>
      <c r="I134" s="56"/>
      <c r="J134" s="56"/>
      <c r="K134" s="55"/>
      <c r="L134" s="55"/>
      <c r="M134" s="55"/>
      <c r="N134" s="55"/>
      <c r="O134" s="55"/>
      <c r="P134" s="57"/>
      <c r="Q134" s="55"/>
      <c r="R134" s="55"/>
      <c r="S134" s="55"/>
      <c r="T134" s="56"/>
      <c r="U134" s="56"/>
      <c r="V134" s="55"/>
      <c r="W134" s="55"/>
      <c r="X134" s="55"/>
      <c r="Y134" s="55"/>
      <c r="Z134" s="55"/>
      <c r="AA134" s="55"/>
      <c r="AB134" s="55"/>
      <c r="AC134" s="57"/>
    </row>
    <row r="135" spans="1:29" s="66" customFormat="1">
      <c r="A135" s="58"/>
      <c r="B135" s="59" t="s">
        <v>322</v>
      </c>
      <c r="C135" s="60"/>
      <c r="D135" s="61"/>
      <c r="E135" s="62"/>
      <c r="F135" s="63"/>
      <c r="G135" s="63"/>
      <c r="H135" s="63"/>
      <c r="I135" s="64"/>
      <c r="J135" s="64"/>
      <c r="K135" s="63"/>
      <c r="L135" s="63"/>
      <c r="M135" s="63"/>
      <c r="N135" s="63"/>
      <c r="O135" s="63"/>
      <c r="P135" s="65"/>
      <c r="Q135" s="63"/>
      <c r="R135" s="63"/>
      <c r="S135" s="63"/>
      <c r="T135" s="64"/>
      <c r="U135" s="64"/>
      <c r="V135" s="63"/>
      <c r="W135" s="63"/>
      <c r="X135" s="63"/>
      <c r="Y135" s="63"/>
      <c r="Z135" s="63"/>
      <c r="AA135" s="63"/>
      <c r="AB135" s="63"/>
      <c r="AC135" s="65"/>
    </row>
    <row r="136" spans="1:29">
      <c r="A136" s="94" t="s">
        <v>84</v>
      </c>
      <c r="B136" s="95" t="s">
        <v>161</v>
      </c>
      <c r="C136" s="52" t="str">
        <f>IFERROR(VLOOKUP(A136,'[4]SHOPP UPL SFY2022 Combined OUT'!$A:$F,6,FALSE),IFERROR(VLOOKUP(A136,'[4]SHOPP UPL SFY2022 Combined INP'!$A:$F,6,FALSE),VLOOKUP(A136,'[4]DRG UPL SFY22 Combined'!$A:$J,10,FALSE)))</f>
        <v>No</v>
      </c>
      <c r="D136" s="8">
        <v>2</v>
      </c>
      <c r="E136" s="70">
        <v>0</v>
      </c>
      <c r="F136" s="54">
        <f>G136+R136</f>
        <v>1418548.6109967872</v>
      </c>
      <c r="G136" s="55">
        <v>147007.99</v>
      </c>
      <c r="H136" s="55">
        <v>71764.2</v>
      </c>
      <c r="I136" s="56">
        <f t="shared" ref="I136:I156" si="34">IF($E136=1,G136/$G$162,0)</f>
        <v>0</v>
      </c>
      <c r="J136" s="56">
        <f t="shared" ref="J136:J156" si="35">IF($E136=1,H136/$H$162,0)</f>
        <v>0</v>
      </c>
      <c r="K136" s="55">
        <f>VLOOKUP($A136,'[4]CAH 101% of cost'!$A:$AK,18,FALSE)</f>
        <v>46830.47</v>
      </c>
      <c r="L136" s="55">
        <f>VLOOKUP($A136,'[4]CAH 101% of cost'!$A:$AK,19,FALSE)</f>
        <v>24025.965</v>
      </c>
      <c r="M136" s="55">
        <f>VLOOKUP($A136,'[4]CAH 101% of cost'!$A:$AK,20,FALSE)</f>
        <v>24025.965</v>
      </c>
      <c r="N136" s="55">
        <f>VLOOKUP($A136,'[4]CAH 101% of cost'!$A:$AK,21,FALSE)</f>
        <v>24025.965</v>
      </c>
      <c r="O136" s="55">
        <f t="shared" ref="O136:O156" si="36">IF($E136=1,ROUND($I136*(O$165+O$166),2),0)</f>
        <v>0</v>
      </c>
      <c r="P136" s="57">
        <f t="shared" ref="P136:P156" si="37">SUM(K136:O136)</f>
        <v>118908.36499999999</v>
      </c>
      <c r="Q136" s="55"/>
      <c r="R136" s="55">
        <v>1271540.6209967872</v>
      </c>
      <c r="S136" s="55">
        <v>164914.4785226275</v>
      </c>
      <c r="T136" s="56">
        <f>IF($E136=1,R136/$R$162,0)</f>
        <v>0</v>
      </c>
      <c r="U136" s="56">
        <f>IF($E136=1,S136/$S$162,0)</f>
        <v>0</v>
      </c>
      <c r="V136" s="87">
        <v>330089.27</v>
      </c>
      <c r="W136" s="55">
        <f>VLOOKUP($A136,'[4]CAH 101% of cost'!$A:$AK,33,FALSE)</f>
        <v>330089.27</v>
      </c>
      <c r="X136" s="87">
        <v>40198.375</v>
      </c>
      <c r="Y136" s="55">
        <f>VLOOKUP($A136,'[4]CAH 101% of cost'!$A:$AK,34,FALSE)</f>
        <v>40198.375</v>
      </c>
      <c r="Z136" s="88">
        <f>VLOOKUP($A136,'[4]CAH 101% of cost'!$A:$AK,35,FALSE)+((W136-V136)+(Y136-X136))</f>
        <v>40198.375</v>
      </c>
      <c r="AA136" s="55">
        <f>VLOOKUP($A136,'[4]CAH 101% of cost'!$A:$AK,36,FALSE)</f>
        <v>40198.375</v>
      </c>
      <c r="AB136" s="55">
        <f>IF($E136=1,ROUND($T136*(AB$165+AB$166),2),0)</f>
        <v>0</v>
      </c>
      <c r="AC136" s="57">
        <f t="shared" ref="AC136:AC156" si="38">SUM(Z136:AB136,X136,V136)</f>
        <v>450684.39500000002</v>
      </c>
    </row>
    <row r="137" spans="1:29">
      <c r="A137" s="94" t="s">
        <v>85</v>
      </c>
      <c r="B137" s="95" t="s">
        <v>323</v>
      </c>
      <c r="C137" s="52" t="str">
        <f>IFERROR(VLOOKUP(A137,'[4]SHOPP UPL SFY2022 Combined OUT'!$A:$F,6,FALSE),IFERROR(VLOOKUP(A137,'[4]SHOPP UPL SFY2022 Combined INP'!$A:$F,6,FALSE),VLOOKUP(A137,'[4]DRG UPL SFY22 Combined'!$A:$J,10,FALSE)))</f>
        <v>No</v>
      </c>
      <c r="D137" s="8">
        <v>2</v>
      </c>
      <c r="E137" s="70">
        <v>0</v>
      </c>
      <c r="F137" s="54">
        <f>G137+R137</f>
        <v>584527.98993838346</v>
      </c>
      <c r="G137" s="55">
        <v>110808.1</v>
      </c>
      <c r="H137" s="55">
        <v>94695.75</v>
      </c>
      <c r="I137" s="56">
        <f t="shared" si="34"/>
        <v>0</v>
      </c>
      <c r="J137" s="56">
        <f t="shared" si="35"/>
        <v>0</v>
      </c>
      <c r="K137" s="55">
        <f>VLOOKUP($A137,'[4]CAH 101% of cost'!$A:$AK,18,FALSE)</f>
        <v>27306.264999999999</v>
      </c>
      <c r="L137" s="55">
        <f>VLOOKUP($A137,'[4]CAH 101% of cost'!$A:$AK,19,FALSE)</f>
        <v>22193.915000000001</v>
      </c>
      <c r="M137" s="55">
        <f>VLOOKUP($A137,'[4]CAH 101% of cost'!$A:$AK,20,FALSE)</f>
        <v>22193.915000000001</v>
      </c>
      <c r="N137" s="55">
        <f>VLOOKUP($A137,'[4]CAH 101% of cost'!$A:$AK,21,FALSE)</f>
        <v>22193.915000000001</v>
      </c>
      <c r="O137" s="55">
        <f t="shared" si="36"/>
        <v>0</v>
      </c>
      <c r="P137" s="57">
        <f t="shared" si="37"/>
        <v>93888.010000000009</v>
      </c>
      <c r="Q137" s="55"/>
      <c r="R137" s="55">
        <v>473719.88993838348</v>
      </c>
      <c r="S137" s="55">
        <v>67630.27</v>
      </c>
      <c r="T137" s="56">
        <f>IF($E137=1,R137/$R$162,0)</f>
        <v>0</v>
      </c>
      <c r="U137" s="56">
        <f>IF($E137=1,S137/$S$162,0)</f>
        <v>0</v>
      </c>
      <c r="V137" s="87">
        <v>165250.72500000001</v>
      </c>
      <c r="W137" s="55">
        <f>VLOOKUP($A137,'[4]CAH 101% of cost'!$A:$AK,33,FALSE)</f>
        <v>165250.72500000001</v>
      </c>
      <c r="X137" s="87">
        <v>27175.875</v>
      </c>
      <c r="Y137" s="55">
        <f>VLOOKUP($A137,'[4]CAH 101% of cost'!$A:$AK,34,FALSE)</f>
        <v>27175.875</v>
      </c>
      <c r="Z137" s="88">
        <f>VLOOKUP($A137,'[4]CAH 101% of cost'!$A:$AK,35,FALSE)+((W137-V137)+(Y137-X137))</f>
        <v>27175.875</v>
      </c>
      <c r="AA137" s="55">
        <f>VLOOKUP($A137,'[4]CAH 101% of cost'!$A:$AK,36,FALSE)</f>
        <v>27175.875</v>
      </c>
      <c r="AB137" s="55">
        <f>IF($E137=1,ROUND($T137*(AB$165+AB$166),2),0)</f>
        <v>0</v>
      </c>
      <c r="AC137" s="57">
        <f t="shared" si="38"/>
        <v>246778.35</v>
      </c>
    </row>
    <row r="138" spans="1:29">
      <c r="A138" s="94" t="s">
        <v>86</v>
      </c>
      <c r="B138" s="95" t="s">
        <v>87</v>
      </c>
      <c r="C138" s="52" t="str">
        <f>IFERROR(VLOOKUP(A138,'[4]SHOPP UPL SFY2022 Combined OUT'!$A:$F,6,FALSE),IFERROR(VLOOKUP(A138,'[4]SHOPP UPL SFY2022 Combined INP'!$A:$F,6,FALSE),VLOOKUP(A138,'[4]DRG UPL SFY22 Combined'!$A:$J,10,FALSE)))</f>
        <v>No</v>
      </c>
      <c r="D138" s="8">
        <v>2</v>
      </c>
      <c r="E138" s="70">
        <v>0</v>
      </c>
      <c r="F138" s="54">
        <f>G138+R138</f>
        <v>68747.290000000008</v>
      </c>
      <c r="G138" s="55">
        <v>2403.46</v>
      </c>
      <c r="H138" s="55">
        <v>0</v>
      </c>
      <c r="I138" s="56">
        <f t="shared" si="34"/>
        <v>0</v>
      </c>
      <c r="J138" s="56">
        <f t="shared" si="35"/>
        <v>0</v>
      </c>
      <c r="K138" s="55">
        <f>VLOOKUP($A138,'[4]CAH 101% of cost'!$A:$AK,18,FALSE)</f>
        <v>307.33749999999998</v>
      </c>
      <c r="L138" s="55">
        <f>VLOOKUP($A138,'[4]CAH 101% of cost'!$A:$AK,19,FALSE)</f>
        <v>0</v>
      </c>
      <c r="M138" s="55">
        <f>VLOOKUP($A138,'[4]CAH 101% of cost'!$A:$AK,20,FALSE)</f>
        <v>0</v>
      </c>
      <c r="N138" s="55">
        <f>VLOOKUP($A138,'[4]CAH 101% of cost'!$A:$AK,21,FALSE)</f>
        <v>0</v>
      </c>
      <c r="O138" s="55">
        <f t="shared" si="36"/>
        <v>0</v>
      </c>
      <c r="P138" s="57">
        <f t="shared" si="37"/>
        <v>307.33749999999998</v>
      </c>
      <c r="Q138" s="55"/>
      <c r="R138" s="55">
        <v>66343.83</v>
      </c>
      <c r="S138" s="55">
        <v>0</v>
      </c>
      <c r="T138" s="56">
        <f>IF($E138=1,R138/$R$162,0)</f>
        <v>0</v>
      </c>
      <c r="U138" s="56">
        <f>IF($E138=1,S138/$S$162,0)</f>
        <v>0</v>
      </c>
      <c r="V138" s="87">
        <v>29704.275000000001</v>
      </c>
      <c r="W138" s="55">
        <f>VLOOKUP($A138,'[4]CAH 101% of cost'!$A:$AK,33,FALSE)</f>
        <v>29704.275000000001</v>
      </c>
      <c r="X138" s="87">
        <v>0</v>
      </c>
      <c r="Y138" s="55">
        <f>VLOOKUP($A138,'[4]CAH 101% of cost'!$A:$AK,34,FALSE)</f>
        <v>0</v>
      </c>
      <c r="Z138" s="88">
        <f>VLOOKUP($A138,'[4]CAH 101% of cost'!$A:$AK,35,FALSE)+((W138-V138)+(Y138-X138))</f>
        <v>0</v>
      </c>
      <c r="AA138" s="55">
        <f>VLOOKUP($A138,'[4]CAH 101% of cost'!$A:$AK,36,FALSE)</f>
        <v>0</v>
      </c>
      <c r="AB138" s="55">
        <f>IF($E138=1,ROUND($T138*(AB$165+AB$166),2),0)</f>
        <v>0</v>
      </c>
      <c r="AC138" s="57">
        <f t="shared" si="38"/>
        <v>29704.275000000001</v>
      </c>
    </row>
    <row r="139" spans="1:29">
      <c r="A139" s="94" t="s">
        <v>88</v>
      </c>
      <c r="B139" s="95" t="s">
        <v>324</v>
      </c>
      <c r="C139" s="52" t="str">
        <f>IFERROR(VLOOKUP(A139,'[4]SHOPP UPL SFY2022 Combined OUT'!$A:$F,6,FALSE),IFERROR(VLOOKUP(A139,'[4]SHOPP UPL SFY2022 Combined INP'!$A:$F,6,FALSE),VLOOKUP(A139,'[4]DRG UPL SFY22 Combined'!$A:$J,10,FALSE)))</f>
        <v>No</v>
      </c>
      <c r="D139" s="8">
        <v>2</v>
      </c>
      <c r="E139" s="70">
        <v>0</v>
      </c>
      <c r="F139" s="54">
        <f>G139+R139</f>
        <v>450957.62465234392</v>
      </c>
      <c r="G139" s="55">
        <v>191833.45</v>
      </c>
      <c r="H139" s="55">
        <v>92876.9</v>
      </c>
      <c r="I139" s="56">
        <f t="shared" si="34"/>
        <v>0</v>
      </c>
      <c r="J139" s="56">
        <f t="shared" si="35"/>
        <v>0</v>
      </c>
      <c r="K139" s="55">
        <f>VLOOKUP($A139,'[4]CAH 101% of cost'!$A:$AK,18,FALSE)</f>
        <v>153679.92749999999</v>
      </c>
      <c r="L139" s="55">
        <f>VLOOKUP($A139,'[4]CAH 101% of cost'!$A:$AK,19,FALSE)</f>
        <v>91550.9</v>
      </c>
      <c r="M139" s="55">
        <f>VLOOKUP($A139,'[4]CAH 101% of cost'!$A:$AK,20,FALSE)</f>
        <v>91550.9</v>
      </c>
      <c r="N139" s="55">
        <f>VLOOKUP($A139,'[4]CAH 101% of cost'!$A:$AK,21,FALSE)</f>
        <v>91550.9</v>
      </c>
      <c r="O139" s="55">
        <f t="shared" si="36"/>
        <v>0</v>
      </c>
      <c r="P139" s="57">
        <f t="shared" si="37"/>
        <v>428332.62749999994</v>
      </c>
      <c r="Q139" s="55"/>
      <c r="R139" s="55">
        <v>259124.17465234391</v>
      </c>
      <c r="S139" s="55">
        <v>33019.5</v>
      </c>
      <c r="T139" s="56">
        <f>IF($E139=1,R139/$R$162,0)</f>
        <v>0</v>
      </c>
      <c r="U139" s="56">
        <f>IF($E139=1,S139/$S$162,0)</f>
        <v>0</v>
      </c>
      <c r="V139" s="87">
        <v>252196.88250000001</v>
      </c>
      <c r="W139" s="55">
        <f>VLOOKUP($A139,'[4]CAH 101% of cost'!$A:$AK,33,FALSE)</f>
        <v>252196.88250000001</v>
      </c>
      <c r="X139" s="87">
        <v>37409.602500000001</v>
      </c>
      <c r="Y139" s="55">
        <f>VLOOKUP($A139,'[4]CAH 101% of cost'!$A:$AK,34,FALSE)</f>
        <v>37409.602500000001</v>
      </c>
      <c r="Z139" s="88">
        <f>VLOOKUP($A139,'[4]CAH 101% of cost'!$A:$AK,35,FALSE)+((W139-V139)+(Y139-X139))</f>
        <v>37409.602500000001</v>
      </c>
      <c r="AA139" s="55">
        <f>VLOOKUP($A139,'[4]CAH 101% of cost'!$A:$AK,36,FALSE)</f>
        <v>37409.602500000001</v>
      </c>
      <c r="AB139" s="55">
        <f>IF($E139=1,ROUND($T139*(AB$165+AB$166),2),0)</f>
        <v>0</v>
      </c>
      <c r="AC139" s="57">
        <f t="shared" si="38"/>
        <v>364425.69</v>
      </c>
    </row>
    <row r="140" spans="1:29">
      <c r="A140" s="94" t="s">
        <v>89</v>
      </c>
      <c r="B140" s="95" t="s">
        <v>90</v>
      </c>
      <c r="C140" s="52" t="str">
        <f>IFERROR(VLOOKUP(A140,'[4]SHOPP UPL SFY2022 Combined OUT'!$A:$F,6,FALSE),IFERROR(VLOOKUP(A140,'[4]SHOPP UPL SFY2022 Combined INP'!$A:$F,6,FALSE),VLOOKUP(A140,'[4]DRG UPL SFY22 Combined'!$A:$J,10,FALSE)))</f>
        <v>No</v>
      </c>
      <c r="D140" s="8">
        <v>2</v>
      </c>
      <c r="E140" s="70">
        <v>0</v>
      </c>
      <c r="F140" s="54">
        <f>G140+R140</f>
        <v>89282.489999999991</v>
      </c>
      <c r="G140" s="55">
        <v>18908.82</v>
      </c>
      <c r="H140" s="55">
        <v>0</v>
      </c>
      <c r="I140" s="56">
        <f t="shared" si="34"/>
        <v>0</v>
      </c>
      <c r="J140" s="56">
        <f t="shared" si="35"/>
        <v>0</v>
      </c>
      <c r="K140" s="55">
        <f>VLOOKUP($A140,'[4]CAH 101% of cost'!$A:$AK,18,FALSE)</f>
        <v>6844.5974999999999</v>
      </c>
      <c r="L140" s="55">
        <f>VLOOKUP($A140,'[4]CAH 101% of cost'!$A:$AK,19,FALSE)</f>
        <v>0</v>
      </c>
      <c r="M140" s="55">
        <f>VLOOKUP($A140,'[4]CAH 101% of cost'!$A:$AK,20,FALSE)</f>
        <v>0</v>
      </c>
      <c r="N140" s="55">
        <f>VLOOKUP($A140,'[4]CAH 101% of cost'!$A:$AK,21,FALSE)</f>
        <v>0</v>
      </c>
      <c r="O140" s="55">
        <f t="shared" si="36"/>
        <v>0</v>
      </c>
      <c r="P140" s="57">
        <f t="shared" si="37"/>
        <v>6844.5974999999999</v>
      </c>
      <c r="Q140" s="55"/>
      <c r="R140" s="55">
        <v>70373.67</v>
      </c>
      <c r="S140" s="55">
        <v>0</v>
      </c>
      <c r="T140" s="56">
        <f>IF($E140=1,R140/$R$162,0)</f>
        <v>0</v>
      </c>
      <c r="U140" s="56">
        <f>IF($E140=1,S140/$S$162,0)</f>
        <v>0</v>
      </c>
      <c r="V140" s="87">
        <v>36988.660000000003</v>
      </c>
      <c r="W140" s="55">
        <f>VLOOKUP($A140,'[4]CAH 101% of cost'!$A:$AK,33,FALSE)</f>
        <v>36988.660000000003</v>
      </c>
      <c r="X140" s="87">
        <v>0</v>
      </c>
      <c r="Y140" s="55">
        <f>VLOOKUP($A140,'[4]CAH 101% of cost'!$A:$AK,34,FALSE)</f>
        <v>0</v>
      </c>
      <c r="Z140" s="88">
        <f>VLOOKUP($A140,'[4]CAH 101% of cost'!$A:$AK,35,FALSE)+((W140-V140)+(Y140-X140))</f>
        <v>0</v>
      </c>
      <c r="AA140" s="55">
        <f>VLOOKUP($A140,'[4]CAH 101% of cost'!$A:$AK,36,FALSE)</f>
        <v>0</v>
      </c>
      <c r="AB140" s="55">
        <f>IF($E140=1,ROUND($T140*(AB$165+AB$166),2),0)</f>
        <v>0</v>
      </c>
      <c r="AC140" s="57">
        <f t="shared" si="38"/>
        <v>36988.660000000003</v>
      </c>
    </row>
    <row r="141" spans="1:29">
      <c r="A141" s="94" t="s">
        <v>91</v>
      </c>
      <c r="B141" s="95" t="s">
        <v>92</v>
      </c>
      <c r="C141" s="52" t="str">
        <f>IFERROR(VLOOKUP(A141,'[4]SHOPP UPL SFY2022 Combined OUT'!$A:$F,6,FALSE),IFERROR(VLOOKUP(A141,'[4]SHOPP UPL SFY2022 Combined INP'!$A:$F,6,FALSE),VLOOKUP(A141,'[4]DRG UPL SFY22 Combined'!$A:$J,10,FALSE)))</f>
        <v>No</v>
      </c>
      <c r="D141" s="8">
        <v>2</v>
      </c>
      <c r="E141" s="70">
        <v>0</v>
      </c>
      <c r="F141" s="54">
        <f>G141+R141</f>
        <v>1557128.8800000004</v>
      </c>
      <c r="G141" s="55">
        <v>13970.18</v>
      </c>
      <c r="H141" s="55">
        <v>0</v>
      </c>
      <c r="I141" s="56">
        <f t="shared" si="34"/>
        <v>0</v>
      </c>
      <c r="J141" s="56">
        <f t="shared" si="35"/>
        <v>0</v>
      </c>
      <c r="K141" s="55">
        <f>VLOOKUP($A141,'[4]CAH 101% of cost'!$A:$AK,18,FALSE)</f>
        <v>8650.7625000000007</v>
      </c>
      <c r="L141" s="55">
        <f>VLOOKUP($A141,'[4]CAH 101% of cost'!$A:$AK,19,FALSE)</f>
        <v>0</v>
      </c>
      <c r="M141" s="55">
        <f>VLOOKUP($A141,'[4]CAH 101% of cost'!$A:$AK,20,FALSE)</f>
        <v>0</v>
      </c>
      <c r="N141" s="55">
        <f>VLOOKUP($A141,'[4]CAH 101% of cost'!$A:$AK,21,FALSE)</f>
        <v>0</v>
      </c>
      <c r="O141" s="55">
        <f t="shared" si="36"/>
        <v>0</v>
      </c>
      <c r="P141" s="57">
        <f t="shared" si="37"/>
        <v>8650.7625000000007</v>
      </c>
      <c r="Q141" s="55"/>
      <c r="R141" s="55">
        <v>1543158.7000000004</v>
      </c>
      <c r="S141" s="55">
        <v>0</v>
      </c>
      <c r="T141" s="56">
        <f>IF($E141=1,R141/$R$162,0)</f>
        <v>0</v>
      </c>
      <c r="U141" s="56">
        <f>IF($E141=1,S141/$S$162,0)</f>
        <v>0</v>
      </c>
      <c r="V141" s="87">
        <v>733145.0575</v>
      </c>
      <c r="W141" s="55">
        <f>VLOOKUP($A141,'[4]CAH 101% of cost'!$A:$AK,33,FALSE)</f>
        <v>733145.0575</v>
      </c>
      <c r="X141" s="87">
        <v>0</v>
      </c>
      <c r="Y141" s="55">
        <f>VLOOKUP($A141,'[4]CAH 101% of cost'!$A:$AK,34,FALSE)</f>
        <v>0</v>
      </c>
      <c r="Z141" s="88">
        <f>VLOOKUP($A141,'[4]CAH 101% of cost'!$A:$AK,35,FALSE)+((W141-V141)+(Y141-X141))</f>
        <v>0</v>
      </c>
      <c r="AA141" s="55">
        <f>VLOOKUP($A141,'[4]CAH 101% of cost'!$A:$AK,36,FALSE)</f>
        <v>0</v>
      </c>
      <c r="AB141" s="55">
        <f>IF($E141=1,ROUND($T141*(AB$165+AB$166),2),0)</f>
        <v>0</v>
      </c>
      <c r="AC141" s="57">
        <f t="shared" si="38"/>
        <v>733145.0575</v>
      </c>
    </row>
    <row r="142" spans="1:29">
      <c r="A142" s="94" t="s">
        <v>94</v>
      </c>
      <c r="B142" s="95" t="s">
        <v>95</v>
      </c>
      <c r="C142" s="52" t="str">
        <f>IFERROR(VLOOKUP(A142,'[4]SHOPP UPL SFY2022 Combined OUT'!$A:$F,6,FALSE),IFERROR(VLOOKUP(A142,'[4]SHOPP UPL SFY2022 Combined INP'!$A:$F,6,FALSE),VLOOKUP(A142,'[4]DRG UPL SFY22 Combined'!$A:$J,10,FALSE)))</f>
        <v>No</v>
      </c>
      <c r="D142" s="8">
        <v>2</v>
      </c>
      <c r="E142" s="70">
        <v>0</v>
      </c>
      <c r="F142" s="54">
        <f>G142+R142</f>
        <v>372999.140000001</v>
      </c>
      <c r="G142" s="55">
        <v>90381.36</v>
      </c>
      <c r="H142" s="55">
        <v>64551.97</v>
      </c>
      <c r="I142" s="56">
        <f t="shared" si="34"/>
        <v>0</v>
      </c>
      <c r="J142" s="56">
        <f t="shared" si="35"/>
        <v>0</v>
      </c>
      <c r="K142" s="55">
        <f>VLOOKUP($A142,'[4]CAH 101% of cost'!$A:$AK,18,FALSE)</f>
        <v>31636.592499999999</v>
      </c>
      <c r="L142" s="55">
        <f>VLOOKUP($A142,'[4]CAH 101% of cost'!$A:$AK,19,FALSE)</f>
        <v>24243.035</v>
      </c>
      <c r="M142" s="55">
        <f>VLOOKUP($A142,'[4]CAH 101% of cost'!$A:$AK,20,FALSE)</f>
        <v>24243.035</v>
      </c>
      <c r="N142" s="55">
        <f>VLOOKUP($A142,'[4]CAH 101% of cost'!$A:$AK,21,FALSE)</f>
        <v>24243.035</v>
      </c>
      <c r="O142" s="55">
        <f t="shared" si="36"/>
        <v>0</v>
      </c>
      <c r="P142" s="57">
        <f t="shared" si="37"/>
        <v>104365.69750000001</v>
      </c>
      <c r="Q142" s="55"/>
      <c r="R142" s="55">
        <v>282617.78000000102</v>
      </c>
      <c r="S142" s="55">
        <v>33624.1</v>
      </c>
      <c r="T142" s="56">
        <f>IF($E142=1,R142/$R$162,0)</f>
        <v>0</v>
      </c>
      <c r="U142" s="56">
        <f>IF($E142=1,S142/$S$162,0)</f>
        <v>0</v>
      </c>
      <c r="V142" s="87">
        <v>146965.3425</v>
      </c>
      <c r="W142" s="55">
        <f>VLOOKUP($A142,'[4]CAH 101% of cost'!$A:$AK,33,FALSE)</f>
        <v>146965.3425</v>
      </c>
      <c r="X142" s="87">
        <v>20306.395</v>
      </c>
      <c r="Y142" s="55">
        <f>VLOOKUP($A142,'[4]CAH 101% of cost'!$A:$AK,34,FALSE)</f>
        <v>20306.395</v>
      </c>
      <c r="Z142" s="88">
        <f>VLOOKUP($A142,'[4]CAH 101% of cost'!$A:$AK,35,FALSE)+((W142-V142)+(Y142-X142))</f>
        <v>20306.395</v>
      </c>
      <c r="AA142" s="55">
        <f>VLOOKUP($A142,'[4]CAH 101% of cost'!$A:$AK,36,FALSE)</f>
        <v>20306.395</v>
      </c>
      <c r="AB142" s="55">
        <f>IF($E142=1,ROUND($T142*(AB$165+AB$166),2),0)</f>
        <v>0</v>
      </c>
      <c r="AC142" s="57">
        <f>SUM(Z142:AB142,X142,V142)</f>
        <v>207884.5275</v>
      </c>
    </row>
    <row r="143" spans="1:29">
      <c r="A143" s="94" t="s">
        <v>169</v>
      </c>
      <c r="B143" s="95" t="s">
        <v>325</v>
      </c>
      <c r="C143" s="52" t="str">
        <f>IFERROR(VLOOKUP(A143,'[4]SHOPP UPL SFY2022 Combined OUT'!$A:$F,6,FALSE),IFERROR(VLOOKUP(A143,'[4]SHOPP UPL SFY2022 Combined INP'!$A:$F,6,FALSE),VLOOKUP(A143,'[4]DRG UPL SFY22 Combined'!$A:$J,10,FALSE)))</f>
        <v>No</v>
      </c>
      <c r="D143" s="8">
        <v>2</v>
      </c>
      <c r="E143" s="70">
        <v>0</v>
      </c>
      <c r="F143" s="54">
        <f>G143+R143</f>
        <v>1168642.4659521196</v>
      </c>
      <c r="G143" s="55">
        <v>292615.27</v>
      </c>
      <c r="H143" s="55">
        <v>78671.33</v>
      </c>
      <c r="I143" s="56">
        <f t="shared" si="34"/>
        <v>0</v>
      </c>
      <c r="J143" s="56">
        <f t="shared" si="35"/>
        <v>0</v>
      </c>
      <c r="K143" s="55">
        <f>VLOOKUP($A143,'[4]CAH 101% of cost'!$A:$AK,18,FALSE)</f>
        <v>20973.334999999999</v>
      </c>
      <c r="L143" s="55">
        <f>VLOOKUP($A143,'[4]CAH 101% of cost'!$A:$AK,19,FALSE)</f>
        <v>6148.75</v>
      </c>
      <c r="M143" s="55">
        <f>VLOOKUP($A143,'[4]CAH 101% of cost'!$A:$AK,20,FALSE)</f>
        <v>6148.75</v>
      </c>
      <c r="N143" s="55">
        <f>VLOOKUP($A143,'[4]CAH 101% of cost'!$A:$AK,21,FALSE)</f>
        <v>6148.75</v>
      </c>
      <c r="O143" s="55">
        <f t="shared" si="36"/>
        <v>0</v>
      </c>
      <c r="P143" s="57">
        <f t="shared" si="37"/>
        <v>39419.584999999999</v>
      </c>
      <c r="Q143" s="55"/>
      <c r="R143" s="55">
        <v>876027.19595211954</v>
      </c>
      <c r="S143" s="55">
        <v>287260.01</v>
      </c>
      <c r="T143" s="56">
        <f>IF($E143=1,R143/$R$162,0)</f>
        <v>0</v>
      </c>
      <c r="U143" s="56">
        <f>IF($E143=1,S143/$S$162,0)</f>
        <v>0</v>
      </c>
      <c r="V143" s="87">
        <v>629021.29</v>
      </c>
      <c r="W143" s="55">
        <f>VLOOKUP($A143,'[4]CAH 101% of cost'!$A:$AK,33,FALSE)</f>
        <v>629021.29</v>
      </c>
      <c r="X143" s="87">
        <v>79768.957500000004</v>
      </c>
      <c r="Y143" s="55">
        <f>VLOOKUP($A143,'[4]CAH 101% of cost'!$A:$AK,34,FALSE)</f>
        <v>79768.957500000004</v>
      </c>
      <c r="Z143" s="88">
        <f>VLOOKUP($A143,'[4]CAH 101% of cost'!$A:$AK,35,FALSE)+((W143-V143)+(Y143-X143))</f>
        <v>79768.957500000004</v>
      </c>
      <c r="AA143" s="55">
        <f>VLOOKUP($A143,'[4]CAH 101% of cost'!$A:$AK,36,FALSE)</f>
        <v>79768.957500000004</v>
      </c>
      <c r="AB143" s="55">
        <f>IF($E143=1,ROUND($T143*(AB$165+AB$166),2),0)</f>
        <v>0</v>
      </c>
      <c r="AC143" s="57">
        <f t="shared" si="38"/>
        <v>868328.16250000009</v>
      </c>
    </row>
    <row r="144" spans="1:29">
      <c r="A144" s="94" t="s">
        <v>118</v>
      </c>
      <c r="B144" s="95" t="s">
        <v>120</v>
      </c>
      <c r="C144" s="52" t="str">
        <f>IFERROR(VLOOKUP(A144,'[4]SHOPP UPL SFY2022 Combined OUT'!$A:$F,6,FALSE),IFERROR(VLOOKUP(A144,'[4]SHOPP UPL SFY2022 Combined INP'!$A:$F,6,FALSE),VLOOKUP(A144,'[4]DRG UPL SFY22 Combined'!$A:$J,10,FALSE)))</f>
        <v>No</v>
      </c>
      <c r="D144" s="8">
        <v>2</v>
      </c>
      <c r="E144" s="53">
        <v>0</v>
      </c>
      <c r="F144" s="54">
        <f>G144+R144</f>
        <v>2889039.1331812926</v>
      </c>
      <c r="G144" s="55">
        <v>357641.88</v>
      </c>
      <c r="H144" s="55">
        <v>153666.1</v>
      </c>
      <c r="I144" s="56">
        <f t="shared" si="34"/>
        <v>0</v>
      </c>
      <c r="J144" s="56">
        <f t="shared" si="35"/>
        <v>0</v>
      </c>
      <c r="K144" s="55">
        <f>VLOOKUP($A144,'[4]CAH 101% of cost'!$A:$AK,18,FALSE)</f>
        <v>71305.052500000005</v>
      </c>
      <c r="L144" s="55">
        <f>VLOOKUP($A144,'[4]CAH 101% of cost'!$A:$AK,19,FALSE)</f>
        <v>26107.592499999999</v>
      </c>
      <c r="M144" s="55">
        <f>VLOOKUP($A144,'[4]CAH 101% of cost'!$A:$AK,20,FALSE)</f>
        <v>26107.592499999999</v>
      </c>
      <c r="N144" s="55">
        <f>VLOOKUP($A144,'[4]CAH 101% of cost'!$A:$AK,21,FALSE)</f>
        <v>26107.592499999999</v>
      </c>
      <c r="O144" s="55">
        <f t="shared" si="36"/>
        <v>0</v>
      </c>
      <c r="P144" s="57">
        <f t="shared" si="37"/>
        <v>149627.83000000002</v>
      </c>
      <c r="Q144" s="55"/>
      <c r="R144" s="55">
        <v>2531397.2531812927</v>
      </c>
      <c r="S144" s="55">
        <v>396533.60661772935</v>
      </c>
      <c r="T144" s="56">
        <f>IF($E144=1,R144/$R$162,0)</f>
        <v>0</v>
      </c>
      <c r="U144" s="56">
        <f>IF($E144=1,S144/$S$162,0)</f>
        <v>0</v>
      </c>
      <c r="V144" s="87">
        <v>744777.625</v>
      </c>
      <c r="W144" s="55">
        <f>VLOOKUP($A144,'[4]CAH 101% of cost'!$A:$AK,33,FALSE)</f>
        <v>744777.625</v>
      </c>
      <c r="X144" s="87">
        <v>127086.9225</v>
      </c>
      <c r="Y144" s="55">
        <f>VLOOKUP($A144,'[4]CAH 101% of cost'!$A:$AK,34,FALSE)</f>
        <v>127086.9225</v>
      </c>
      <c r="Z144" s="88">
        <f>VLOOKUP($A144,'[4]CAH 101% of cost'!$A:$AK,35,FALSE)+((W144-V144)+(Y144-X144))</f>
        <v>127086.9225</v>
      </c>
      <c r="AA144" s="55">
        <f>VLOOKUP($A144,'[4]CAH 101% of cost'!$A:$AK,36,FALSE)</f>
        <v>127086.9225</v>
      </c>
      <c r="AB144" s="55">
        <f>IF($E144=1,ROUND($T144*(AB$165+AB$166),2),0)</f>
        <v>0</v>
      </c>
      <c r="AC144" s="57">
        <f t="shared" si="38"/>
        <v>1126038.3925000001</v>
      </c>
    </row>
    <row r="145" spans="1:29">
      <c r="A145" s="94" t="s">
        <v>96</v>
      </c>
      <c r="B145" s="95" t="s">
        <v>162</v>
      </c>
      <c r="C145" s="52" t="str">
        <f>IFERROR(VLOOKUP(A145,'[4]SHOPP UPL SFY2022 Combined OUT'!$A:$F,6,FALSE),IFERROR(VLOOKUP(A145,'[4]SHOPP UPL SFY2022 Combined INP'!$A:$F,6,FALSE),VLOOKUP(A145,'[4]DRG UPL SFY22 Combined'!$A:$J,10,FALSE)))</f>
        <v>No</v>
      </c>
      <c r="D145" s="8">
        <v>2</v>
      </c>
      <c r="E145" s="70">
        <v>0</v>
      </c>
      <c r="F145" s="54">
        <f>G145+R145</f>
        <v>251858.03999999998</v>
      </c>
      <c r="G145" s="55">
        <v>52317.68</v>
      </c>
      <c r="H145" s="55">
        <v>20589.759999999998</v>
      </c>
      <c r="I145" s="56">
        <f t="shared" si="34"/>
        <v>0</v>
      </c>
      <c r="J145" s="56">
        <f t="shared" si="35"/>
        <v>0</v>
      </c>
      <c r="K145" s="55">
        <f>VLOOKUP($A145,'[4]CAH 101% of cost'!$A:$AK,18,FALSE)</f>
        <v>15408.012500000001</v>
      </c>
      <c r="L145" s="55">
        <f>VLOOKUP($A145,'[4]CAH 101% of cost'!$A:$AK,19,FALSE)</f>
        <v>6890.2749999999996</v>
      </c>
      <c r="M145" s="55">
        <f>VLOOKUP($A145,'[4]CAH 101% of cost'!$A:$AK,20,FALSE)</f>
        <v>6890.2749999999996</v>
      </c>
      <c r="N145" s="55">
        <f>VLOOKUP($A145,'[4]CAH 101% of cost'!$A:$AK,21,FALSE)</f>
        <v>6890.2749999999996</v>
      </c>
      <c r="O145" s="55">
        <f t="shared" si="36"/>
        <v>0</v>
      </c>
      <c r="P145" s="57">
        <f t="shared" si="37"/>
        <v>36078.837500000001</v>
      </c>
      <c r="Q145" s="55"/>
      <c r="R145" s="55">
        <v>199540.36</v>
      </c>
      <c r="S145" s="55">
        <v>22604.37</v>
      </c>
      <c r="T145" s="56">
        <f>IF($E145=1,R145/$R$162,0)</f>
        <v>0</v>
      </c>
      <c r="U145" s="56">
        <f>IF($E145=1,S145/$S$162,0)</f>
        <v>0</v>
      </c>
      <c r="V145" s="87">
        <v>110018.995</v>
      </c>
      <c r="W145" s="55">
        <f>VLOOKUP($A145,'[4]CAH 101% of cost'!$A:$AK,33,FALSE)</f>
        <v>110018.995</v>
      </c>
      <c r="X145" s="87">
        <v>11828.535</v>
      </c>
      <c r="Y145" s="55">
        <f>VLOOKUP($A145,'[4]CAH 101% of cost'!$A:$AK,34,FALSE)</f>
        <v>11828.535</v>
      </c>
      <c r="Z145" s="88">
        <f>VLOOKUP($A145,'[4]CAH 101% of cost'!$A:$AK,35,FALSE)+((W145-V145)+(Y145-X145))</f>
        <v>11828.535</v>
      </c>
      <c r="AA145" s="55">
        <f>VLOOKUP($A145,'[4]CAH 101% of cost'!$A:$AK,36,FALSE)</f>
        <v>11828.535</v>
      </c>
      <c r="AB145" s="55">
        <f>IF($E145=1,ROUND($T145*(AB$165+AB$166),2),0)</f>
        <v>0</v>
      </c>
      <c r="AC145" s="57">
        <f t="shared" si="38"/>
        <v>145504.59999999998</v>
      </c>
    </row>
    <row r="146" spans="1:29">
      <c r="A146" s="94" t="s">
        <v>61</v>
      </c>
      <c r="B146" s="95" t="s">
        <v>326</v>
      </c>
      <c r="C146" s="52" t="str">
        <f>IFERROR(VLOOKUP(A146,'[4]SHOPP UPL SFY2022 Combined OUT'!$A:$F,6,FALSE),IFERROR(VLOOKUP(A146,'[4]SHOPP UPL SFY2022 Combined INP'!$A:$F,6,FALSE),VLOOKUP(A146,'[4]DRG UPL SFY22 Combined'!$A:$J,10,FALSE)))</f>
        <v>No</v>
      </c>
      <c r="D146" s="8">
        <v>2</v>
      </c>
      <c r="E146" s="70">
        <v>0</v>
      </c>
      <c r="F146" s="54">
        <f>G146+R146</f>
        <v>350065.31610039715</v>
      </c>
      <c r="G146" s="55">
        <v>89950.1</v>
      </c>
      <c r="H146" s="55">
        <v>62792.429999999993</v>
      </c>
      <c r="I146" s="56">
        <f t="shared" si="34"/>
        <v>0</v>
      </c>
      <c r="J146" s="56">
        <f t="shared" si="35"/>
        <v>0</v>
      </c>
      <c r="K146" s="55">
        <f>VLOOKUP($A146,'[4]CAH 101% of cost'!$A:$AK,18,FALSE)</f>
        <v>30925.86</v>
      </c>
      <c r="L146" s="55">
        <f>VLOOKUP($A146,'[4]CAH 101% of cost'!$A:$AK,19,FALSE)</f>
        <v>23969.552500000002</v>
      </c>
      <c r="M146" s="55">
        <f>VLOOKUP($A146,'[4]CAH 101% of cost'!$A:$AK,20,FALSE)</f>
        <v>23969.552500000002</v>
      </c>
      <c r="N146" s="55">
        <f>VLOOKUP($A146,'[4]CAH 101% of cost'!$A:$AK,21,FALSE)</f>
        <v>23969.552500000002</v>
      </c>
      <c r="O146" s="55">
        <f t="shared" si="36"/>
        <v>0</v>
      </c>
      <c r="P146" s="57">
        <f t="shared" si="37"/>
        <v>102834.51750000002</v>
      </c>
      <c r="Q146" s="55"/>
      <c r="R146" s="55">
        <v>260115.21610039717</v>
      </c>
      <c r="S146" s="55">
        <v>53052.263385009021</v>
      </c>
      <c r="T146" s="56">
        <f>IF($E146=1,R146/$R$162,0)</f>
        <v>0</v>
      </c>
      <c r="U146" s="56">
        <f>IF($E146=1,S146/$S$162,0)</f>
        <v>0</v>
      </c>
      <c r="V146" s="87">
        <v>193391.02249999999</v>
      </c>
      <c r="W146" s="55">
        <f>VLOOKUP($A146,'[4]CAH 101% of cost'!$A:$AK,33,FALSE)</f>
        <v>193391.02249999999</v>
      </c>
      <c r="X146" s="87">
        <v>36510.462500000001</v>
      </c>
      <c r="Y146" s="55">
        <f>VLOOKUP($A146,'[4]CAH 101% of cost'!$A:$AK,34,FALSE)</f>
        <v>36510.462500000001</v>
      </c>
      <c r="Z146" s="88">
        <f>VLOOKUP($A146,'[4]CAH 101% of cost'!$A:$AK,35,FALSE)+((W146-V146)+(Y146-X146))</f>
        <v>36510.462500000001</v>
      </c>
      <c r="AA146" s="55">
        <f>VLOOKUP($A146,'[4]CAH 101% of cost'!$A:$AK,36,FALSE)</f>
        <v>36510.462500000001</v>
      </c>
      <c r="AB146" s="55">
        <f>IF($E146=1,ROUND($T146*(AB$165+AB$166),2),0)</f>
        <v>0</v>
      </c>
      <c r="AC146" s="57">
        <f t="shared" si="38"/>
        <v>302922.41000000003</v>
      </c>
    </row>
    <row r="147" spans="1:29">
      <c r="A147" s="94" t="s">
        <v>97</v>
      </c>
      <c r="B147" s="95" t="s">
        <v>163</v>
      </c>
      <c r="C147" s="52" t="str">
        <f>IFERROR(VLOOKUP(A147,'[4]SHOPP UPL SFY2022 Combined OUT'!$A:$F,6,FALSE),IFERROR(VLOOKUP(A147,'[4]SHOPP UPL SFY2022 Combined INP'!$A:$F,6,FALSE),VLOOKUP(A147,'[4]DRG UPL SFY22 Combined'!$A:$J,10,FALSE)))</f>
        <v>No</v>
      </c>
      <c r="D147" s="8">
        <v>2</v>
      </c>
      <c r="E147" s="70">
        <v>0</v>
      </c>
      <c r="F147" s="54">
        <f>G147+R147</f>
        <v>79213.59</v>
      </c>
      <c r="G147" s="55">
        <v>10138.849999999999</v>
      </c>
      <c r="H147" s="55">
        <v>0</v>
      </c>
      <c r="I147" s="56">
        <f t="shared" si="34"/>
        <v>0</v>
      </c>
      <c r="J147" s="56">
        <f t="shared" si="35"/>
        <v>0</v>
      </c>
      <c r="K147" s="55">
        <f>VLOOKUP($A147,'[4]CAH 101% of cost'!$A:$AK,18,FALSE)</f>
        <v>371.24250000000001</v>
      </c>
      <c r="L147" s="55">
        <f>VLOOKUP($A147,'[4]CAH 101% of cost'!$A:$AK,19,FALSE)</f>
        <v>0</v>
      </c>
      <c r="M147" s="55">
        <f>VLOOKUP($A147,'[4]CAH 101% of cost'!$A:$AK,20,FALSE)</f>
        <v>0</v>
      </c>
      <c r="N147" s="55">
        <f>VLOOKUP($A147,'[4]CAH 101% of cost'!$A:$AK,21,FALSE)</f>
        <v>0</v>
      </c>
      <c r="O147" s="55">
        <f t="shared" si="36"/>
        <v>0</v>
      </c>
      <c r="P147" s="57">
        <f t="shared" si="37"/>
        <v>371.24250000000001</v>
      </c>
      <c r="Q147" s="55"/>
      <c r="R147" s="55">
        <v>69074.739999999991</v>
      </c>
      <c r="S147" s="55">
        <v>0</v>
      </c>
      <c r="T147" s="56">
        <f>IF($E147=1,R147/$R$162,0)</f>
        <v>0</v>
      </c>
      <c r="U147" s="56">
        <f>IF($E147=1,S147/$S$162,0)</f>
        <v>0</v>
      </c>
      <c r="V147" s="87">
        <v>35955.502500000002</v>
      </c>
      <c r="W147" s="55">
        <f>VLOOKUP($A147,'[4]CAH 101% of cost'!$A:$AK,33,FALSE)</f>
        <v>35955.502500000002</v>
      </c>
      <c r="X147" s="87">
        <v>0</v>
      </c>
      <c r="Y147" s="55">
        <f>VLOOKUP($A147,'[4]CAH 101% of cost'!$A:$AK,34,FALSE)</f>
        <v>0</v>
      </c>
      <c r="Z147" s="88">
        <f>VLOOKUP($A147,'[4]CAH 101% of cost'!$A:$AK,35,FALSE)+((W147-V147)+(Y147-X147))</f>
        <v>0</v>
      </c>
      <c r="AA147" s="55">
        <f>VLOOKUP($A147,'[4]CAH 101% of cost'!$A:$AK,36,FALSE)</f>
        <v>0</v>
      </c>
      <c r="AB147" s="55">
        <f>IF($E147=1,ROUND($T147*(AB$165+AB$166),2),0)</f>
        <v>0</v>
      </c>
      <c r="AC147" s="57">
        <f t="shared" si="38"/>
        <v>35955.502500000002</v>
      </c>
    </row>
    <row r="148" spans="1:29">
      <c r="A148" s="94" t="s">
        <v>98</v>
      </c>
      <c r="B148" s="95" t="s">
        <v>133</v>
      </c>
      <c r="C148" s="52" t="str">
        <f>IFERROR(VLOOKUP(A148,'[4]SHOPP UPL SFY2022 Combined OUT'!$A:$F,6,FALSE),IFERROR(VLOOKUP(A148,'[4]SHOPP UPL SFY2022 Combined INP'!$A:$F,6,FALSE),VLOOKUP(A148,'[4]DRG UPL SFY22 Combined'!$A:$J,10,FALSE)))</f>
        <v>No</v>
      </c>
      <c r="D148" s="8">
        <v>2</v>
      </c>
      <c r="E148" s="70">
        <v>0</v>
      </c>
      <c r="F148" s="54">
        <f>G148+R148</f>
        <v>1302775.2678816461</v>
      </c>
      <c r="G148" s="55">
        <v>165625.61000000002</v>
      </c>
      <c r="H148" s="55">
        <v>89797.930000000008</v>
      </c>
      <c r="I148" s="56">
        <f t="shared" si="34"/>
        <v>0</v>
      </c>
      <c r="J148" s="56">
        <f t="shared" si="35"/>
        <v>0</v>
      </c>
      <c r="K148" s="55">
        <f>VLOOKUP($A148,'[4]CAH 101% of cost'!$A:$AK,18,FALSE)</f>
        <v>8527.3624999999993</v>
      </c>
      <c r="L148" s="55">
        <f>VLOOKUP($A148,'[4]CAH 101% of cost'!$A:$AK,19,FALSE)</f>
        <v>3967.23</v>
      </c>
      <c r="M148" s="55">
        <f>VLOOKUP($A148,'[4]CAH 101% of cost'!$A:$AK,20,FALSE)</f>
        <v>3967.23</v>
      </c>
      <c r="N148" s="55">
        <f>VLOOKUP($A148,'[4]CAH 101% of cost'!$A:$AK,21,FALSE)</f>
        <v>3967.23</v>
      </c>
      <c r="O148" s="55">
        <f t="shared" si="36"/>
        <v>0</v>
      </c>
      <c r="P148" s="57">
        <f t="shared" si="37"/>
        <v>20429.052499999998</v>
      </c>
      <c r="Q148" s="55"/>
      <c r="R148" s="55">
        <v>1137149.657881646</v>
      </c>
      <c r="S148" s="55">
        <v>152403.17668980316</v>
      </c>
      <c r="T148" s="56">
        <f>IF($E148=1,R148/$R$162,0)</f>
        <v>0</v>
      </c>
      <c r="U148" s="56">
        <f>IF($E148=1,S148/$S$162,0)</f>
        <v>0</v>
      </c>
      <c r="V148" s="87">
        <v>467741.6825</v>
      </c>
      <c r="W148" s="55">
        <f>VLOOKUP($A148,'[4]CAH 101% of cost'!$A:$AK,33,FALSE)</f>
        <v>467741.6825</v>
      </c>
      <c r="X148" s="87">
        <v>62529.572500000002</v>
      </c>
      <c r="Y148" s="55">
        <f>VLOOKUP($A148,'[4]CAH 101% of cost'!$A:$AK,34,FALSE)</f>
        <v>62529.572500000002</v>
      </c>
      <c r="Z148" s="88">
        <f>VLOOKUP($A148,'[4]CAH 101% of cost'!$A:$AK,35,FALSE)+((W148-V148)+(Y148-X148))</f>
        <v>62529.572500000002</v>
      </c>
      <c r="AA148" s="55">
        <f>VLOOKUP($A148,'[4]CAH 101% of cost'!$A:$AK,36,FALSE)</f>
        <v>62529.572500000002</v>
      </c>
      <c r="AB148" s="55">
        <f>IF($E148=1,ROUND($T148*(AB$165+AB$166),2),0)</f>
        <v>0</v>
      </c>
      <c r="AC148" s="57">
        <f t="shared" si="38"/>
        <v>655330.4</v>
      </c>
    </row>
    <row r="149" spans="1:29">
      <c r="A149" s="94" t="s">
        <v>66</v>
      </c>
      <c r="B149" s="95" t="s">
        <v>67</v>
      </c>
      <c r="C149" s="52" t="str">
        <f>IFERROR(VLOOKUP(A149,'[4]SHOPP UPL SFY2022 Combined OUT'!$A:$F,6,FALSE),IFERROR(VLOOKUP(A149,'[4]SHOPP UPL SFY2022 Combined INP'!$A:$F,6,FALSE),VLOOKUP(A149,'[4]DRG UPL SFY22 Combined'!$A:$J,10,FALSE)))</f>
        <v>No</v>
      </c>
      <c r="D149" s="8">
        <v>2</v>
      </c>
      <c r="E149" s="53">
        <v>0</v>
      </c>
      <c r="F149" s="54">
        <f>G149+R149</f>
        <v>800094.26650187012</v>
      </c>
      <c r="G149" s="55">
        <v>123118.42</v>
      </c>
      <c r="H149" s="55">
        <v>2915.23</v>
      </c>
      <c r="I149" s="56">
        <f t="shared" si="34"/>
        <v>0</v>
      </c>
      <c r="J149" s="56">
        <f t="shared" si="35"/>
        <v>0</v>
      </c>
      <c r="K149" s="55">
        <f>VLOOKUP($A149,'[4]CAH 101% of cost'!$A:$AK,18,FALSE)</f>
        <v>28978.782500000001</v>
      </c>
      <c r="L149" s="55">
        <f>VLOOKUP($A149,'[4]CAH 101% of cost'!$A:$AK,19,FALSE)</f>
        <v>0</v>
      </c>
      <c r="M149" s="55">
        <f>VLOOKUP($A149,'[4]CAH 101% of cost'!$A:$AK,20,FALSE)</f>
        <v>0</v>
      </c>
      <c r="N149" s="55">
        <f>VLOOKUP($A149,'[4]CAH 101% of cost'!$A:$AK,21,FALSE)</f>
        <v>0</v>
      </c>
      <c r="O149" s="55">
        <f t="shared" si="36"/>
        <v>0</v>
      </c>
      <c r="P149" s="57">
        <f t="shared" si="37"/>
        <v>28978.782500000001</v>
      </c>
      <c r="Q149" s="55"/>
      <c r="R149" s="55">
        <v>676975.84650187008</v>
      </c>
      <c r="S149" s="55">
        <v>32630.086692917197</v>
      </c>
      <c r="T149" s="56">
        <f>IF($E149=1,R149/$R$162,0)</f>
        <v>0</v>
      </c>
      <c r="U149" s="56">
        <f>IF($E149=1,S149/$S$162,0)</f>
        <v>0</v>
      </c>
      <c r="V149" s="87">
        <v>228705.72</v>
      </c>
      <c r="W149" s="55">
        <f>VLOOKUP($A149,'[4]CAH 101% of cost'!$A:$AK,33,FALSE)</f>
        <v>228705.72</v>
      </c>
      <c r="X149" s="87">
        <v>12790.254999999999</v>
      </c>
      <c r="Y149" s="55">
        <f>VLOOKUP($A149,'[4]CAH 101% of cost'!$A:$AK,34,FALSE)</f>
        <v>12790.254999999999</v>
      </c>
      <c r="Z149" s="88">
        <f>VLOOKUP($A149,'[4]CAH 101% of cost'!$A:$AK,35,FALSE)+((W149-V149)+(Y149-X149))</f>
        <v>12790.254999999999</v>
      </c>
      <c r="AA149" s="55">
        <f>VLOOKUP($A149,'[4]CAH 101% of cost'!$A:$AK,36,FALSE)</f>
        <v>12790.254999999999</v>
      </c>
      <c r="AB149" s="55">
        <f>IF($E149=1,ROUND($T149*(AB$165+AB$166),2),0)</f>
        <v>0</v>
      </c>
      <c r="AC149" s="57">
        <f t="shared" si="38"/>
        <v>267076.48499999999</v>
      </c>
    </row>
    <row r="150" spans="1:29">
      <c r="A150" s="94" t="s">
        <v>100</v>
      </c>
      <c r="B150" s="95" t="s">
        <v>101</v>
      </c>
      <c r="C150" s="52" t="str">
        <f>IFERROR(VLOOKUP(A150,'[4]SHOPP UPL SFY2022 Combined OUT'!$A:$F,6,FALSE),IFERROR(VLOOKUP(A150,'[4]SHOPP UPL SFY2022 Combined INP'!$A:$F,6,FALSE),VLOOKUP(A150,'[4]DRG UPL SFY22 Combined'!$A:$J,10,FALSE)))</f>
        <v>No</v>
      </c>
      <c r="D150" s="8">
        <v>2</v>
      </c>
      <c r="E150" s="70">
        <v>0</v>
      </c>
      <c r="F150" s="54">
        <f>G150+R150</f>
        <v>631559.91000000096</v>
      </c>
      <c r="G150" s="55">
        <v>41542.46</v>
      </c>
      <c r="H150" s="55">
        <v>31849.200000000001</v>
      </c>
      <c r="I150" s="56">
        <f t="shared" si="34"/>
        <v>0</v>
      </c>
      <c r="J150" s="56">
        <f t="shared" si="35"/>
        <v>0</v>
      </c>
      <c r="K150" s="55">
        <f>VLOOKUP($A150,'[4]CAH 101% of cost'!$A:$AK,18,FALSE)</f>
        <v>16324.2075</v>
      </c>
      <c r="L150" s="55">
        <f>VLOOKUP($A150,'[4]CAH 101% of cost'!$A:$AK,19,FALSE)</f>
        <v>13242.08</v>
      </c>
      <c r="M150" s="55">
        <f>VLOOKUP($A150,'[4]CAH 101% of cost'!$A:$AK,20,FALSE)</f>
        <v>13242.08</v>
      </c>
      <c r="N150" s="55">
        <f>VLOOKUP($A150,'[4]CAH 101% of cost'!$A:$AK,21,FALSE)</f>
        <v>13242.08</v>
      </c>
      <c r="O150" s="55">
        <f t="shared" si="36"/>
        <v>0</v>
      </c>
      <c r="P150" s="57">
        <f t="shared" si="37"/>
        <v>56050.447500000002</v>
      </c>
      <c r="Q150" s="55"/>
      <c r="R150" s="55">
        <v>590017.450000001</v>
      </c>
      <c r="S150" s="55">
        <v>43360.51</v>
      </c>
      <c r="T150" s="56">
        <f>IF($E150=1,R150/$R$162,0)</f>
        <v>0</v>
      </c>
      <c r="U150" s="56">
        <f>IF($E150=1,S150/$S$162,0)</f>
        <v>0</v>
      </c>
      <c r="V150" s="87">
        <v>353814.42249999999</v>
      </c>
      <c r="W150" s="55">
        <f>VLOOKUP($A150,'[4]CAH 101% of cost'!$A:$AK,33,FALSE)</f>
        <v>353814.42249999999</v>
      </c>
      <c r="X150" s="87">
        <v>28188.720000000001</v>
      </c>
      <c r="Y150" s="55">
        <f>VLOOKUP($A150,'[4]CAH 101% of cost'!$A:$AK,34,FALSE)</f>
        <v>28188.720000000001</v>
      </c>
      <c r="Z150" s="88">
        <f>VLOOKUP($A150,'[4]CAH 101% of cost'!$A:$AK,35,FALSE)+((W150-V150)+(Y150-X150))</f>
        <v>28188.720000000001</v>
      </c>
      <c r="AA150" s="55">
        <f>VLOOKUP($A150,'[4]CAH 101% of cost'!$A:$AK,36,FALSE)</f>
        <v>28188.720000000001</v>
      </c>
      <c r="AB150" s="55">
        <f>IF($E150=1,ROUND($T150*(AB$165+AB$166),2),0)</f>
        <v>0</v>
      </c>
      <c r="AC150" s="57">
        <f t="shared" si="38"/>
        <v>438380.58250000002</v>
      </c>
    </row>
    <row r="151" spans="1:29">
      <c r="A151" s="94" t="s">
        <v>108</v>
      </c>
      <c r="B151" s="95" t="s">
        <v>164</v>
      </c>
      <c r="C151" s="52" t="str">
        <f>IFERROR(VLOOKUP(A151,'[4]SHOPP UPL SFY2022 Combined OUT'!$A:$F,6,FALSE),IFERROR(VLOOKUP(A151,'[4]SHOPP UPL SFY2022 Combined INP'!$A:$F,6,FALSE),VLOOKUP(A151,'[4]DRG UPL SFY22 Combined'!$A:$J,10,FALSE)))</f>
        <v>No</v>
      </c>
      <c r="D151" s="8">
        <v>2</v>
      </c>
      <c r="E151" s="70">
        <v>0</v>
      </c>
      <c r="F151" s="54">
        <f>G151+R151</f>
        <v>173841.05422207655</v>
      </c>
      <c r="G151" s="55">
        <v>37125.129999999997</v>
      </c>
      <c r="H151" s="55">
        <v>20949.25</v>
      </c>
      <c r="I151" s="56">
        <f t="shared" si="34"/>
        <v>0</v>
      </c>
      <c r="J151" s="56">
        <f t="shared" si="35"/>
        <v>0</v>
      </c>
      <c r="K151" s="55">
        <f>VLOOKUP($A151,'[4]CAH 101% of cost'!$A:$AK,18,FALSE)</f>
        <v>2985.2649999999999</v>
      </c>
      <c r="L151" s="55">
        <f>VLOOKUP($A151,'[4]CAH 101% of cost'!$A:$AK,19,FALSE)</f>
        <v>315.04250000000002</v>
      </c>
      <c r="M151" s="55">
        <f>VLOOKUP($A151,'[4]CAH 101% of cost'!$A:$AK,20,FALSE)</f>
        <v>315.04250000000002</v>
      </c>
      <c r="N151" s="55">
        <f>VLOOKUP($A151,'[4]CAH 101% of cost'!$A:$AK,21,FALSE)</f>
        <v>315.04250000000002</v>
      </c>
      <c r="O151" s="55">
        <f t="shared" si="36"/>
        <v>0</v>
      </c>
      <c r="P151" s="57">
        <f t="shared" si="37"/>
        <v>3930.3924999999999</v>
      </c>
      <c r="Q151" s="55"/>
      <c r="R151" s="55">
        <v>136715.92422207654</v>
      </c>
      <c r="S151" s="55">
        <v>11610.270958714365</v>
      </c>
      <c r="T151" s="56">
        <f>IF($E151=1,R151/$R$162,0)</f>
        <v>0</v>
      </c>
      <c r="U151" s="56">
        <f>IF($E151=1,S151/$S$162,0)</f>
        <v>0</v>
      </c>
      <c r="V151" s="87">
        <v>73980.235000000001</v>
      </c>
      <c r="W151" s="55">
        <f>VLOOKUP($A151,'[4]CAH 101% of cost'!$A:$AK,33,FALSE)</f>
        <v>73980.235000000001</v>
      </c>
      <c r="X151" s="87">
        <v>6731.7449999999999</v>
      </c>
      <c r="Y151" s="55">
        <f>VLOOKUP($A151,'[4]CAH 101% of cost'!$A:$AK,34,FALSE)</f>
        <v>6731.7449999999999</v>
      </c>
      <c r="Z151" s="88">
        <f>VLOOKUP($A151,'[4]CAH 101% of cost'!$A:$AK,35,FALSE)+((W151-V151)+(Y151-X151))</f>
        <v>6731.7449999999999</v>
      </c>
      <c r="AA151" s="55">
        <f>VLOOKUP($A151,'[4]CAH 101% of cost'!$A:$AK,36,FALSE)</f>
        <v>6731.7449999999999</v>
      </c>
      <c r="AB151" s="55">
        <f>IF($E151=1,ROUND($T151*(AB$165+AB$166),2),0)</f>
        <v>0</v>
      </c>
      <c r="AC151" s="57">
        <f t="shared" si="38"/>
        <v>94175.47</v>
      </c>
    </row>
    <row r="152" spans="1:29">
      <c r="A152" s="94" t="s">
        <v>109</v>
      </c>
      <c r="B152" s="95" t="s">
        <v>165</v>
      </c>
      <c r="C152" s="52" t="str">
        <f>IFERROR(VLOOKUP(A152,'[4]SHOPP UPL SFY2022 Combined OUT'!$A:$F,6,FALSE),IFERROR(VLOOKUP(A152,'[4]SHOPP UPL SFY2022 Combined INP'!$A:$F,6,FALSE),VLOOKUP(A152,'[4]DRG UPL SFY22 Combined'!$A:$J,10,FALSE)))</f>
        <v>No</v>
      </c>
      <c r="D152" s="8">
        <v>2</v>
      </c>
      <c r="E152" s="70">
        <v>0</v>
      </c>
      <c r="F152" s="54">
        <f>G152+R152</f>
        <v>362159.27200757351</v>
      </c>
      <c r="G152" s="55">
        <v>70996.34</v>
      </c>
      <c r="H152" s="55">
        <v>19081.740000000002</v>
      </c>
      <c r="I152" s="56">
        <f t="shared" si="34"/>
        <v>0</v>
      </c>
      <c r="J152" s="56">
        <f t="shared" si="35"/>
        <v>0</v>
      </c>
      <c r="K152" s="55">
        <f>VLOOKUP($A152,'[4]CAH 101% of cost'!$A:$AK,18,FALSE)</f>
        <v>43170.807500000003</v>
      </c>
      <c r="L152" s="55">
        <f>VLOOKUP($A152,'[4]CAH 101% of cost'!$A:$AK,19,FALSE)</f>
        <v>23751.665000000001</v>
      </c>
      <c r="M152" s="55">
        <f>VLOOKUP($A152,'[4]CAH 101% of cost'!$A:$AK,20,FALSE)</f>
        <v>23751.665000000001</v>
      </c>
      <c r="N152" s="55">
        <f>VLOOKUP($A152,'[4]CAH 101% of cost'!$A:$AK,21,FALSE)</f>
        <v>23751.665000000001</v>
      </c>
      <c r="O152" s="55">
        <f t="shared" si="36"/>
        <v>0</v>
      </c>
      <c r="P152" s="57">
        <f t="shared" si="37"/>
        <v>114425.80250000002</v>
      </c>
      <c r="Q152" s="55"/>
      <c r="R152" s="55">
        <v>291162.93200757349</v>
      </c>
      <c r="S152" s="55">
        <v>35769.39</v>
      </c>
      <c r="T152" s="56">
        <f>IF($E152=1,R152/$R$162,0)</f>
        <v>0</v>
      </c>
      <c r="U152" s="56">
        <f>IF($E152=1,S152/$S$162,0)</f>
        <v>0</v>
      </c>
      <c r="V152" s="87">
        <v>122622.30250000001</v>
      </c>
      <c r="W152" s="55">
        <f>VLOOKUP($A152,'[4]CAH 101% of cost'!$A:$AK,33,FALSE)</f>
        <v>122622.30250000001</v>
      </c>
      <c r="X152" s="87">
        <v>13779.485000000001</v>
      </c>
      <c r="Y152" s="55">
        <f>VLOOKUP($A152,'[4]CAH 101% of cost'!$A:$AK,34,FALSE)</f>
        <v>13779.485000000001</v>
      </c>
      <c r="Z152" s="88">
        <f>VLOOKUP($A152,'[4]CAH 101% of cost'!$A:$AK,35,FALSE)+((W152-V152)+(Y152-X152))</f>
        <v>13779.485000000001</v>
      </c>
      <c r="AA152" s="55">
        <f>VLOOKUP($A152,'[4]CAH 101% of cost'!$A:$AK,36,FALSE)</f>
        <v>13779.485000000001</v>
      </c>
      <c r="AB152" s="55">
        <f>IF($E152=1,ROUND($T152*(AB$165+AB$166),2),0)</f>
        <v>0</v>
      </c>
      <c r="AC152" s="57">
        <f t="shared" si="38"/>
        <v>163960.75750000001</v>
      </c>
    </row>
    <row r="153" spans="1:29">
      <c r="A153" s="94" t="s">
        <v>111</v>
      </c>
      <c r="B153" s="95" t="s">
        <v>112</v>
      </c>
      <c r="C153" s="52" t="str">
        <f>IFERROR(VLOOKUP(A153,'[4]SHOPP UPL SFY2022 Combined OUT'!$A:$F,6,FALSE),IFERROR(VLOOKUP(A153,'[4]SHOPP UPL SFY2022 Combined INP'!$A:$F,6,FALSE),VLOOKUP(A153,'[4]DRG UPL SFY22 Combined'!$A:$J,10,FALSE)))</f>
        <v>No</v>
      </c>
      <c r="D153" s="8">
        <v>2</v>
      </c>
      <c r="E153" s="70">
        <v>0</v>
      </c>
      <c r="F153" s="54">
        <f>G153+R153</f>
        <v>331659.13338695932</v>
      </c>
      <c r="G153" s="55">
        <v>117001.46</v>
      </c>
      <c r="H153" s="55">
        <v>31177.27</v>
      </c>
      <c r="I153" s="56">
        <f t="shared" si="34"/>
        <v>0</v>
      </c>
      <c r="J153" s="56">
        <f t="shared" si="35"/>
        <v>0</v>
      </c>
      <c r="K153" s="55">
        <f>VLOOKUP($A153,'[4]CAH 101% of cost'!$A:$AK,18,FALSE)</f>
        <v>29429.9925</v>
      </c>
      <c r="L153" s="55">
        <f>VLOOKUP($A153,'[4]CAH 101% of cost'!$A:$AK,19,FALSE)</f>
        <v>10118.094999999999</v>
      </c>
      <c r="M153" s="55">
        <f>VLOOKUP($A153,'[4]CAH 101% of cost'!$A:$AK,20,FALSE)</f>
        <v>10118.094999999999</v>
      </c>
      <c r="N153" s="55">
        <f>VLOOKUP($A153,'[4]CAH 101% of cost'!$A:$AK,21,FALSE)</f>
        <v>10118.094999999999</v>
      </c>
      <c r="O153" s="55">
        <f t="shared" si="36"/>
        <v>0</v>
      </c>
      <c r="P153" s="57">
        <f t="shared" si="37"/>
        <v>59784.277500000004</v>
      </c>
      <c r="Q153" s="55"/>
      <c r="R153" s="55">
        <v>214657.6733869593</v>
      </c>
      <c r="S153" s="55">
        <v>37673.235988504282</v>
      </c>
      <c r="T153" s="56">
        <f>IF($E153=1,R153/$R$162,0)</f>
        <v>0</v>
      </c>
      <c r="U153" s="56">
        <f>IF($E153=1,S153/$S$162,0)</f>
        <v>0</v>
      </c>
      <c r="V153" s="87">
        <v>105077.845</v>
      </c>
      <c r="W153" s="55">
        <f>VLOOKUP($A153,'[4]CAH 101% of cost'!$A:$AK,33,FALSE)</f>
        <v>105077.845</v>
      </c>
      <c r="X153" s="87">
        <v>21014.645</v>
      </c>
      <c r="Y153" s="55">
        <f>VLOOKUP($A153,'[4]CAH 101% of cost'!$A:$AK,34,FALSE)</f>
        <v>21014.645</v>
      </c>
      <c r="Z153" s="88">
        <f>VLOOKUP($A153,'[4]CAH 101% of cost'!$A:$AK,35,FALSE)+((W153-V153)+(Y153-X153))</f>
        <v>21014.645</v>
      </c>
      <c r="AA153" s="55">
        <f>VLOOKUP($A153,'[4]CAH 101% of cost'!$A:$AK,36,FALSE)</f>
        <v>21014.645</v>
      </c>
      <c r="AB153" s="55">
        <f>IF($E153=1,ROUND($T153*(AB$165+AB$166),2),0)</f>
        <v>0</v>
      </c>
      <c r="AC153" s="57">
        <f t="shared" si="38"/>
        <v>168121.78</v>
      </c>
    </row>
    <row r="154" spans="1:29">
      <c r="A154" s="111" t="s">
        <v>119</v>
      </c>
      <c r="B154" s="95" t="s">
        <v>166</v>
      </c>
      <c r="C154" s="52" t="str">
        <f>IFERROR(VLOOKUP(A154,'[4]SHOPP UPL SFY2022 Combined OUT'!$A:$F,6,FALSE),IFERROR(VLOOKUP(A154,'[4]SHOPP UPL SFY2022 Combined INP'!$A:$F,6,FALSE),VLOOKUP(A154,'[4]DRG UPL SFY22 Combined'!$A:$J,10,FALSE)))</f>
        <v>No</v>
      </c>
      <c r="D154" s="8">
        <v>2</v>
      </c>
      <c r="E154" s="70">
        <v>0</v>
      </c>
      <c r="F154" s="54">
        <f>G154+R154</f>
        <v>142498.78303886144</v>
      </c>
      <c r="G154" s="55">
        <v>42676.93</v>
      </c>
      <c r="H154" s="55">
        <v>24458.1</v>
      </c>
      <c r="I154" s="56">
        <f t="shared" si="34"/>
        <v>0</v>
      </c>
      <c r="J154" s="56">
        <f t="shared" si="35"/>
        <v>0</v>
      </c>
      <c r="K154" s="55">
        <f>VLOOKUP($A154,'[4]CAH 101% of cost'!$A:$AK,18,FALSE)</f>
        <v>31212.6325</v>
      </c>
      <c r="L154" s="55">
        <f>VLOOKUP($A154,'[4]CAH 101% of cost'!$A:$AK,19,FALSE)</f>
        <v>21893.422500000001</v>
      </c>
      <c r="M154" s="55">
        <f>VLOOKUP($A154,'[4]CAH 101% of cost'!$A:$AK,20,FALSE)</f>
        <v>21893.422500000001</v>
      </c>
      <c r="N154" s="55">
        <f>VLOOKUP($A154,'[4]CAH 101% of cost'!$A:$AK,21,FALSE)</f>
        <v>21893.422500000001</v>
      </c>
      <c r="O154" s="55">
        <f t="shared" si="36"/>
        <v>0</v>
      </c>
      <c r="P154" s="57">
        <f t="shared" si="37"/>
        <v>96892.900000000009</v>
      </c>
      <c r="Q154" s="55"/>
      <c r="R154" s="55">
        <v>99821.853038861445</v>
      </c>
      <c r="S154" s="55">
        <v>5744.08</v>
      </c>
      <c r="T154" s="56">
        <f>IF($E154=1,R154/$R$162,0)</f>
        <v>0</v>
      </c>
      <c r="U154" s="56">
        <f>IF($E154=1,S154/$S$162,0)</f>
        <v>0</v>
      </c>
      <c r="V154" s="87">
        <v>32769.050000000003</v>
      </c>
      <c r="W154" s="55">
        <f>VLOOKUP($A154,'[4]CAH 101% of cost'!$A:$AK,33,FALSE)</f>
        <v>32769.050000000003</v>
      </c>
      <c r="X154" s="87">
        <v>1158.2349999999999</v>
      </c>
      <c r="Y154" s="55">
        <f>VLOOKUP($A154,'[4]CAH 101% of cost'!$A:$AK,34,FALSE)</f>
        <v>1158.2349999999999</v>
      </c>
      <c r="Z154" s="88">
        <f>VLOOKUP($A154,'[4]CAH 101% of cost'!$A:$AK,35,FALSE)+((W154-V154)+(Y154-X154))</f>
        <v>1158.2349999999999</v>
      </c>
      <c r="AA154" s="55">
        <f>VLOOKUP($A154,'[4]CAH 101% of cost'!$A:$AK,36,FALSE)</f>
        <v>1158.2349999999999</v>
      </c>
      <c r="AB154" s="55">
        <f>IF($E154=1,ROUND($T154*(AB$165+AB$166),2),0)</f>
        <v>0</v>
      </c>
      <c r="AC154" s="57">
        <f t="shared" si="38"/>
        <v>36243.755000000005</v>
      </c>
    </row>
    <row r="155" spans="1:29">
      <c r="A155" s="94" t="s">
        <v>174</v>
      </c>
      <c r="B155" s="95" t="s">
        <v>79</v>
      </c>
      <c r="C155" s="52" t="str">
        <f>IFERROR(VLOOKUP(A155,'[4]SHOPP UPL SFY2022 Combined OUT'!$A:$F,6,FALSE),IFERROR(VLOOKUP(A155,'[4]SHOPP UPL SFY2022 Combined INP'!$A:$F,6,FALSE),VLOOKUP(A155,'[4]DRG UPL SFY22 Combined'!$A:$J,10,FALSE)))</f>
        <v>No</v>
      </c>
      <c r="D155" s="8">
        <v>2</v>
      </c>
      <c r="E155" s="53">
        <v>0</v>
      </c>
      <c r="F155" s="54">
        <f>G155+R155</f>
        <v>406305.80440105597</v>
      </c>
      <c r="G155" s="55">
        <v>75480.180000000008</v>
      </c>
      <c r="H155" s="55">
        <v>34237.629999999997</v>
      </c>
      <c r="I155" s="56">
        <f t="shared" si="34"/>
        <v>0</v>
      </c>
      <c r="J155" s="56">
        <f t="shared" si="35"/>
        <v>0</v>
      </c>
      <c r="K155" s="55">
        <f>VLOOKUP($A155,'[4]CAH 101% of cost'!$A:$AK,18,FALSE)</f>
        <v>33611.61</v>
      </c>
      <c r="L155" s="55">
        <f>VLOOKUP($A155,'[4]CAH 101% of cost'!$A:$AK,19,FALSE)</f>
        <v>16431.27</v>
      </c>
      <c r="M155" s="55">
        <f>VLOOKUP($A155,'[4]CAH 101% of cost'!$A:$AK,20,FALSE)</f>
        <v>16431.27</v>
      </c>
      <c r="N155" s="55">
        <f>VLOOKUP($A155,'[4]CAH 101% of cost'!$A:$AK,21,FALSE)</f>
        <v>16431.27</v>
      </c>
      <c r="O155" s="55">
        <f t="shared" si="36"/>
        <v>0</v>
      </c>
      <c r="P155" s="57">
        <f t="shared" si="37"/>
        <v>82905.420000000013</v>
      </c>
      <c r="Q155" s="55"/>
      <c r="R155" s="55">
        <v>330825.62440105597</v>
      </c>
      <c r="S155" s="55">
        <v>44499.45482520049</v>
      </c>
      <c r="T155" s="56">
        <f>IF($E155=1,R155/$R$162,0)</f>
        <v>0</v>
      </c>
      <c r="U155" s="56">
        <f>IF($E155=1,S155/$S$162,0)</f>
        <v>0</v>
      </c>
      <c r="V155" s="87">
        <v>115312.59</v>
      </c>
      <c r="W155" s="55">
        <f>VLOOKUP($A155,'[4]CAH 101% of cost'!$A:$AK,33,FALSE)</f>
        <v>115312.59</v>
      </c>
      <c r="X155" s="87">
        <v>16002.865</v>
      </c>
      <c r="Y155" s="55">
        <f>VLOOKUP($A155,'[4]CAH 101% of cost'!$A:$AK,34,FALSE)</f>
        <v>16002.865</v>
      </c>
      <c r="Z155" s="88">
        <f>VLOOKUP($A155,'[4]CAH 101% of cost'!$A:$AK,35,FALSE)+((W155-V155)+(Y155-X155))</f>
        <v>16002.865</v>
      </c>
      <c r="AA155" s="55">
        <f>VLOOKUP($A155,'[4]CAH 101% of cost'!$A:$AK,36,FALSE)</f>
        <v>16002.865</v>
      </c>
      <c r="AB155" s="55">
        <f>IF($E155=1,ROUND($T155*(AB$165+AB$166),2),0)</f>
        <v>0</v>
      </c>
      <c r="AC155" s="57">
        <f t="shared" si="38"/>
        <v>163321.185</v>
      </c>
    </row>
    <row r="156" spans="1:29">
      <c r="A156" s="94" t="s">
        <v>114</v>
      </c>
      <c r="B156" s="95" t="s">
        <v>115</v>
      </c>
      <c r="C156" s="52" t="str">
        <f>IFERROR(VLOOKUP(A156,'[4]SHOPP UPL SFY2022 Combined OUT'!$A:$F,6,FALSE),IFERROR(VLOOKUP(A156,'[4]SHOPP UPL SFY2022 Combined INP'!$A:$F,6,FALSE),VLOOKUP(A156,'[4]DRG UPL SFY22 Combined'!$A:$J,10,FALSE)))</f>
        <v>No</v>
      </c>
      <c r="D156" s="8">
        <v>2</v>
      </c>
      <c r="E156" s="70">
        <v>0</v>
      </c>
      <c r="F156" s="54">
        <f>G156+R156</f>
        <v>2806019.7700000107</v>
      </c>
      <c r="G156" s="55">
        <v>790309.09</v>
      </c>
      <c r="H156" s="55">
        <v>103678.23</v>
      </c>
      <c r="I156" s="56">
        <f t="shared" si="34"/>
        <v>0</v>
      </c>
      <c r="J156" s="56">
        <f t="shared" si="35"/>
        <v>0</v>
      </c>
      <c r="K156" s="55">
        <f>VLOOKUP($A156,'[4]CAH 101% of cost'!$A:$AK,18,FALSE)</f>
        <v>368951.05249999999</v>
      </c>
      <c r="L156" s="55">
        <f>VLOOKUP($A156,'[4]CAH 101% of cost'!$A:$AK,19,FALSE)</f>
        <v>35279.387499999997</v>
      </c>
      <c r="M156" s="55">
        <f>VLOOKUP($A156,'[4]CAH 101% of cost'!$A:$AK,20,FALSE)</f>
        <v>35279.387499999997</v>
      </c>
      <c r="N156" s="55">
        <f>VLOOKUP($A156,'[4]CAH 101% of cost'!$A:$AK,21,FALSE)</f>
        <v>35279.387499999997</v>
      </c>
      <c r="O156" s="55">
        <f t="shared" si="36"/>
        <v>0</v>
      </c>
      <c r="P156" s="57">
        <f t="shared" si="37"/>
        <v>474789.21500000003</v>
      </c>
      <c r="Q156" s="55"/>
      <c r="R156" s="55">
        <v>2015710.6800000109</v>
      </c>
      <c r="S156" s="55">
        <v>201897.82</v>
      </c>
      <c r="T156" s="56">
        <f>IF($E156=1,R156/$R$162,0)</f>
        <v>0</v>
      </c>
      <c r="U156" s="56">
        <f>IF($E156=1,S156/$S$162,0)</f>
        <v>0</v>
      </c>
      <c r="V156" s="87">
        <v>325529.58250000002</v>
      </c>
      <c r="W156" s="55">
        <f>VLOOKUP($A156,'[4]CAH 101% of cost'!$A:$AK,33,FALSE)</f>
        <v>325529.58250000002</v>
      </c>
      <c r="X156" s="87">
        <v>15311.2775</v>
      </c>
      <c r="Y156" s="55">
        <f>VLOOKUP($A156,'[4]CAH 101% of cost'!$A:$AK,34,FALSE)</f>
        <v>15311.2775</v>
      </c>
      <c r="Z156" s="88">
        <f>VLOOKUP($A156,'[4]CAH 101% of cost'!$A:$AK,35,FALSE)+((W156-V156)+(Y156-X156))</f>
        <v>15311.2775</v>
      </c>
      <c r="AA156" s="55">
        <f>VLOOKUP($A156,'[4]CAH 101% of cost'!$A:$AK,36,FALSE)</f>
        <v>15311.2775</v>
      </c>
      <c r="AB156" s="55">
        <f>IF($E156=1,ROUND($T156*(AB$165+AB$166),2),0)</f>
        <v>0</v>
      </c>
      <c r="AC156" s="57">
        <f t="shared" si="38"/>
        <v>371463.41500000004</v>
      </c>
    </row>
    <row r="157" spans="1:29">
      <c r="A157" s="35"/>
      <c r="C157" s="52"/>
      <c r="E157" s="70"/>
      <c r="F157" s="54"/>
      <c r="G157" s="55"/>
      <c r="H157" s="55"/>
      <c r="I157" s="56"/>
      <c r="J157" s="56"/>
      <c r="K157" s="55"/>
      <c r="L157" s="55"/>
      <c r="M157" s="55"/>
      <c r="N157" s="55"/>
      <c r="O157" s="55"/>
      <c r="P157" s="57"/>
      <c r="Q157" s="55"/>
      <c r="R157" s="55"/>
      <c r="S157" s="55"/>
      <c r="T157" s="56"/>
      <c r="U157" s="56"/>
      <c r="V157" s="55"/>
      <c r="W157" s="55"/>
      <c r="X157" s="55"/>
      <c r="Y157" s="55"/>
      <c r="Z157" s="55"/>
      <c r="AA157" s="55"/>
      <c r="AB157" s="55"/>
      <c r="AC157" s="57"/>
    </row>
    <row r="158" spans="1:29" s="66" customFormat="1">
      <c r="A158" s="58"/>
      <c r="B158" s="59" t="s">
        <v>327</v>
      </c>
      <c r="C158" s="60"/>
      <c r="D158" s="61"/>
      <c r="E158" s="62"/>
      <c r="F158" s="63"/>
      <c r="G158" s="63"/>
      <c r="H158" s="63"/>
      <c r="I158" s="64"/>
      <c r="J158" s="64"/>
      <c r="K158" s="63"/>
      <c r="L158" s="63"/>
      <c r="M158" s="63"/>
      <c r="N158" s="63"/>
      <c r="O158" s="63"/>
      <c r="P158" s="65"/>
      <c r="Q158" s="63"/>
      <c r="R158" s="63"/>
      <c r="S158" s="63"/>
      <c r="T158" s="64"/>
      <c r="U158" s="64"/>
      <c r="V158" s="63"/>
      <c r="W158" s="63"/>
      <c r="X158" s="63"/>
      <c r="Y158" s="63"/>
      <c r="Z158" s="63"/>
      <c r="AA158" s="63"/>
      <c r="AB158" s="63"/>
      <c r="AC158" s="65"/>
    </row>
    <row r="159" spans="1:29">
      <c r="A159" s="35" t="s">
        <v>328</v>
      </c>
      <c r="B159" s="8" t="s">
        <v>329</v>
      </c>
      <c r="C159" s="52" t="str">
        <f>IFERROR(VLOOKUP(A159,'[4]SHOPP UPL SFY2022 Combined OUT'!$A:$F,6,FALSE),IFERROR(VLOOKUP(A159,'[4]SHOPP UPL SFY2022 Combined INP'!$A:$F,6,FALSE),VLOOKUP(A159,'[4]DRG UPL SFY22 Combined'!$A:$J,10,FALSE)))</f>
        <v>Yes</v>
      </c>
      <c r="D159" s="8">
        <v>2</v>
      </c>
      <c r="E159" s="70">
        <v>0</v>
      </c>
      <c r="F159" s="54">
        <f>G159+R159</f>
        <v>2878806.6100000008</v>
      </c>
      <c r="G159" s="55">
        <v>2590663.9</v>
      </c>
      <c r="H159" s="55">
        <v>825999.54999999993</v>
      </c>
      <c r="I159" s="56">
        <f>IF($E159=1,G159/$G$162,0)</f>
        <v>0</v>
      </c>
      <c r="J159" s="56">
        <f>IF($E159=1,H159/$H$162,0)</f>
        <v>0</v>
      </c>
      <c r="K159" s="55">
        <f>IF($E159=1,ROUND($I159*(K$165+K$166),2),0)</f>
        <v>0</v>
      </c>
      <c r="L159" s="55">
        <f t="shared" ref="L159:N159" si="39">IF($E159=1,ROUND($J159*(L$165+L$166),2),0)</f>
        <v>0</v>
      </c>
      <c r="M159" s="55">
        <f t="shared" si="39"/>
        <v>0</v>
      </c>
      <c r="N159" s="55">
        <f t="shared" si="39"/>
        <v>0</v>
      </c>
      <c r="O159" s="55">
        <f t="shared" ref="O159" si="40">IF($E159=1,ROUND($I159*(O$165+O$166),2),0)</f>
        <v>0</v>
      </c>
      <c r="P159" s="57">
        <f t="shared" ref="P159" si="41">SUM(K159:O159)</f>
        <v>0</v>
      </c>
      <c r="Q159" s="55"/>
      <c r="R159" s="55">
        <v>288142.71000000101</v>
      </c>
      <c r="S159" s="55">
        <v>27053.54</v>
      </c>
      <c r="T159" s="56">
        <f>IF($E159=1,R159/$R$162,0)</f>
        <v>0</v>
      </c>
      <c r="U159" s="56">
        <f>IF($E159=1,S159/$S$162,0)</f>
        <v>0</v>
      </c>
      <c r="V159" s="55"/>
      <c r="W159" s="55">
        <f>IF($E159=1,ROUND($T159*(W$165+W$166),2),0)</f>
        <v>0</v>
      </c>
      <c r="X159" s="55"/>
      <c r="Y159" s="55">
        <f>IF($E159=1,ROUND($U159*(Y$165+Y$166),2),0)</f>
        <v>0</v>
      </c>
      <c r="Z159" s="55">
        <f>IF($E159=1,ROUND($U159*(Z$165+Z$166),2),0)</f>
        <v>0</v>
      </c>
      <c r="AA159" s="55">
        <f>IF($E159=1,ROUND($U159*(AA$165+AA$166),2),0)</f>
        <v>0</v>
      </c>
      <c r="AB159" s="55">
        <f>IF($E159=1,ROUND($T159*(AB$165+AB$166),2),0)</f>
        <v>0</v>
      </c>
      <c r="AC159" s="57">
        <f t="shared" ref="AC159" si="42">SUM(Z159:AB159,X159,V159)</f>
        <v>0</v>
      </c>
    </row>
    <row r="160" spans="1:29">
      <c r="A160" s="35"/>
      <c r="C160" s="52"/>
      <c r="E160" s="70"/>
      <c r="F160" s="54"/>
      <c r="G160" s="55"/>
      <c r="H160" s="55"/>
      <c r="I160" s="56"/>
      <c r="J160" s="56"/>
      <c r="K160" s="55"/>
      <c r="L160" s="55"/>
      <c r="M160" s="55"/>
      <c r="N160" s="55"/>
      <c r="O160" s="55"/>
      <c r="P160" s="57"/>
      <c r="Q160" s="55"/>
      <c r="R160" s="55"/>
      <c r="S160" s="55"/>
      <c r="T160" s="56"/>
      <c r="U160" s="56"/>
      <c r="V160" s="55"/>
      <c r="W160" s="55"/>
      <c r="X160" s="55"/>
      <c r="Y160" s="55"/>
      <c r="Z160" s="55"/>
      <c r="AA160" s="55"/>
      <c r="AB160" s="55"/>
      <c r="AC160" s="57"/>
    </row>
    <row r="161" spans="1:29">
      <c r="A161" s="35"/>
      <c r="E161" s="70"/>
      <c r="F161" s="54"/>
      <c r="G161" s="54"/>
      <c r="H161" s="54"/>
      <c r="I161" s="56"/>
      <c r="J161" s="56"/>
      <c r="K161" s="55"/>
      <c r="L161" s="55"/>
      <c r="M161" s="55"/>
      <c r="N161" s="55"/>
      <c r="O161" s="55"/>
      <c r="P161" s="57"/>
      <c r="Q161" s="55"/>
      <c r="R161" s="55"/>
      <c r="S161" s="55"/>
      <c r="T161" s="56"/>
      <c r="U161" s="56"/>
      <c r="V161" s="55"/>
      <c r="W161" s="55"/>
      <c r="X161" s="55"/>
      <c r="Y161" s="55"/>
      <c r="Z161" s="55"/>
      <c r="AA161" s="55"/>
      <c r="AB161" s="55"/>
      <c r="AC161" s="57"/>
    </row>
    <row r="162" spans="1:29" hidden="1">
      <c r="A162" s="35"/>
      <c r="E162" s="53"/>
      <c r="F162" s="54"/>
      <c r="G162" s="54">
        <v>61881067.25999999</v>
      </c>
      <c r="H162" s="54">
        <v>15208590.330000002</v>
      </c>
      <c r="I162" s="68">
        <f>SUM(I119:I161)</f>
        <v>1</v>
      </c>
      <c r="J162" s="68"/>
      <c r="K162" s="55">
        <f t="shared" ref="K162:P162" si="43">SUM(K119:K133)</f>
        <v>19628778.52</v>
      </c>
      <c r="L162" s="55">
        <f t="shared" si="43"/>
        <v>7660369.9000000013</v>
      </c>
      <c r="M162" s="55">
        <f t="shared" si="43"/>
        <v>7660369.9000000013</v>
      </c>
      <c r="N162" s="55">
        <f t="shared" si="43"/>
        <v>7660369.9000000013</v>
      </c>
      <c r="O162" s="55">
        <f t="shared" si="43"/>
        <v>1164419.06</v>
      </c>
      <c r="P162" s="57">
        <f t="shared" si="43"/>
        <v>43774307.279999994</v>
      </c>
      <c r="Q162" s="55"/>
      <c r="R162" s="54">
        <v>90257475.088435739</v>
      </c>
      <c r="S162" s="54">
        <v>14089687.843054129</v>
      </c>
      <c r="T162" s="56">
        <f>SUM(T119:T159)</f>
        <v>1</v>
      </c>
      <c r="U162" s="56">
        <f>SUM(U119:U159)</f>
        <v>0.99999999999999989</v>
      </c>
      <c r="V162" s="55">
        <v>5021857.7</v>
      </c>
      <c r="W162" s="55">
        <f>SUM(W119:W133)</f>
        <v>5031918.33</v>
      </c>
      <c r="X162" s="55">
        <v>0</v>
      </c>
      <c r="Y162" s="55">
        <f t="shared" ref="X162:AC162" si="44">SUM(Y119:Y133)</f>
        <v>3769083.3399999994</v>
      </c>
      <c r="Z162" s="55">
        <f t="shared" si="44"/>
        <v>3790929.41</v>
      </c>
      <c r="AA162" s="55">
        <f t="shared" si="44"/>
        <v>3769083.3399999994</v>
      </c>
      <c r="AB162" s="55">
        <f t="shared" si="44"/>
        <v>298503.63</v>
      </c>
      <c r="AC162" s="57">
        <f t="shared" si="44"/>
        <v>16637671.98</v>
      </c>
    </row>
    <row r="163" spans="1:29" hidden="1">
      <c r="A163" s="35"/>
      <c r="E163" s="53"/>
      <c r="F163" s="68"/>
      <c r="G163" s="74">
        <v>67313583.920000017</v>
      </c>
      <c r="H163" s="74">
        <v>17032342.900000002</v>
      </c>
      <c r="I163" s="54"/>
      <c r="J163" s="54"/>
      <c r="K163" s="54"/>
      <c r="L163" s="54"/>
      <c r="M163" s="54"/>
      <c r="N163" s="54"/>
      <c r="O163" s="54"/>
      <c r="P163" s="69"/>
      <c r="Q163" s="54"/>
      <c r="R163" s="74">
        <v>103941688.87069713</v>
      </c>
      <c r="S163" s="74">
        <v>15740968.006734634</v>
      </c>
      <c r="V163" s="68"/>
    </row>
    <row r="164" spans="1:29" hidden="1">
      <c r="A164" s="35"/>
      <c r="E164" s="53"/>
      <c r="F164" s="53"/>
      <c r="G164" s="54"/>
      <c r="H164" s="54"/>
      <c r="I164" s="54"/>
      <c r="J164" s="54"/>
      <c r="K164" s="54"/>
      <c r="L164" s="54"/>
      <c r="M164" s="54"/>
      <c r="N164" s="54"/>
      <c r="O164" s="54"/>
      <c r="P164" s="69"/>
      <c r="Q164" s="54"/>
      <c r="R164" s="54"/>
      <c r="S164" s="54"/>
      <c r="V164" s="54"/>
    </row>
    <row r="165" spans="1:29" hidden="1">
      <c r="A165" s="35"/>
      <c r="E165" s="53"/>
      <c r="F165" s="54"/>
      <c r="G165" s="54"/>
      <c r="H165" s="54"/>
      <c r="I165" s="92" t="s">
        <v>319</v>
      </c>
      <c r="J165" s="92"/>
      <c r="K165" s="54">
        <f>[4]Summary!C19</f>
        <v>19628778.52</v>
      </c>
      <c r="L165" s="54">
        <f>[4]Summary!D19</f>
        <v>7660369.9000000004</v>
      </c>
      <c r="M165" s="54">
        <f>[4]Summary!E19</f>
        <v>7660369.9000000004</v>
      </c>
      <c r="N165" s="54">
        <f>[4]Summary!F19</f>
        <v>7660369.9000000004</v>
      </c>
      <c r="O165" s="54">
        <f>[4]Summary!G19</f>
        <v>1164419.06</v>
      </c>
      <c r="P165" s="69"/>
      <c r="Q165" s="54"/>
      <c r="R165" s="72"/>
      <c r="S165" s="72"/>
      <c r="T165" s="92" t="s">
        <v>320</v>
      </c>
      <c r="U165" s="92"/>
      <c r="V165" s="90"/>
      <c r="W165" s="73">
        <v>5031918.33</v>
      </c>
      <c r="X165" s="73"/>
      <c r="Y165" s="73">
        <v>3769083.34</v>
      </c>
      <c r="Z165" s="73">
        <v>3769083.34</v>
      </c>
      <c r="AA165" s="73">
        <v>3769083.34</v>
      </c>
      <c r="AB165" s="73">
        <v>298503.63</v>
      </c>
      <c r="AC165" s="47"/>
    </row>
    <row r="166" spans="1:29" hidden="1">
      <c r="A166" s="35"/>
      <c r="E166" s="53"/>
      <c r="F166" s="53"/>
      <c r="G166" s="54"/>
      <c r="H166" s="54"/>
      <c r="I166" s="92" t="s">
        <v>350</v>
      </c>
      <c r="J166" s="92"/>
      <c r="K166" s="54">
        <v>1.6500000000000001E-2</v>
      </c>
      <c r="L166" s="54">
        <v>-5.0000000000000001E-3</v>
      </c>
      <c r="M166" s="54">
        <v>-5.0000000000000001E-3</v>
      </c>
      <c r="N166" s="54">
        <v>-5.0000000000000001E-3</v>
      </c>
      <c r="O166" s="54">
        <v>2.5000000000000001E-3</v>
      </c>
      <c r="P166" s="69"/>
      <c r="Q166" s="54"/>
      <c r="R166" s="54"/>
      <c r="S166" s="54"/>
      <c r="T166" s="92" t="s">
        <v>350</v>
      </c>
      <c r="U166" s="92"/>
      <c r="V166" s="90"/>
      <c r="W166" s="79">
        <v>0</v>
      </c>
      <c r="X166" s="79"/>
      <c r="Y166" s="79"/>
      <c r="Z166" s="79"/>
      <c r="AA166" s="79"/>
      <c r="AB166" s="79">
        <v>0</v>
      </c>
    </row>
    <row r="167" spans="1:29" hidden="1">
      <c r="A167" s="8"/>
      <c r="D167" s="75"/>
      <c r="E167" s="53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69"/>
      <c r="Q167" s="54"/>
      <c r="T167" s="54"/>
      <c r="U167" s="54"/>
      <c r="W167" s="54"/>
      <c r="X167" s="54"/>
      <c r="Y167" s="54"/>
      <c r="Z167" s="54"/>
      <c r="AA167" s="54"/>
      <c r="AB167" s="54"/>
      <c r="AC167" s="69"/>
    </row>
    <row r="168" spans="1:29" hidden="1">
      <c r="A168" s="35"/>
      <c r="E168" s="53"/>
      <c r="F168" s="53"/>
      <c r="G168" s="54"/>
      <c r="H168" s="54"/>
      <c r="I168" s="54"/>
      <c r="J168" s="54"/>
      <c r="K168" s="54"/>
      <c r="L168" s="54"/>
      <c r="M168" s="54"/>
      <c r="N168" s="54"/>
      <c r="O168" s="54"/>
      <c r="P168" s="69"/>
      <c r="Q168" s="54"/>
      <c r="R168" s="54"/>
      <c r="S168" s="54"/>
      <c r="V168" s="54"/>
    </row>
    <row r="169" spans="1:29" hidden="1">
      <c r="A169" s="35"/>
      <c r="E169" s="53"/>
      <c r="F169" s="53"/>
      <c r="G169" s="54"/>
      <c r="H169" s="54"/>
      <c r="I169" s="54"/>
      <c r="J169" s="54"/>
      <c r="K169" s="54"/>
      <c r="L169" s="54"/>
      <c r="M169" s="54"/>
      <c r="N169" s="54"/>
      <c r="O169" s="54"/>
      <c r="P169" s="69"/>
      <c r="Q169" s="54"/>
      <c r="R169" s="54"/>
      <c r="S169" s="54"/>
      <c r="V169" s="54"/>
    </row>
    <row r="170" spans="1:29" hidden="1">
      <c r="A170" s="35"/>
      <c r="E170" s="53"/>
      <c r="F170" s="53" t="s">
        <v>337</v>
      </c>
      <c r="G170" s="54">
        <v>666289983.25</v>
      </c>
      <c r="H170" s="54">
        <v>155629231.37000006</v>
      </c>
      <c r="I170" s="54"/>
      <c r="J170" s="54"/>
      <c r="K170" s="54">
        <v>132481131.50999998</v>
      </c>
      <c r="L170" s="54">
        <f>L109+L162</f>
        <v>59024795.079999983</v>
      </c>
      <c r="M170" s="54">
        <f>M109+M162</f>
        <v>59024795.079999983</v>
      </c>
      <c r="N170" s="54">
        <f>N109+N162</f>
        <v>59024795.079999983</v>
      </c>
      <c r="O170" s="54"/>
      <c r="P170" s="69"/>
      <c r="Q170" s="54"/>
      <c r="R170" s="54">
        <v>588880950.7945677</v>
      </c>
      <c r="S170" s="54"/>
      <c r="T170" s="73"/>
      <c r="U170" s="73"/>
      <c r="V170" s="54">
        <v>36454364.839999989</v>
      </c>
      <c r="W170" s="54">
        <f t="shared" ref="W170:AB170" si="45">W109+W162</f>
        <v>37620199.339999989</v>
      </c>
      <c r="X170" s="54">
        <v>840311.81</v>
      </c>
      <c r="Y170" s="54">
        <f t="shared" si="45"/>
        <v>19442743.589999996</v>
      </c>
      <c r="Z170" s="54">
        <f t="shared" si="45"/>
        <v>20915816.340000004</v>
      </c>
      <c r="AA170" s="54">
        <f t="shared" si="45"/>
        <v>19442743.589999996</v>
      </c>
      <c r="AB170" s="54"/>
      <c r="AC170" s="69"/>
    </row>
    <row r="171" spans="1:29" hidden="1"/>
    <row r="172" spans="1:29" hidden="1"/>
    <row r="173" spans="1:29" hidden="1"/>
    <row r="174" spans="1:29" hidden="1">
      <c r="I174" s="77" t="s">
        <v>338</v>
      </c>
      <c r="J174" s="77"/>
      <c r="T174" s="84" t="s">
        <v>339</v>
      </c>
      <c r="U174" s="84"/>
      <c r="V174" s="80"/>
    </row>
    <row r="175" spans="1:29" hidden="1"/>
    <row r="181" spans="2:22">
      <c r="B181" s="25"/>
      <c r="C181" s="25"/>
      <c r="D181" s="25"/>
      <c r="E181" s="78"/>
      <c r="F181" s="78"/>
      <c r="G181" s="55"/>
      <c r="H181" s="55"/>
      <c r="I181" s="55"/>
      <c r="J181" s="55"/>
      <c r="K181" s="55"/>
      <c r="L181" s="55"/>
      <c r="M181" s="55"/>
      <c r="N181" s="55"/>
      <c r="O181" s="55"/>
      <c r="P181" s="57"/>
      <c r="Q181" s="55"/>
      <c r="R181" s="55"/>
      <c r="S181" s="55"/>
      <c r="V181" s="55"/>
    </row>
    <row r="182" spans="2:22">
      <c r="B182" s="25"/>
      <c r="C182" s="25"/>
      <c r="D182" s="25"/>
      <c r="E182" s="78"/>
      <c r="F182" s="78"/>
    </row>
    <row r="183" spans="2:22">
      <c r="B183" s="25"/>
      <c r="C183" s="25"/>
      <c r="D183" s="25"/>
      <c r="E183" s="78"/>
      <c r="F183" s="78"/>
    </row>
    <row r="184" spans="2:22">
      <c r="B184" s="25"/>
      <c r="C184" s="25"/>
      <c r="D184" s="25"/>
      <c r="E184" s="78"/>
      <c r="F184" s="78"/>
    </row>
    <row r="185" spans="2:22">
      <c r="B185" s="25"/>
      <c r="C185" s="25"/>
      <c r="D185" s="25"/>
      <c r="E185" s="78"/>
      <c r="F185" s="78"/>
    </row>
    <row r="186" spans="2:22">
      <c r="B186" s="25"/>
      <c r="C186" s="25"/>
      <c r="D186" s="25"/>
      <c r="E186" s="78"/>
      <c r="F186" s="78"/>
    </row>
    <row r="187" spans="2:22">
      <c r="B187" s="25"/>
      <c r="C187" s="25"/>
      <c r="D187" s="25"/>
      <c r="E187" s="78"/>
      <c r="F187" s="78"/>
    </row>
    <row r="188" spans="2:22">
      <c r="B188" s="25"/>
      <c r="C188" s="25"/>
      <c r="D188" s="25"/>
      <c r="E188" s="78"/>
      <c r="F188" s="78"/>
    </row>
    <row r="189" spans="2:22">
      <c r="B189" s="25"/>
      <c r="C189" s="25"/>
      <c r="D189" s="25"/>
      <c r="E189" s="78"/>
      <c r="F189" s="78"/>
    </row>
    <row r="190" spans="2:22">
      <c r="E190" s="78"/>
      <c r="F190" s="78"/>
    </row>
    <row r="191" spans="2:22">
      <c r="E191" s="72"/>
      <c r="F191" s="72"/>
    </row>
    <row r="201" spans="1:29" s="76" customFormat="1">
      <c r="A201" s="25"/>
      <c r="B201" s="8"/>
      <c r="C201" s="8"/>
      <c r="D201" s="8"/>
      <c r="G201" s="25"/>
      <c r="H201" s="25"/>
      <c r="I201" s="25"/>
      <c r="J201" s="25"/>
      <c r="K201" s="25"/>
      <c r="L201" s="25"/>
      <c r="M201" s="25"/>
      <c r="N201" s="25"/>
      <c r="O201" s="25"/>
      <c r="P201" s="43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43"/>
    </row>
    <row r="202" spans="1:29" s="76" customFormat="1">
      <c r="A202" s="25"/>
      <c r="B202" s="8"/>
      <c r="C202" s="8"/>
      <c r="D202" s="8"/>
      <c r="G202" s="25"/>
      <c r="H202" s="25"/>
      <c r="I202" s="25"/>
      <c r="J202" s="25"/>
      <c r="K202" s="25"/>
      <c r="L202" s="25"/>
      <c r="M202" s="25"/>
      <c r="N202" s="25"/>
      <c r="O202" s="25"/>
      <c r="P202" s="43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43"/>
    </row>
    <row r="203" spans="1:29" s="76" customFormat="1">
      <c r="A203" s="25"/>
      <c r="B203" s="8"/>
      <c r="C203" s="8"/>
      <c r="D203" s="8"/>
      <c r="G203" s="25"/>
      <c r="H203" s="25"/>
      <c r="I203" s="25"/>
      <c r="J203" s="25"/>
      <c r="K203" s="25"/>
      <c r="L203" s="25"/>
      <c r="M203" s="25"/>
      <c r="N203" s="25"/>
      <c r="O203" s="25"/>
      <c r="P203" s="43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43"/>
    </row>
    <row r="204" spans="1:29" s="76" customFormat="1">
      <c r="A204" s="25"/>
      <c r="B204" s="8"/>
      <c r="C204" s="8"/>
      <c r="D204" s="8"/>
      <c r="G204" s="25"/>
      <c r="H204" s="25"/>
      <c r="I204" s="25"/>
      <c r="J204" s="25"/>
      <c r="K204" s="25"/>
      <c r="L204" s="25"/>
      <c r="M204" s="25"/>
      <c r="N204" s="25"/>
      <c r="O204" s="25"/>
      <c r="P204" s="43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43"/>
    </row>
    <row r="205" spans="1:29" s="76" customFormat="1">
      <c r="A205" s="25"/>
      <c r="B205" s="8"/>
      <c r="C205" s="8"/>
      <c r="D205" s="8"/>
      <c r="G205" s="25"/>
      <c r="H205" s="25"/>
      <c r="I205" s="25"/>
      <c r="J205" s="25"/>
      <c r="K205" s="25"/>
      <c r="L205" s="25"/>
      <c r="M205" s="25"/>
      <c r="N205" s="25"/>
      <c r="O205" s="25"/>
      <c r="P205" s="43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43"/>
    </row>
    <row r="206" spans="1:29" s="76" customFormat="1">
      <c r="A206" s="25"/>
      <c r="B206" s="8"/>
      <c r="C206" s="8"/>
      <c r="D206" s="8"/>
      <c r="G206" s="25"/>
      <c r="H206" s="25"/>
      <c r="I206" s="25"/>
      <c r="J206" s="25"/>
      <c r="K206" s="25"/>
      <c r="L206" s="25"/>
      <c r="M206" s="25"/>
      <c r="N206" s="25"/>
      <c r="O206" s="25"/>
      <c r="P206" s="43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43"/>
    </row>
    <row r="207" spans="1:29" s="76" customFormat="1">
      <c r="A207" s="25"/>
      <c r="B207" s="8"/>
      <c r="C207" s="8"/>
      <c r="D207" s="8"/>
      <c r="G207" s="25"/>
      <c r="H207" s="25"/>
      <c r="I207" s="25"/>
      <c r="J207" s="25"/>
      <c r="K207" s="25"/>
      <c r="L207" s="25"/>
      <c r="M207" s="25"/>
      <c r="N207" s="25"/>
      <c r="O207" s="25"/>
      <c r="P207" s="43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43"/>
    </row>
    <row r="208" spans="1:29" s="76" customFormat="1">
      <c r="A208" s="25"/>
      <c r="B208" s="8"/>
      <c r="C208" s="8"/>
      <c r="D208" s="8"/>
      <c r="G208" s="25"/>
      <c r="H208" s="25"/>
      <c r="I208" s="25"/>
      <c r="J208" s="25"/>
      <c r="K208" s="25"/>
      <c r="L208" s="25"/>
      <c r="M208" s="25"/>
      <c r="N208" s="25"/>
      <c r="O208" s="25"/>
      <c r="P208" s="43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43"/>
    </row>
    <row r="209" spans="1:29" s="76" customFormat="1">
      <c r="A209" s="25"/>
      <c r="B209" s="8"/>
      <c r="C209" s="8"/>
      <c r="D209" s="8"/>
      <c r="G209" s="25"/>
      <c r="H209" s="25"/>
      <c r="I209" s="25"/>
      <c r="J209" s="25"/>
      <c r="K209" s="25"/>
      <c r="L209" s="25"/>
      <c r="M209" s="25"/>
      <c r="N209" s="25"/>
      <c r="O209" s="25"/>
      <c r="P209" s="43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43"/>
    </row>
    <row r="210" spans="1:29" s="76" customFormat="1">
      <c r="A210" s="25"/>
      <c r="B210" s="8"/>
      <c r="C210" s="8"/>
      <c r="D210" s="8"/>
      <c r="G210" s="25"/>
      <c r="H210" s="25"/>
      <c r="I210" s="25"/>
      <c r="J210" s="25"/>
      <c r="K210" s="25"/>
      <c r="L210" s="25"/>
      <c r="M210" s="25"/>
      <c r="N210" s="25"/>
      <c r="O210" s="25"/>
      <c r="P210" s="43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43"/>
    </row>
    <row r="211" spans="1:29" s="76" customFormat="1">
      <c r="A211" s="25"/>
      <c r="B211" s="8"/>
      <c r="C211" s="8"/>
      <c r="D211" s="8"/>
      <c r="G211" s="25"/>
      <c r="H211" s="25"/>
      <c r="I211" s="25"/>
      <c r="J211" s="25"/>
      <c r="K211" s="25"/>
      <c r="L211" s="25"/>
      <c r="M211" s="25"/>
      <c r="N211" s="25"/>
      <c r="O211" s="25"/>
      <c r="P211" s="43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43"/>
    </row>
    <row r="212" spans="1:29" s="76" customFormat="1">
      <c r="A212" s="25"/>
      <c r="B212" s="8"/>
      <c r="C212" s="8"/>
      <c r="D212" s="8"/>
      <c r="G212" s="25"/>
      <c r="H212" s="25"/>
      <c r="I212" s="25"/>
      <c r="J212" s="25"/>
      <c r="K212" s="25"/>
      <c r="L212" s="25"/>
      <c r="M212" s="25"/>
      <c r="N212" s="25"/>
      <c r="O212" s="25"/>
      <c r="P212" s="43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43"/>
    </row>
    <row r="213" spans="1:29" s="76" customFormat="1">
      <c r="A213" s="25"/>
      <c r="B213" s="8"/>
      <c r="C213" s="8"/>
      <c r="D213" s="8"/>
      <c r="G213" s="25"/>
      <c r="H213" s="25"/>
      <c r="I213" s="25"/>
      <c r="J213" s="25"/>
      <c r="K213" s="25"/>
      <c r="L213" s="25"/>
      <c r="M213" s="25"/>
      <c r="N213" s="25"/>
      <c r="O213" s="25"/>
      <c r="P213" s="43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43"/>
    </row>
    <row r="214" spans="1:29" s="76" customFormat="1">
      <c r="A214" s="25"/>
      <c r="B214" s="8"/>
      <c r="C214" s="8"/>
      <c r="D214" s="8"/>
      <c r="G214" s="25"/>
      <c r="H214" s="25"/>
      <c r="I214" s="25"/>
      <c r="J214" s="25"/>
      <c r="K214" s="25"/>
      <c r="L214" s="25"/>
      <c r="M214" s="25"/>
      <c r="N214" s="25"/>
      <c r="O214" s="25"/>
      <c r="P214" s="43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43"/>
    </row>
    <row r="215" spans="1:29" s="76" customFormat="1">
      <c r="A215" s="25"/>
      <c r="B215" s="8"/>
      <c r="C215" s="8"/>
      <c r="D215" s="8"/>
      <c r="G215" s="25"/>
      <c r="H215" s="25"/>
      <c r="I215" s="25"/>
      <c r="J215" s="25"/>
      <c r="K215" s="25"/>
      <c r="L215" s="25"/>
      <c r="M215" s="25"/>
      <c r="N215" s="25"/>
      <c r="O215" s="25"/>
      <c r="P215" s="43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43"/>
    </row>
    <row r="216" spans="1:29" s="76" customFormat="1">
      <c r="A216" s="25"/>
      <c r="B216" s="8"/>
      <c r="C216" s="8"/>
      <c r="D216" s="8"/>
      <c r="G216" s="25"/>
      <c r="H216" s="25"/>
      <c r="I216" s="25"/>
      <c r="J216" s="25"/>
      <c r="K216" s="25"/>
      <c r="L216" s="25"/>
      <c r="M216" s="25"/>
      <c r="N216" s="25"/>
      <c r="O216" s="25"/>
      <c r="P216" s="43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43"/>
    </row>
    <row r="217" spans="1:29" s="76" customFormat="1">
      <c r="A217" s="25"/>
      <c r="B217" s="8"/>
      <c r="C217" s="8"/>
      <c r="D217" s="8"/>
      <c r="G217" s="25"/>
      <c r="H217" s="25"/>
      <c r="I217" s="25"/>
      <c r="J217" s="25"/>
      <c r="K217" s="25"/>
      <c r="L217" s="25"/>
      <c r="M217" s="25"/>
      <c r="N217" s="25"/>
      <c r="O217" s="25"/>
      <c r="P217" s="43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43"/>
    </row>
    <row r="218" spans="1:29" s="76" customFormat="1">
      <c r="A218" s="25"/>
      <c r="B218" s="8"/>
      <c r="C218" s="8"/>
      <c r="D218" s="8"/>
      <c r="G218" s="25"/>
      <c r="H218" s="25"/>
      <c r="I218" s="25"/>
      <c r="J218" s="25"/>
      <c r="K218" s="25"/>
      <c r="L218" s="25"/>
      <c r="M218" s="25"/>
      <c r="N218" s="25"/>
      <c r="O218" s="25"/>
      <c r="P218" s="43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43"/>
    </row>
    <row r="219" spans="1:29" s="76" customFormat="1">
      <c r="A219" s="25"/>
      <c r="B219" s="8"/>
      <c r="C219" s="8"/>
      <c r="D219" s="8"/>
      <c r="G219" s="25"/>
      <c r="H219" s="25"/>
      <c r="I219" s="25"/>
      <c r="J219" s="25"/>
      <c r="K219" s="25"/>
      <c r="L219" s="25"/>
      <c r="M219" s="25"/>
      <c r="N219" s="25"/>
      <c r="O219" s="25"/>
      <c r="P219" s="43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43"/>
    </row>
    <row r="220" spans="1:29" s="76" customFormat="1">
      <c r="A220" s="25"/>
      <c r="B220" s="8"/>
      <c r="C220" s="8"/>
      <c r="D220" s="8"/>
      <c r="G220" s="25"/>
      <c r="H220" s="25"/>
      <c r="I220" s="25"/>
      <c r="J220" s="25"/>
      <c r="K220" s="25"/>
      <c r="L220" s="25"/>
      <c r="M220" s="25"/>
      <c r="N220" s="25"/>
      <c r="O220" s="25"/>
      <c r="P220" s="43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43"/>
    </row>
    <row r="221" spans="1:29" s="76" customFormat="1">
      <c r="A221" s="25"/>
      <c r="B221" s="8"/>
      <c r="C221" s="8"/>
      <c r="D221" s="8"/>
      <c r="G221" s="25"/>
      <c r="H221" s="25"/>
      <c r="I221" s="25"/>
      <c r="J221" s="25"/>
      <c r="K221" s="25"/>
      <c r="L221" s="25"/>
      <c r="M221" s="25"/>
      <c r="N221" s="25"/>
      <c r="O221" s="25"/>
      <c r="P221" s="43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43"/>
    </row>
    <row r="222" spans="1:29" s="76" customFormat="1">
      <c r="A222" s="25"/>
      <c r="B222" s="8"/>
      <c r="C222" s="8"/>
      <c r="D222" s="8"/>
      <c r="G222" s="25"/>
      <c r="H222" s="25"/>
      <c r="I222" s="25"/>
      <c r="J222" s="25"/>
      <c r="K222" s="25"/>
      <c r="L222" s="25"/>
      <c r="M222" s="25"/>
      <c r="N222" s="25"/>
      <c r="O222" s="25"/>
      <c r="P222" s="43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43"/>
    </row>
    <row r="223" spans="1:29" s="76" customFormat="1">
      <c r="A223" s="25"/>
      <c r="B223" s="8"/>
      <c r="C223" s="8"/>
      <c r="D223" s="8"/>
      <c r="G223" s="25"/>
      <c r="H223" s="25"/>
      <c r="I223" s="25"/>
      <c r="J223" s="25"/>
      <c r="K223" s="25"/>
      <c r="L223" s="25"/>
      <c r="M223" s="25"/>
      <c r="N223" s="25"/>
      <c r="O223" s="25"/>
      <c r="P223" s="43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43"/>
    </row>
    <row r="224" spans="1:29" s="76" customFormat="1">
      <c r="A224" s="25"/>
      <c r="B224" s="8"/>
      <c r="C224" s="8"/>
      <c r="D224" s="8"/>
      <c r="G224" s="25"/>
      <c r="H224" s="25"/>
      <c r="I224" s="25"/>
      <c r="J224" s="25"/>
      <c r="K224" s="25"/>
      <c r="L224" s="25"/>
      <c r="M224" s="25"/>
      <c r="N224" s="25"/>
      <c r="O224" s="25"/>
      <c r="P224" s="43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43"/>
    </row>
    <row r="225" spans="1:29" s="76" customFormat="1">
      <c r="A225" s="25"/>
      <c r="B225" s="8"/>
      <c r="C225" s="8"/>
      <c r="D225" s="8"/>
      <c r="G225" s="25"/>
      <c r="H225" s="25"/>
      <c r="I225" s="25"/>
      <c r="J225" s="25"/>
      <c r="K225" s="25"/>
      <c r="L225" s="25"/>
      <c r="M225" s="25"/>
      <c r="N225" s="25"/>
      <c r="O225" s="25"/>
      <c r="P225" s="43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43"/>
    </row>
    <row r="226" spans="1:29" s="76" customFormat="1">
      <c r="A226" s="25"/>
      <c r="B226" s="8"/>
      <c r="C226" s="8"/>
      <c r="D226" s="8"/>
      <c r="G226" s="25"/>
      <c r="H226" s="25"/>
      <c r="I226" s="25"/>
      <c r="J226" s="25"/>
      <c r="K226" s="25"/>
      <c r="L226" s="25"/>
      <c r="M226" s="25"/>
      <c r="N226" s="25"/>
      <c r="O226" s="25"/>
      <c r="P226" s="43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43"/>
    </row>
    <row r="227" spans="1:29" s="76" customFormat="1">
      <c r="A227" s="25"/>
      <c r="B227" s="8"/>
      <c r="C227" s="8"/>
      <c r="D227" s="8"/>
      <c r="G227" s="25"/>
      <c r="H227" s="25"/>
      <c r="I227" s="25"/>
      <c r="J227" s="25"/>
      <c r="K227" s="25"/>
      <c r="L227" s="25"/>
      <c r="M227" s="25"/>
      <c r="N227" s="25"/>
      <c r="O227" s="25"/>
      <c r="P227" s="43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43"/>
    </row>
    <row r="228" spans="1:29" s="76" customFormat="1">
      <c r="A228" s="25"/>
      <c r="B228" s="8"/>
      <c r="C228" s="8"/>
      <c r="D228" s="8"/>
      <c r="G228" s="25"/>
      <c r="H228" s="25"/>
      <c r="I228" s="25"/>
      <c r="J228" s="25"/>
      <c r="K228" s="25"/>
      <c r="L228" s="25"/>
      <c r="M228" s="25"/>
      <c r="N228" s="25"/>
      <c r="O228" s="25"/>
      <c r="P228" s="43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43"/>
    </row>
    <row r="229" spans="1:29" s="76" customFormat="1">
      <c r="A229" s="25"/>
      <c r="B229" s="8"/>
      <c r="C229" s="8"/>
      <c r="D229" s="8"/>
      <c r="G229" s="25"/>
      <c r="H229" s="25"/>
      <c r="I229" s="25"/>
      <c r="J229" s="25"/>
      <c r="K229" s="25"/>
      <c r="L229" s="25"/>
      <c r="M229" s="25"/>
      <c r="N229" s="25"/>
      <c r="O229" s="25"/>
      <c r="P229" s="43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43"/>
    </row>
    <row r="230" spans="1:29" s="76" customFormat="1">
      <c r="A230" s="25"/>
      <c r="B230" s="8"/>
      <c r="C230" s="8"/>
      <c r="D230" s="8"/>
      <c r="G230" s="25"/>
      <c r="H230" s="25"/>
      <c r="I230" s="25"/>
      <c r="J230" s="25"/>
      <c r="K230" s="25"/>
      <c r="L230" s="25"/>
      <c r="M230" s="25"/>
      <c r="N230" s="25"/>
      <c r="O230" s="25"/>
      <c r="P230" s="43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43"/>
    </row>
    <row r="231" spans="1:29" s="76" customFormat="1">
      <c r="A231" s="25"/>
      <c r="B231" s="8"/>
      <c r="C231" s="8"/>
      <c r="D231" s="8"/>
      <c r="G231" s="25"/>
      <c r="H231" s="25"/>
      <c r="I231" s="25"/>
      <c r="J231" s="25"/>
      <c r="K231" s="25"/>
      <c r="L231" s="25"/>
      <c r="M231" s="25"/>
      <c r="N231" s="25"/>
      <c r="O231" s="25"/>
      <c r="P231" s="43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43"/>
    </row>
    <row r="232" spans="1:29" s="76" customFormat="1">
      <c r="A232" s="25"/>
      <c r="B232" s="8"/>
      <c r="C232" s="8"/>
      <c r="D232" s="8"/>
      <c r="G232" s="25"/>
      <c r="H232" s="25"/>
      <c r="I232" s="25"/>
      <c r="J232" s="25"/>
      <c r="K232" s="25"/>
      <c r="L232" s="25"/>
      <c r="M232" s="25"/>
      <c r="N232" s="25"/>
      <c r="O232" s="25"/>
      <c r="P232" s="43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43"/>
    </row>
    <row r="233" spans="1:29" s="76" customFormat="1">
      <c r="A233" s="25"/>
      <c r="B233" s="8"/>
      <c r="C233" s="8"/>
      <c r="D233" s="8"/>
      <c r="G233" s="25"/>
      <c r="H233" s="25"/>
      <c r="I233" s="25"/>
      <c r="J233" s="25"/>
      <c r="K233" s="25"/>
      <c r="L233" s="25"/>
      <c r="M233" s="25"/>
      <c r="N233" s="25"/>
      <c r="O233" s="25"/>
      <c r="P233" s="43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43"/>
    </row>
    <row r="234" spans="1:29" s="76" customFormat="1">
      <c r="A234" s="25"/>
      <c r="B234" s="8"/>
      <c r="C234" s="8"/>
      <c r="D234" s="8"/>
      <c r="G234" s="25"/>
      <c r="H234" s="25"/>
      <c r="I234" s="25"/>
      <c r="J234" s="25"/>
      <c r="K234" s="25"/>
      <c r="L234" s="25"/>
      <c r="M234" s="25"/>
      <c r="N234" s="25"/>
      <c r="O234" s="25"/>
      <c r="P234" s="43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43"/>
    </row>
    <row r="235" spans="1:29" s="76" customFormat="1">
      <c r="A235" s="25"/>
      <c r="B235" s="8"/>
      <c r="C235" s="8"/>
      <c r="D235" s="8"/>
      <c r="G235" s="25"/>
      <c r="H235" s="25"/>
      <c r="I235" s="25"/>
      <c r="J235" s="25"/>
      <c r="K235" s="25"/>
      <c r="L235" s="25"/>
      <c r="M235" s="25"/>
      <c r="N235" s="25"/>
      <c r="O235" s="25"/>
      <c r="P235" s="43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43"/>
    </row>
    <row r="236" spans="1:29" s="76" customFormat="1">
      <c r="A236" s="25"/>
      <c r="B236" s="8"/>
      <c r="C236" s="8"/>
      <c r="D236" s="8"/>
      <c r="G236" s="25"/>
      <c r="H236" s="25"/>
      <c r="I236" s="25"/>
      <c r="J236" s="25"/>
      <c r="K236" s="25"/>
      <c r="L236" s="25"/>
      <c r="M236" s="25"/>
      <c r="N236" s="25"/>
      <c r="O236" s="25"/>
      <c r="P236" s="43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43"/>
    </row>
    <row r="237" spans="1:29" s="76" customFormat="1">
      <c r="A237" s="25"/>
      <c r="B237" s="8"/>
      <c r="C237" s="8"/>
      <c r="D237" s="8"/>
      <c r="G237" s="25"/>
      <c r="H237" s="25"/>
      <c r="I237" s="25"/>
      <c r="J237" s="25"/>
      <c r="K237" s="25"/>
      <c r="L237" s="25"/>
      <c r="M237" s="25"/>
      <c r="N237" s="25"/>
      <c r="O237" s="25"/>
      <c r="P237" s="43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43"/>
    </row>
    <row r="238" spans="1:29" s="76" customFormat="1">
      <c r="A238" s="25"/>
      <c r="B238" s="8"/>
      <c r="C238" s="8"/>
      <c r="D238" s="8"/>
      <c r="G238" s="25"/>
      <c r="H238" s="25"/>
      <c r="I238" s="25"/>
      <c r="J238" s="25"/>
      <c r="K238" s="25"/>
      <c r="L238" s="25"/>
      <c r="M238" s="25"/>
      <c r="N238" s="25"/>
      <c r="O238" s="25"/>
      <c r="P238" s="43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43"/>
    </row>
    <row r="239" spans="1:29" s="76" customFormat="1">
      <c r="A239" s="25"/>
      <c r="B239" s="8"/>
      <c r="C239" s="8"/>
      <c r="D239" s="8"/>
      <c r="G239" s="25"/>
      <c r="H239" s="25"/>
      <c r="I239" s="25"/>
      <c r="J239" s="25"/>
      <c r="K239" s="25"/>
      <c r="L239" s="25"/>
      <c r="M239" s="25"/>
      <c r="N239" s="25"/>
      <c r="O239" s="25"/>
      <c r="P239" s="43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43"/>
    </row>
    <row r="240" spans="1:29" s="76" customFormat="1">
      <c r="A240" s="25"/>
      <c r="B240" s="8"/>
      <c r="C240" s="8"/>
      <c r="D240" s="8"/>
      <c r="G240" s="25"/>
      <c r="H240" s="25"/>
      <c r="I240" s="25"/>
      <c r="J240" s="25"/>
      <c r="K240" s="25"/>
      <c r="L240" s="25"/>
      <c r="M240" s="25"/>
      <c r="N240" s="25"/>
      <c r="O240" s="25"/>
      <c r="P240" s="43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43"/>
    </row>
    <row r="241" spans="1:29" s="76" customFormat="1">
      <c r="A241" s="25"/>
      <c r="B241" s="8"/>
      <c r="C241" s="8"/>
      <c r="D241" s="8"/>
      <c r="G241" s="25"/>
      <c r="H241" s="25"/>
      <c r="I241" s="25"/>
      <c r="J241" s="25"/>
      <c r="K241" s="25"/>
      <c r="L241" s="25"/>
      <c r="M241" s="25"/>
      <c r="N241" s="25"/>
      <c r="O241" s="25"/>
      <c r="P241" s="43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43"/>
    </row>
    <row r="242" spans="1:29" s="76" customFormat="1">
      <c r="A242" s="25"/>
      <c r="B242" s="8"/>
      <c r="C242" s="8"/>
      <c r="D242" s="8"/>
      <c r="G242" s="25"/>
      <c r="H242" s="25"/>
      <c r="I242" s="25"/>
      <c r="J242" s="25"/>
      <c r="K242" s="25"/>
      <c r="L242" s="25"/>
      <c r="M242" s="25"/>
      <c r="N242" s="25"/>
      <c r="O242" s="25"/>
      <c r="P242" s="43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43"/>
    </row>
    <row r="243" spans="1:29" s="76" customFormat="1">
      <c r="A243" s="25"/>
      <c r="B243" s="8"/>
      <c r="C243" s="8"/>
      <c r="D243" s="8"/>
      <c r="G243" s="25"/>
      <c r="H243" s="25"/>
      <c r="I243" s="25"/>
      <c r="J243" s="25"/>
      <c r="K243" s="25"/>
      <c r="L243" s="25"/>
      <c r="M243" s="25"/>
      <c r="N243" s="25"/>
      <c r="O243" s="25"/>
      <c r="P243" s="43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43"/>
    </row>
    <row r="244" spans="1:29" s="76" customFormat="1">
      <c r="A244" s="25"/>
      <c r="B244" s="8"/>
      <c r="C244" s="8"/>
      <c r="D244" s="8"/>
      <c r="G244" s="25"/>
      <c r="H244" s="25"/>
      <c r="I244" s="25"/>
      <c r="J244" s="25"/>
      <c r="K244" s="25"/>
      <c r="L244" s="25"/>
      <c r="M244" s="25"/>
      <c r="N244" s="25"/>
      <c r="O244" s="25"/>
      <c r="P244" s="43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43"/>
    </row>
    <row r="245" spans="1:29" s="76" customFormat="1">
      <c r="A245" s="25"/>
      <c r="B245" s="8"/>
      <c r="C245" s="8"/>
      <c r="D245" s="8"/>
      <c r="G245" s="25"/>
      <c r="H245" s="25"/>
      <c r="I245" s="25"/>
      <c r="J245" s="25"/>
      <c r="K245" s="25"/>
      <c r="L245" s="25"/>
      <c r="M245" s="25"/>
      <c r="N245" s="25"/>
      <c r="O245" s="25"/>
      <c r="P245" s="43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43"/>
    </row>
    <row r="246" spans="1:29" s="76" customFormat="1">
      <c r="A246" s="25"/>
      <c r="B246" s="8"/>
      <c r="C246" s="8"/>
      <c r="D246" s="8"/>
      <c r="G246" s="25"/>
      <c r="H246" s="25"/>
      <c r="I246" s="25"/>
      <c r="J246" s="25"/>
      <c r="K246" s="25"/>
      <c r="L246" s="25"/>
      <c r="M246" s="25"/>
      <c r="N246" s="25"/>
      <c r="O246" s="25"/>
      <c r="P246" s="43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43"/>
    </row>
    <row r="247" spans="1:29" s="76" customFormat="1">
      <c r="A247" s="25"/>
      <c r="B247" s="8"/>
      <c r="C247" s="8"/>
      <c r="D247" s="8"/>
      <c r="G247" s="25"/>
      <c r="H247" s="25"/>
      <c r="I247" s="25"/>
      <c r="J247" s="25"/>
      <c r="K247" s="25"/>
      <c r="L247" s="25"/>
      <c r="M247" s="25"/>
      <c r="N247" s="25"/>
      <c r="O247" s="25"/>
      <c r="P247" s="43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43"/>
    </row>
    <row r="248" spans="1:29" s="76" customFormat="1">
      <c r="A248" s="25"/>
      <c r="B248" s="8"/>
      <c r="C248" s="8"/>
      <c r="D248" s="8"/>
      <c r="G248" s="25"/>
      <c r="H248" s="25"/>
      <c r="I248" s="25"/>
      <c r="J248" s="25"/>
      <c r="K248" s="25"/>
      <c r="L248" s="25"/>
      <c r="M248" s="25"/>
      <c r="N248" s="25"/>
      <c r="O248" s="25"/>
      <c r="P248" s="43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43"/>
    </row>
    <row r="249" spans="1:29" s="76" customFormat="1">
      <c r="A249" s="25"/>
      <c r="B249" s="8"/>
      <c r="C249" s="8"/>
      <c r="D249" s="8"/>
      <c r="G249" s="25"/>
      <c r="H249" s="25"/>
      <c r="I249" s="25"/>
      <c r="J249" s="25"/>
      <c r="K249" s="25"/>
      <c r="L249" s="25"/>
      <c r="M249" s="25"/>
      <c r="N249" s="25"/>
      <c r="O249" s="25"/>
      <c r="P249" s="43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43"/>
    </row>
    <row r="250" spans="1:29" s="76" customFormat="1">
      <c r="A250" s="25"/>
      <c r="B250" s="8"/>
      <c r="C250" s="8"/>
      <c r="D250" s="8"/>
      <c r="G250" s="25"/>
      <c r="H250" s="25"/>
      <c r="I250" s="25"/>
      <c r="J250" s="25"/>
      <c r="K250" s="25"/>
      <c r="L250" s="25"/>
      <c r="M250" s="25"/>
      <c r="N250" s="25"/>
      <c r="O250" s="25"/>
      <c r="P250" s="43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43"/>
    </row>
    <row r="251" spans="1:29" s="76" customFormat="1">
      <c r="A251" s="25"/>
      <c r="B251" s="8"/>
      <c r="C251" s="8"/>
      <c r="D251" s="8"/>
      <c r="G251" s="25"/>
      <c r="H251" s="25"/>
      <c r="I251" s="25"/>
      <c r="J251" s="25"/>
      <c r="K251" s="25"/>
      <c r="L251" s="25"/>
      <c r="M251" s="25"/>
      <c r="N251" s="25"/>
      <c r="O251" s="25"/>
      <c r="P251" s="43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43"/>
    </row>
    <row r="252" spans="1:29" s="76" customFormat="1">
      <c r="A252" s="25"/>
      <c r="B252" s="8"/>
      <c r="C252" s="8"/>
      <c r="D252" s="8"/>
      <c r="G252" s="25"/>
      <c r="H252" s="25"/>
      <c r="I252" s="25"/>
      <c r="J252" s="25"/>
      <c r="K252" s="25"/>
      <c r="L252" s="25"/>
      <c r="M252" s="25"/>
      <c r="N252" s="25"/>
      <c r="O252" s="25"/>
      <c r="P252" s="43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43"/>
    </row>
    <row r="253" spans="1:29" s="76" customFormat="1">
      <c r="A253" s="25"/>
      <c r="B253" s="8"/>
      <c r="C253" s="8"/>
      <c r="D253" s="8"/>
      <c r="G253" s="25"/>
      <c r="H253" s="25"/>
      <c r="I253" s="25"/>
      <c r="J253" s="25"/>
      <c r="K253" s="25"/>
      <c r="L253" s="25"/>
      <c r="M253" s="25"/>
      <c r="N253" s="25"/>
      <c r="O253" s="25"/>
      <c r="P253" s="43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43"/>
    </row>
    <row r="254" spans="1:29" s="76" customFormat="1">
      <c r="A254" s="25"/>
      <c r="B254" s="8"/>
      <c r="C254" s="8"/>
      <c r="D254" s="8"/>
      <c r="G254" s="25"/>
      <c r="H254" s="25"/>
      <c r="I254" s="25"/>
      <c r="J254" s="25"/>
      <c r="K254" s="25"/>
      <c r="L254" s="25"/>
      <c r="M254" s="25"/>
      <c r="N254" s="25"/>
      <c r="O254" s="25"/>
      <c r="P254" s="43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43"/>
    </row>
    <row r="255" spans="1:29" s="76" customFormat="1">
      <c r="A255" s="25"/>
      <c r="B255" s="8"/>
      <c r="C255" s="8"/>
      <c r="D255" s="8"/>
      <c r="G255" s="25"/>
      <c r="H255" s="25"/>
      <c r="I255" s="25"/>
      <c r="J255" s="25"/>
      <c r="K255" s="25"/>
      <c r="L255" s="25"/>
      <c r="M255" s="25"/>
      <c r="N255" s="25"/>
      <c r="O255" s="25"/>
      <c r="P255" s="43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43"/>
    </row>
    <row r="256" spans="1:29" s="76" customFormat="1">
      <c r="A256" s="25"/>
      <c r="B256" s="8"/>
      <c r="C256" s="8"/>
      <c r="D256" s="8"/>
      <c r="G256" s="25"/>
      <c r="H256" s="25"/>
      <c r="I256" s="25"/>
      <c r="J256" s="25"/>
      <c r="K256" s="25"/>
      <c r="L256" s="25"/>
      <c r="M256" s="25"/>
      <c r="N256" s="25"/>
      <c r="O256" s="25"/>
      <c r="P256" s="43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43"/>
    </row>
    <row r="257" spans="1:29" s="76" customFormat="1">
      <c r="A257" s="25"/>
      <c r="B257" s="8"/>
      <c r="C257" s="8"/>
      <c r="D257" s="8"/>
      <c r="G257" s="25"/>
      <c r="H257" s="25"/>
      <c r="I257" s="25"/>
      <c r="J257" s="25"/>
      <c r="K257" s="25"/>
      <c r="L257" s="25"/>
      <c r="M257" s="25"/>
      <c r="N257" s="25"/>
      <c r="O257" s="25"/>
      <c r="P257" s="43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43"/>
    </row>
    <row r="258" spans="1:29" s="76" customFormat="1">
      <c r="A258" s="25"/>
      <c r="B258" s="8"/>
      <c r="C258" s="8"/>
      <c r="D258" s="8"/>
      <c r="G258" s="25"/>
      <c r="H258" s="25"/>
      <c r="I258" s="25"/>
      <c r="J258" s="25"/>
      <c r="K258" s="25"/>
      <c r="L258" s="25"/>
      <c r="M258" s="25"/>
      <c r="N258" s="25"/>
      <c r="O258" s="25"/>
      <c r="P258" s="43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43"/>
    </row>
    <row r="259" spans="1:29" s="76" customFormat="1">
      <c r="A259" s="25"/>
      <c r="B259" s="8"/>
      <c r="C259" s="8"/>
      <c r="D259" s="8"/>
      <c r="G259" s="25"/>
      <c r="H259" s="25"/>
      <c r="I259" s="25"/>
      <c r="J259" s="25"/>
      <c r="K259" s="25"/>
      <c r="L259" s="25"/>
      <c r="M259" s="25"/>
      <c r="N259" s="25"/>
      <c r="O259" s="25"/>
      <c r="P259" s="43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43"/>
    </row>
    <row r="260" spans="1:29" s="76" customFormat="1">
      <c r="A260" s="25"/>
      <c r="B260" s="8"/>
      <c r="C260" s="8"/>
      <c r="D260" s="8"/>
      <c r="G260" s="25"/>
      <c r="H260" s="25"/>
      <c r="I260" s="25"/>
      <c r="J260" s="25"/>
      <c r="K260" s="25"/>
      <c r="L260" s="25"/>
      <c r="M260" s="25"/>
      <c r="N260" s="25"/>
      <c r="O260" s="25"/>
      <c r="P260" s="43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43"/>
    </row>
    <row r="261" spans="1:29" s="76" customFormat="1">
      <c r="A261" s="25"/>
      <c r="B261" s="8"/>
      <c r="C261" s="8"/>
      <c r="D261" s="8"/>
      <c r="G261" s="25"/>
      <c r="H261" s="25"/>
      <c r="I261" s="25"/>
      <c r="J261" s="25"/>
      <c r="K261" s="25"/>
      <c r="L261" s="25"/>
      <c r="M261" s="25"/>
      <c r="N261" s="25"/>
      <c r="O261" s="25"/>
      <c r="P261" s="43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43"/>
    </row>
    <row r="262" spans="1:29" s="76" customFormat="1">
      <c r="A262" s="25"/>
      <c r="B262" s="8"/>
      <c r="C262" s="8"/>
      <c r="D262" s="8"/>
      <c r="G262" s="25"/>
      <c r="H262" s="25"/>
      <c r="I262" s="25"/>
      <c r="J262" s="25"/>
      <c r="K262" s="25"/>
      <c r="L262" s="25"/>
      <c r="M262" s="25"/>
      <c r="N262" s="25"/>
      <c r="O262" s="25"/>
      <c r="P262" s="43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43"/>
    </row>
    <row r="263" spans="1:29" s="76" customFormat="1">
      <c r="A263" s="25"/>
      <c r="B263" s="8"/>
      <c r="C263" s="8"/>
      <c r="D263" s="8"/>
      <c r="G263" s="25"/>
      <c r="H263" s="25"/>
      <c r="I263" s="25"/>
      <c r="J263" s="25"/>
      <c r="K263" s="25"/>
      <c r="L263" s="25"/>
      <c r="M263" s="25"/>
      <c r="N263" s="25"/>
      <c r="O263" s="25"/>
      <c r="P263" s="43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43"/>
    </row>
    <row r="264" spans="1:29" s="76" customFormat="1">
      <c r="A264" s="25"/>
      <c r="B264" s="8"/>
      <c r="C264" s="8"/>
      <c r="D264" s="8"/>
      <c r="G264" s="25"/>
      <c r="H264" s="25"/>
      <c r="I264" s="25"/>
      <c r="J264" s="25"/>
      <c r="K264" s="25"/>
      <c r="L264" s="25"/>
      <c r="M264" s="25"/>
      <c r="N264" s="25"/>
      <c r="O264" s="25"/>
      <c r="P264" s="43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43"/>
    </row>
    <row r="265" spans="1:29" s="76" customFormat="1">
      <c r="A265" s="25"/>
      <c r="B265" s="8"/>
      <c r="C265" s="8"/>
      <c r="D265" s="8"/>
      <c r="G265" s="25"/>
      <c r="H265" s="25"/>
      <c r="I265" s="25"/>
      <c r="J265" s="25"/>
      <c r="K265" s="25"/>
      <c r="L265" s="25"/>
      <c r="M265" s="25"/>
      <c r="N265" s="25"/>
      <c r="O265" s="25"/>
      <c r="P265" s="43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43"/>
    </row>
    <row r="266" spans="1:29" s="76" customFormat="1">
      <c r="A266" s="25"/>
      <c r="B266" s="8"/>
      <c r="C266" s="8"/>
      <c r="D266" s="8"/>
      <c r="G266" s="25"/>
      <c r="H266" s="25"/>
      <c r="I266" s="25"/>
      <c r="J266" s="25"/>
      <c r="K266" s="25"/>
      <c r="L266" s="25"/>
      <c r="M266" s="25"/>
      <c r="N266" s="25"/>
      <c r="O266" s="25"/>
      <c r="P266" s="43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43"/>
    </row>
    <row r="267" spans="1:29" s="76" customFormat="1">
      <c r="A267" s="25"/>
      <c r="B267" s="8"/>
      <c r="C267" s="8"/>
      <c r="D267" s="8"/>
      <c r="G267" s="25"/>
      <c r="H267" s="25"/>
      <c r="I267" s="25"/>
      <c r="J267" s="25"/>
      <c r="K267" s="25"/>
      <c r="L267" s="25"/>
      <c r="M267" s="25"/>
      <c r="N267" s="25"/>
      <c r="O267" s="25"/>
      <c r="P267" s="43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43"/>
    </row>
    <row r="268" spans="1:29" s="76" customFormat="1">
      <c r="A268" s="25"/>
      <c r="B268" s="8"/>
      <c r="C268" s="8"/>
      <c r="D268" s="8"/>
      <c r="G268" s="25"/>
      <c r="H268" s="25"/>
      <c r="I268" s="25"/>
      <c r="J268" s="25"/>
      <c r="K268" s="25"/>
      <c r="L268" s="25"/>
      <c r="M268" s="25"/>
      <c r="N268" s="25"/>
      <c r="O268" s="25"/>
      <c r="P268" s="43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43"/>
    </row>
    <row r="269" spans="1:29" s="76" customFormat="1">
      <c r="A269" s="25"/>
      <c r="B269" s="8"/>
      <c r="C269" s="8"/>
      <c r="D269" s="8"/>
      <c r="G269" s="25"/>
      <c r="H269" s="25"/>
      <c r="I269" s="25"/>
      <c r="J269" s="25"/>
      <c r="K269" s="25"/>
      <c r="L269" s="25"/>
      <c r="M269" s="25"/>
      <c r="N269" s="25"/>
      <c r="O269" s="25"/>
      <c r="P269" s="43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43"/>
    </row>
    <row r="270" spans="1:29" s="76" customFormat="1">
      <c r="A270" s="25"/>
      <c r="B270" s="8"/>
      <c r="C270" s="8"/>
      <c r="D270" s="8"/>
      <c r="G270" s="25"/>
      <c r="H270" s="25"/>
      <c r="I270" s="25"/>
      <c r="J270" s="25"/>
      <c r="K270" s="25"/>
      <c r="L270" s="25"/>
      <c r="M270" s="25"/>
      <c r="N270" s="25"/>
      <c r="O270" s="25"/>
      <c r="P270" s="43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43"/>
    </row>
    <row r="271" spans="1:29" s="76" customFormat="1">
      <c r="A271" s="25"/>
      <c r="B271" s="8"/>
      <c r="C271" s="8"/>
      <c r="D271" s="8"/>
      <c r="G271" s="25"/>
      <c r="H271" s="25"/>
      <c r="I271" s="25"/>
      <c r="J271" s="25"/>
      <c r="K271" s="25"/>
      <c r="L271" s="25"/>
      <c r="M271" s="25"/>
      <c r="N271" s="25"/>
      <c r="O271" s="25"/>
      <c r="P271" s="43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43"/>
    </row>
    <row r="272" spans="1:29" s="76" customFormat="1">
      <c r="A272" s="25"/>
      <c r="B272" s="8"/>
      <c r="C272" s="8"/>
      <c r="D272" s="8"/>
      <c r="G272" s="25"/>
      <c r="H272" s="25"/>
      <c r="I272" s="25"/>
      <c r="J272" s="25"/>
      <c r="K272" s="25"/>
      <c r="L272" s="25"/>
      <c r="M272" s="25"/>
      <c r="N272" s="25"/>
      <c r="O272" s="25"/>
      <c r="P272" s="43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43"/>
    </row>
    <row r="273" spans="1:29" s="76" customFormat="1">
      <c r="A273" s="25"/>
      <c r="B273" s="8"/>
      <c r="C273" s="8"/>
      <c r="D273" s="8"/>
      <c r="G273" s="25"/>
      <c r="H273" s="25"/>
      <c r="I273" s="25"/>
      <c r="J273" s="25"/>
      <c r="K273" s="25"/>
      <c r="L273" s="25"/>
      <c r="M273" s="25"/>
      <c r="N273" s="25"/>
      <c r="O273" s="25"/>
      <c r="P273" s="43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43"/>
    </row>
    <row r="274" spans="1:29" s="76" customFormat="1">
      <c r="A274" s="25"/>
      <c r="B274" s="8"/>
      <c r="C274" s="8"/>
      <c r="D274" s="8"/>
      <c r="G274" s="25"/>
      <c r="H274" s="25"/>
      <c r="I274" s="25"/>
      <c r="J274" s="25"/>
      <c r="K274" s="25"/>
      <c r="L274" s="25"/>
      <c r="M274" s="25"/>
      <c r="N274" s="25"/>
      <c r="O274" s="25"/>
      <c r="P274" s="43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43"/>
    </row>
    <row r="275" spans="1:29" s="76" customFormat="1">
      <c r="A275" s="25"/>
      <c r="B275" s="8"/>
      <c r="C275" s="8"/>
      <c r="D275" s="8"/>
      <c r="G275" s="25"/>
      <c r="H275" s="25"/>
      <c r="I275" s="25"/>
      <c r="J275" s="25"/>
      <c r="K275" s="25"/>
      <c r="L275" s="25"/>
      <c r="M275" s="25"/>
      <c r="N275" s="25"/>
      <c r="O275" s="25"/>
      <c r="P275" s="43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43"/>
    </row>
    <row r="276" spans="1:29" s="76" customFormat="1">
      <c r="A276" s="25"/>
      <c r="B276" s="8"/>
      <c r="C276" s="8"/>
      <c r="D276" s="8"/>
      <c r="G276" s="25"/>
      <c r="H276" s="25"/>
      <c r="I276" s="25"/>
      <c r="J276" s="25"/>
      <c r="K276" s="25"/>
      <c r="L276" s="25"/>
      <c r="M276" s="25"/>
      <c r="N276" s="25"/>
      <c r="O276" s="25"/>
      <c r="P276" s="43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43"/>
    </row>
    <row r="277" spans="1:29" s="76" customFormat="1">
      <c r="A277" s="25"/>
      <c r="B277" s="8"/>
      <c r="C277" s="8"/>
      <c r="D277" s="8"/>
      <c r="G277" s="25"/>
      <c r="H277" s="25"/>
      <c r="I277" s="25"/>
      <c r="J277" s="25"/>
      <c r="K277" s="25"/>
      <c r="L277" s="25"/>
      <c r="M277" s="25"/>
      <c r="N277" s="25"/>
      <c r="O277" s="25"/>
      <c r="P277" s="43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43"/>
    </row>
    <row r="278" spans="1:29" s="76" customFormat="1">
      <c r="A278" s="25"/>
      <c r="B278" s="8"/>
      <c r="C278" s="8"/>
      <c r="D278" s="8"/>
      <c r="G278" s="25"/>
      <c r="H278" s="25"/>
      <c r="I278" s="25"/>
      <c r="J278" s="25"/>
      <c r="K278" s="25"/>
      <c r="L278" s="25"/>
      <c r="M278" s="25"/>
      <c r="N278" s="25"/>
      <c r="O278" s="25"/>
      <c r="P278" s="43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43"/>
    </row>
    <row r="279" spans="1:29" s="76" customFormat="1">
      <c r="A279" s="25"/>
      <c r="B279" s="8"/>
      <c r="C279" s="8"/>
      <c r="D279" s="8"/>
      <c r="G279" s="25"/>
      <c r="H279" s="25"/>
      <c r="I279" s="25"/>
      <c r="J279" s="25"/>
      <c r="K279" s="25"/>
      <c r="L279" s="25"/>
      <c r="M279" s="25"/>
      <c r="N279" s="25"/>
      <c r="O279" s="25"/>
      <c r="P279" s="43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43"/>
    </row>
    <row r="280" spans="1:29" s="76" customFormat="1">
      <c r="A280" s="25"/>
      <c r="B280" s="8"/>
      <c r="C280" s="8"/>
      <c r="D280" s="8"/>
      <c r="G280" s="25"/>
      <c r="H280" s="25"/>
      <c r="I280" s="25"/>
      <c r="J280" s="25"/>
      <c r="K280" s="25"/>
      <c r="L280" s="25"/>
      <c r="M280" s="25"/>
      <c r="N280" s="25"/>
      <c r="O280" s="25"/>
      <c r="P280" s="43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43"/>
    </row>
    <row r="281" spans="1:29" s="76" customFormat="1">
      <c r="A281" s="25"/>
      <c r="B281" s="8"/>
      <c r="C281" s="8"/>
      <c r="D281" s="8"/>
      <c r="G281" s="25"/>
      <c r="H281" s="25"/>
      <c r="I281" s="25"/>
      <c r="J281" s="25"/>
      <c r="K281" s="25"/>
      <c r="L281" s="25"/>
      <c r="M281" s="25"/>
      <c r="N281" s="25"/>
      <c r="O281" s="25"/>
      <c r="P281" s="43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43"/>
    </row>
    <row r="282" spans="1:29" s="76" customFormat="1">
      <c r="A282" s="25"/>
      <c r="B282" s="8"/>
      <c r="C282" s="8"/>
      <c r="D282" s="8"/>
      <c r="G282" s="25"/>
      <c r="H282" s="25"/>
      <c r="I282" s="25"/>
      <c r="J282" s="25"/>
      <c r="K282" s="25"/>
      <c r="L282" s="25"/>
      <c r="M282" s="25"/>
      <c r="N282" s="25"/>
      <c r="O282" s="25"/>
      <c r="P282" s="43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43"/>
    </row>
    <row r="283" spans="1:29" s="76" customFormat="1">
      <c r="A283" s="25"/>
      <c r="B283" s="8"/>
      <c r="C283" s="8"/>
      <c r="D283" s="8"/>
      <c r="G283" s="25"/>
      <c r="H283" s="25"/>
      <c r="I283" s="25"/>
      <c r="J283" s="25"/>
      <c r="K283" s="25"/>
      <c r="L283" s="25"/>
      <c r="M283" s="25"/>
      <c r="N283" s="25"/>
      <c r="O283" s="25"/>
      <c r="P283" s="43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43"/>
    </row>
    <row r="284" spans="1:29" s="76" customFormat="1">
      <c r="A284" s="25"/>
      <c r="B284" s="8"/>
      <c r="C284" s="8"/>
      <c r="D284" s="8"/>
      <c r="G284" s="25"/>
      <c r="H284" s="25"/>
      <c r="I284" s="25"/>
      <c r="J284" s="25"/>
      <c r="K284" s="25"/>
      <c r="L284" s="25"/>
      <c r="M284" s="25"/>
      <c r="N284" s="25"/>
      <c r="O284" s="25"/>
      <c r="P284" s="43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43"/>
    </row>
    <row r="285" spans="1:29" s="76" customFormat="1">
      <c r="A285" s="25"/>
      <c r="B285" s="8"/>
      <c r="C285" s="8"/>
      <c r="D285" s="8"/>
      <c r="G285" s="25"/>
      <c r="H285" s="25"/>
      <c r="I285" s="25"/>
      <c r="J285" s="25"/>
      <c r="K285" s="25"/>
      <c r="L285" s="25"/>
      <c r="M285" s="25"/>
      <c r="N285" s="25"/>
      <c r="O285" s="25"/>
      <c r="P285" s="43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43"/>
    </row>
    <row r="286" spans="1:29" s="76" customFormat="1">
      <c r="A286" s="25"/>
      <c r="B286" s="8"/>
      <c r="C286" s="8"/>
      <c r="D286" s="8"/>
      <c r="G286" s="25"/>
      <c r="H286" s="25"/>
      <c r="I286" s="25"/>
      <c r="J286" s="25"/>
      <c r="K286" s="25"/>
      <c r="L286" s="25"/>
      <c r="M286" s="25"/>
      <c r="N286" s="25"/>
      <c r="O286" s="25"/>
      <c r="P286" s="43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43"/>
    </row>
    <row r="287" spans="1:29" s="76" customFormat="1">
      <c r="A287" s="25"/>
      <c r="B287" s="8"/>
      <c r="C287" s="8"/>
      <c r="D287" s="8"/>
      <c r="G287" s="25"/>
      <c r="H287" s="25"/>
      <c r="I287" s="25"/>
      <c r="J287" s="25"/>
      <c r="K287" s="25"/>
      <c r="L287" s="25"/>
      <c r="M287" s="25"/>
      <c r="N287" s="25"/>
      <c r="O287" s="25"/>
      <c r="P287" s="43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43"/>
    </row>
    <row r="288" spans="1:29" s="76" customFormat="1">
      <c r="A288" s="25"/>
      <c r="B288" s="8"/>
      <c r="C288" s="8"/>
      <c r="D288" s="8"/>
      <c r="G288" s="25"/>
      <c r="H288" s="25"/>
      <c r="I288" s="25"/>
      <c r="J288" s="25"/>
      <c r="K288" s="25"/>
      <c r="L288" s="25"/>
      <c r="M288" s="25"/>
      <c r="N288" s="25"/>
      <c r="O288" s="25"/>
      <c r="P288" s="43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43"/>
    </row>
    <row r="289" spans="1:29" s="76" customFormat="1">
      <c r="A289" s="25"/>
      <c r="B289" s="8"/>
      <c r="C289" s="8"/>
      <c r="D289" s="8"/>
      <c r="G289" s="25"/>
      <c r="H289" s="25"/>
      <c r="I289" s="25"/>
      <c r="J289" s="25"/>
      <c r="K289" s="25"/>
      <c r="L289" s="25"/>
      <c r="M289" s="25"/>
      <c r="N289" s="25"/>
      <c r="O289" s="25"/>
      <c r="P289" s="43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43"/>
    </row>
    <row r="290" spans="1:29" s="76" customFormat="1">
      <c r="A290" s="25"/>
      <c r="B290" s="8"/>
      <c r="C290" s="8"/>
      <c r="D290" s="8"/>
      <c r="G290" s="25"/>
      <c r="H290" s="25"/>
      <c r="I290" s="25"/>
      <c r="J290" s="25"/>
      <c r="K290" s="25"/>
      <c r="L290" s="25"/>
      <c r="M290" s="25"/>
      <c r="N290" s="25"/>
      <c r="O290" s="25"/>
      <c r="P290" s="43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43"/>
    </row>
    <row r="291" spans="1:29" s="76" customFormat="1">
      <c r="A291" s="25"/>
      <c r="B291" s="8"/>
      <c r="C291" s="8"/>
      <c r="D291" s="8"/>
      <c r="G291" s="25"/>
      <c r="H291" s="25"/>
      <c r="I291" s="25"/>
      <c r="J291" s="25"/>
      <c r="K291" s="25"/>
      <c r="L291" s="25"/>
      <c r="M291" s="25"/>
      <c r="N291" s="25"/>
      <c r="O291" s="25"/>
      <c r="P291" s="43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43"/>
    </row>
    <row r="292" spans="1:29" s="76" customFormat="1">
      <c r="A292" s="25"/>
      <c r="B292" s="8"/>
      <c r="C292" s="8"/>
      <c r="D292" s="8"/>
      <c r="G292" s="25"/>
      <c r="H292" s="25"/>
      <c r="I292" s="25"/>
      <c r="J292" s="25"/>
      <c r="K292" s="25"/>
      <c r="L292" s="25"/>
      <c r="M292" s="25"/>
      <c r="N292" s="25"/>
      <c r="O292" s="25"/>
      <c r="P292" s="43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43"/>
    </row>
    <row r="293" spans="1:29" s="76" customFormat="1">
      <c r="A293" s="25"/>
      <c r="B293" s="8"/>
      <c r="C293" s="8"/>
      <c r="D293" s="8"/>
      <c r="G293" s="25"/>
      <c r="H293" s="25"/>
      <c r="I293" s="25"/>
      <c r="J293" s="25"/>
      <c r="K293" s="25"/>
      <c r="L293" s="25"/>
      <c r="M293" s="25"/>
      <c r="N293" s="25"/>
      <c r="O293" s="25"/>
      <c r="P293" s="43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43"/>
    </row>
    <row r="294" spans="1:29" s="76" customFormat="1">
      <c r="A294" s="25"/>
      <c r="B294" s="8"/>
      <c r="C294" s="8"/>
      <c r="D294" s="8"/>
      <c r="G294" s="25"/>
      <c r="H294" s="25"/>
      <c r="I294" s="25"/>
      <c r="J294" s="25"/>
      <c r="K294" s="25"/>
      <c r="L294" s="25"/>
      <c r="M294" s="25"/>
      <c r="N294" s="25"/>
      <c r="O294" s="25"/>
      <c r="P294" s="43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43"/>
    </row>
    <row r="295" spans="1:29" s="76" customFormat="1">
      <c r="A295" s="25"/>
      <c r="B295" s="8"/>
      <c r="C295" s="8"/>
      <c r="D295" s="8"/>
      <c r="G295" s="25"/>
      <c r="H295" s="25"/>
      <c r="I295" s="25"/>
      <c r="J295" s="25"/>
      <c r="K295" s="25"/>
      <c r="L295" s="25"/>
      <c r="M295" s="25"/>
      <c r="N295" s="25"/>
      <c r="O295" s="25"/>
      <c r="P295" s="43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43"/>
    </row>
    <row r="296" spans="1:29" s="76" customFormat="1">
      <c r="A296" s="25"/>
      <c r="B296" s="8"/>
      <c r="C296" s="8"/>
      <c r="D296" s="8"/>
      <c r="G296" s="25"/>
      <c r="H296" s="25"/>
      <c r="I296" s="25"/>
      <c r="J296" s="25"/>
      <c r="K296" s="25"/>
      <c r="L296" s="25"/>
      <c r="M296" s="25"/>
      <c r="N296" s="25"/>
      <c r="O296" s="25"/>
      <c r="P296" s="43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43"/>
    </row>
    <row r="297" spans="1:29" s="76" customFormat="1">
      <c r="A297" s="25"/>
      <c r="B297" s="8"/>
      <c r="C297" s="8"/>
      <c r="D297" s="8"/>
      <c r="G297" s="25"/>
      <c r="H297" s="25"/>
      <c r="I297" s="25"/>
      <c r="J297" s="25"/>
      <c r="K297" s="25"/>
      <c r="L297" s="25"/>
      <c r="M297" s="25"/>
      <c r="N297" s="25"/>
      <c r="O297" s="25"/>
      <c r="P297" s="43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43"/>
    </row>
    <row r="298" spans="1:29" s="76" customFormat="1">
      <c r="A298" s="25"/>
      <c r="B298" s="8"/>
      <c r="C298" s="8"/>
      <c r="D298" s="8"/>
      <c r="G298" s="25"/>
      <c r="H298" s="25"/>
      <c r="I298" s="25"/>
      <c r="J298" s="25"/>
      <c r="K298" s="25"/>
      <c r="L298" s="25"/>
      <c r="M298" s="25"/>
      <c r="N298" s="25"/>
      <c r="O298" s="25"/>
      <c r="P298" s="43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43"/>
    </row>
    <row r="299" spans="1:29" s="76" customFormat="1">
      <c r="A299" s="25"/>
      <c r="B299" s="8"/>
      <c r="C299" s="8"/>
      <c r="D299" s="8"/>
      <c r="G299" s="25"/>
      <c r="H299" s="25"/>
      <c r="I299" s="25"/>
      <c r="J299" s="25"/>
      <c r="K299" s="25"/>
      <c r="L299" s="25"/>
      <c r="M299" s="25"/>
      <c r="N299" s="25"/>
      <c r="O299" s="25"/>
      <c r="P299" s="43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43"/>
    </row>
    <row r="300" spans="1:29" s="76" customFormat="1">
      <c r="A300" s="25"/>
      <c r="B300" s="8"/>
      <c r="C300" s="8"/>
      <c r="D300" s="8"/>
      <c r="G300" s="25"/>
      <c r="H300" s="25"/>
      <c r="I300" s="25"/>
      <c r="J300" s="25"/>
      <c r="K300" s="25"/>
      <c r="L300" s="25"/>
      <c r="M300" s="25"/>
      <c r="N300" s="25"/>
      <c r="O300" s="25"/>
      <c r="P300" s="43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43"/>
    </row>
    <row r="301" spans="1:29" s="76" customFormat="1">
      <c r="A301" s="25"/>
      <c r="B301" s="8"/>
      <c r="C301" s="8"/>
      <c r="D301" s="8"/>
      <c r="G301" s="25"/>
      <c r="H301" s="25"/>
      <c r="I301" s="25"/>
      <c r="J301" s="25"/>
      <c r="K301" s="25"/>
      <c r="L301" s="25"/>
      <c r="M301" s="25"/>
      <c r="N301" s="25"/>
      <c r="O301" s="25"/>
      <c r="P301" s="43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43"/>
    </row>
    <row r="302" spans="1:29" s="76" customFormat="1">
      <c r="A302" s="25"/>
      <c r="B302" s="8"/>
      <c r="C302" s="8"/>
      <c r="D302" s="8"/>
      <c r="G302" s="25"/>
      <c r="H302" s="25"/>
      <c r="I302" s="25"/>
      <c r="J302" s="25"/>
      <c r="K302" s="25"/>
      <c r="L302" s="25"/>
      <c r="M302" s="25"/>
      <c r="N302" s="25"/>
      <c r="O302" s="25"/>
      <c r="P302" s="43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43"/>
    </row>
    <row r="303" spans="1:29" s="76" customFormat="1">
      <c r="A303" s="25"/>
      <c r="B303" s="8"/>
      <c r="C303" s="8"/>
      <c r="D303" s="8"/>
      <c r="G303" s="25"/>
      <c r="H303" s="25"/>
      <c r="I303" s="25"/>
      <c r="J303" s="25"/>
      <c r="K303" s="25"/>
      <c r="L303" s="25"/>
      <c r="M303" s="25"/>
      <c r="N303" s="25"/>
      <c r="O303" s="25"/>
      <c r="P303" s="43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43"/>
    </row>
    <row r="304" spans="1:29" s="76" customFormat="1">
      <c r="A304" s="25"/>
      <c r="B304" s="8"/>
      <c r="C304" s="8"/>
      <c r="D304" s="8"/>
      <c r="G304" s="25"/>
      <c r="H304" s="25"/>
      <c r="I304" s="25"/>
      <c r="J304" s="25"/>
      <c r="K304" s="25"/>
      <c r="L304" s="25"/>
      <c r="M304" s="25"/>
      <c r="N304" s="25"/>
      <c r="O304" s="25"/>
      <c r="P304" s="43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43"/>
    </row>
    <row r="305" spans="1:29" s="76" customFormat="1">
      <c r="A305" s="25"/>
      <c r="B305" s="8"/>
      <c r="C305" s="8"/>
      <c r="D305" s="8"/>
      <c r="G305" s="25"/>
      <c r="H305" s="25"/>
      <c r="I305" s="25"/>
      <c r="J305" s="25"/>
      <c r="K305" s="25"/>
      <c r="L305" s="25"/>
      <c r="M305" s="25"/>
      <c r="N305" s="25"/>
      <c r="O305" s="25"/>
      <c r="P305" s="43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43"/>
    </row>
    <row r="306" spans="1:29" s="76" customFormat="1">
      <c r="A306" s="25"/>
      <c r="B306" s="8"/>
      <c r="C306" s="8"/>
      <c r="D306" s="8"/>
      <c r="G306" s="25"/>
      <c r="H306" s="25"/>
      <c r="I306" s="25"/>
      <c r="J306" s="25"/>
      <c r="K306" s="25"/>
      <c r="L306" s="25"/>
      <c r="M306" s="25"/>
      <c r="N306" s="25"/>
      <c r="O306" s="25"/>
      <c r="P306" s="43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43"/>
    </row>
    <row r="307" spans="1:29" s="76" customFormat="1">
      <c r="A307" s="25"/>
      <c r="B307" s="8"/>
      <c r="C307" s="8"/>
      <c r="D307" s="8"/>
      <c r="G307" s="25"/>
      <c r="H307" s="25"/>
      <c r="I307" s="25"/>
      <c r="J307" s="25"/>
      <c r="K307" s="25"/>
      <c r="L307" s="25"/>
      <c r="M307" s="25"/>
      <c r="N307" s="25"/>
      <c r="O307" s="25"/>
      <c r="P307" s="43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43"/>
    </row>
    <row r="308" spans="1:29" s="76" customFormat="1">
      <c r="A308" s="25"/>
      <c r="B308" s="8"/>
      <c r="C308" s="8"/>
      <c r="D308" s="8"/>
      <c r="G308" s="25"/>
      <c r="H308" s="25"/>
      <c r="I308" s="25"/>
      <c r="J308" s="25"/>
      <c r="K308" s="25"/>
      <c r="L308" s="25"/>
      <c r="M308" s="25"/>
      <c r="N308" s="25"/>
      <c r="O308" s="25"/>
      <c r="P308" s="43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43"/>
    </row>
    <row r="309" spans="1:29" s="76" customFormat="1">
      <c r="A309" s="25"/>
      <c r="B309" s="8"/>
      <c r="C309" s="8"/>
      <c r="D309" s="8"/>
      <c r="G309" s="25"/>
      <c r="H309" s="25"/>
      <c r="I309" s="25"/>
      <c r="J309" s="25"/>
      <c r="K309" s="25"/>
      <c r="L309" s="25"/>
      <c r="M309" s="25"/>
      <c r="N309" s="25"/>
      <c r="O309" s="25"/>
      <c r="P309" s="43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43"/>
    </row>
    <row r="310" spans="1:29" s="76" customFormat="1">
      <c r="A310" s="25"/>
      <c r="B310" s="8"/>
      <c r="C310" s="8"/>
      <c r="D310" s="8"/>
      <c r="G310" s="25"/>
      <c r="H310" s="25"/>
      <c r="I310" s="25"/>
      <c r="J310" s="25"/>
      <c r="K310" s="25"/>
      <c r="L310" s="25"/>
      <c r="M310" s="25"/>
      <c r="N310" s="25"/>
      <c r="O310" s="25"/>
      <c r="P310" s="43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43"/>
    </row>
    <row r="311" spans="1:29" s="76" customFormat="1">
      <c r="A311" s="25"/>
      <c r="B311" s="8"/>
      <c r="C311" s="8"/>
      <c r="D311" s="8"/>
      <c r="G311" s="25"/>
      <c r="H311" s="25"/>
      <c r="I311" s="25"/>
      <c r="J311" s="25"/>
      <c r="K311" s="25"/>
      <c r="L311" s="25"/>
      <c r="M311" s="25"/>
      <c r="N311" s="25"/>
      <c r="O311" s="25"/>
      <c r="P311" s="43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43"/>
    </row>
    <row r="312" spans="1:29" s="76" customFormat="1">
      <c r="A312" s="25"/>
      <c r="B312" s="8"/>
      <c r="C312" s="8"/>
      <c r="D312" s="8"/>
      <c r="G312" s="25"/>
      <c r="H312" s="25"/>
      <c r="I312" s="25"/>
      <c r="J312" s="25"/>
      <c r="K312" s="25"/>
      <c r="L312" s="25"/>
      <c r="M312" s="25"/>
      <c r="N312" s="25"/>
      <c r="O312" s="25"/>
      <c r="P312" s="43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43"/>
    </row>
    <row r="313" spans="1:29" s="76" customFormat="1">
      <c r="A313" s="25"/>
      <c r="B313" s="8"/>
      <c r="C313" s="8"/>
      <c r="D313" s="8"/>
      <c r="G313" s="25"/>
      <c r="H313" s="25"/>
      <c r="I313" s="25"/>
      <c r="J313" s="25"/>
      <c r="K313" s="25"/>
      <c r="L313" s="25"/>
      <c r="M313" s="25"/>
      <c r="N313" s="25"/>
      <c r="O313" s="25"/>
      <c r="P313" s="43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43"/>
    </row>
    <row r="314" spans="1:29" s="76" customFormat="1">
      <c r="A314" s="25"/>
      <c r="B314" s="8"/>
      <c r="C314" s="8"/>
      <c r="D314" s="8"/>
      <c r="G314" s="25"/>
      <c r="H314" s="25"/>
      <c r="I314" s="25"/>
      <c r="J314" s="25"/>
      <c r="K314" s="25"/>
      <c r="L314" s="25"/>
      <c r="M314" s="25"/>
      <c r="N314" s="25"/>
      <c r="O314" s="25"/>
      <c r="P314" s="43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43"/>
    </row>
    <row r="315" spans="1:29" s="76" customFormat="1">
      <c r="A315" s="25"/>
      <c r="B315" s="8"/>
      <c r="C315" s="8"/>
      <c r="D315" s="8"/>
      <c r="G315" s="25"/>
      <c r="H315" s="25"/>
      <c r="I315" s="25"/>
      <c r="J315" s="25"/>
      <c r="K315" s="25"/>
      <c r="L315" s="25"/>
      <c r="M315" s="25"/>
      <c r="N315" s="25"/>
      <c r="O315" s="25"/>
      <c r="P315" s="43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43"/>
    </row>
    <row r="316" spans="1:29" s="76" customFormat="1">
      <c r="A316" s="25"/>
      <c r="B316" s="8"/>
      <c r="C316" s="8"/>
      <c r="D316" s="8"/>
      <c r="G316" s="25"/>
      <c r="H316" s="25"/>
      <c r="I316" s="25"/>
      <c r="J316" s="25"/>
      <c r="K316" s="25"/>
      <c r="L316" s="25"/>
      <c r="M316" s="25"/>
      <c r="N316" s="25"/>
      <c r="O316" s="25"/>
      <c r="P316" s="43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43"/>
    </row>
    <row r="317" spans="1:29" s="76" customFormat="1">
      <c r="A317" s="25"/>
      <c r="B317" s="8"/>
      <c r="C317" s="8"/>
      <c r="D317" s="8"/>
      <c r="G317" s="25"/>
      <c r="H317" s="25"/>
      <c r="I317" s="25"/>
      <c r="J317" s="25"/>
      <c r="K317" s="25"/>
      <c r="L317" s="25"/>
      <c r="M317" s="25"/>
      <c r="N317" s="25"/>
      <c r="O317" s="25"/>
      <c r="P317" s="43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43"/>
    </row>
    <row r="318" spans="1:29" s="76" customFormat="1">
      <c r="A318" s="25"/>
      <c r="B318" s="8"/>
      <c r="C318" s="8"/>
      <c r="D318" s="8"/>
      <c r="G318" s="25"/>
      <c r="H318" s="25"/>
      <c r="I318" s="25"/>
      <c r="J318" s="25"/>
      <c r="K318" s="25"/>
      <c r="L318" s="25"/>
      <c r="M318" s="25"/>
      <c r="N318" s="25"/>
      <c r="O318" s="25"/>
      <c r="P318" s="43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43"/>
    </row>
    <row r="319" spans="1:29" s="76" customFormat="1">
      <c r="A319" s="25"/>
      <c r="B319" s="8"/>
      <c r="C319" s="8"/>
      <c r="D319" s="8"/>
      <c r="G319" s="25"/>
      <c r="H319" s="25"/>
      <c r="I319" s="25"/>
      <c r="J319" s="25"/>
      <c r="K319" s="25"/>
      <c r="L319" s="25"/>
      <c r="M319" s="25"/>
      <c r="N319" s="25"/>
      <c r="O319" s="25"/>
      <c r="P319" s="43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43"/>
    </row>
    <row r="320" spans="1:29" s="76" customFormat="1">
      <c r="A320" s="25"/>
      <c r="B320" s="8"/>
      <c r="C320" s="8"/>
      <c r="D320" s="8"/>
      <c r="G320" s="25"/>
      <c r="H320" s="25"/>
      <c r="I320" s="25"/>
      <c r="J320" s="25"/>
      <c r="K320" s="25"/>
      <c r="L320" s="25"/>
      <c r="M320" s="25"/>
      <c r="N320" s="25"/>
      <c r="O320" s="25"/>
      <c r="P320" s="43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43"/>
    </row>
    <row r="321" spans="1:29" s="76" customFormat="1">
      <c r="A321" s="25"/>
      <c r="B321" s="8"/>
      <c r="C321" s="8"/>
      <c r="D321" s="8"/>
      <c r="G321" s="25"/>
      <c r="H321" s="25"/>
      <c r="I321" s="25"/>
      <c r="J321" s="25"/>
      <c r="K321" s="25"/>
      <c r="L321" s="25"/>
      <c r="M321" s="25"/>
      <c r="N321" s="25"/>
      <c r="O321" s="25"/>
      <c r="P321" s="43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43"/>
    </row>
    <row r="322" spans="1:29" s="76" customFormat="1">
      <c r="A322" s="25"/>
      <c r="B322" s="8"/>
      <c r="C322" s="8"/>
      <c r="D322" s="8"/>
      <c r="G322" s="25"/>
      <c r="H322" s="25"/>
      <c r="I322" s="25"/>
      <c r="J322" s="25"/>
      <c r="K322" s="25"/>
      <c r="L322" s="25"/>
      <c r="M322" s="25"/>
      <c r="N322" s="25"/>
      <c r="O322" s="25"/>
      <c r="P322" s="43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43"/>
    </row>
    <row r="323" spans="1:29" s="76" customFormat="1">
      <c r="A323" s="25"/>
      <c r="B323" s="8"/>
      <c r="C323" s="8"/>
      <c r="D323" s="8"/>
      <c r="G323" s="25"/>
      <c r="H323" s="25"/>
      <c r="I323" s="25"/>
      <c r="J323" s="25"/>
      <c r="K323" s="25"/>
      <c r="L323" s="25"/>
      <c r="M323" s="25"/>
      <c r="N323" s="25"/>
      <c r="O323" s="25"/>
      <c r="P323" s="43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43"/>
    </row>
    <row r="324" spans="1:29" s="76" customFormat="1">
      <c r="A324" s="25"/>
      <c r="B324" s="8"/>
      <c r="C324" s="8"/>
      <c r="D324" s="8"/>
      <c r="G324" s="25"/>
      <c r="H324" s="25"/>
      <c r="I324" s="25"/>
      <c r="J324" s="25"/>
      <c r="K324" s="25"/>
      <c r="L324" s="25"/>
      <c r="M324" s="25"/>
      <c r="N324" s="25"/>
      <c r="O324" s="25"/>
      <c r="P324" s="43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43"/>
    </row>
    <row r="325" spans="1:29" s="76" customFormat="1">
      <c r="A325" s="25"/>
      <c r="B325" s="8"/>
      <c r="C325" s="8"/>
      <c r="D325" s="8"/>
      <c r="G325" s="25"/>
      <c r="H325" s="25"/>
      <c r="I325" s="25"/>
      <c r="J325" s="25"/>
      <c r="K325" s="25"/>
      <c r="L325" s="25"/>
      <c r="M325" s="25"/>
      <c r="N325" s="25"/>
      <c r="O325" s="25"/>
      <c r="P325" s="43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43"/>
    </row>
    <row r="326" spans="1:29" s="76" customFormat="1">
      <c r="A326" s="25"/>
      <c r="B326" s="8"/>
      <c r="C326" s="8"/>
      <c r="D326" s="8"/>
      <c r="G326" s="25"/>
      <c r="H326" s="25"/>
      <c r="I326" s="25"/>
      <c r="J326" s="25"/>
      <c r="K326" s="25"/>
      <c r="L326" s="25"/>
      <c r="M326" s="25"/>
      <c r="N326" s="25"/>
      <c r="O326" s="25"/>
      <c r="P326" s="43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43"/>
    </row>
    <row r="327" spans="1:29" s="76" customFormat="1">
      <c r="A327" s="25"/>
      <c r="B327" s="8"/>
      <c r="C327" s="8"/>
      <c r="D327" s="8"/>
      <c r="G327" s="25"/>
      <c r="H327" s="25"/>
      <c r="I327" s="25"/>
      <c r="J327" s="25"/>
      <c r="K327" s="25"/>
      <c r="L327" s="25"/>
      <c r="M327" s="25"/>
      <c r="N327" s="25"/>
      <c r="O327" s="25"/>
      <c r="P327" s="43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43"/>
    </row>
    <row r="328" spans="1:29" s="76" customFormat="1">
      <c r="A328" s="25"/>
      <c r="B328" s="8"/>
      <c r="C328" s="8"/>
      <c r="D328" s="8"/>
      <c r="G328" s="25"/>
      <c r="H328" s="25"/>
      <c r="I328" s="25"/>
      <c r="J328" s="25"/>
      <c r="K328" s="25"/>
      <c r="L328" s="25"/>
      <c r="M328" s="25"/>
      <c r="N328" s="25"/>
      <c r="O328" s="25"/>
      <c r="P328" s="43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43"/>
    </row>
    <row r="329" spans="1:29" s="76" customFormat="1">
      <c r="A329" s="25"/>
      <c r="B329" s="8"/>
      <c r="C329" s="8"/>
      <c r="D329" s="8"/>
      <c r="G329" s="25"/>
      <c r="H329" s="25"/>
      <c r="I329" s="25"/>
      <c r="J329" s="25"/>
      <c r="K329" s="25"/>
      <c r="L329" s="25"/>
      <c r="M329" s="25"/>
      <c r="N329" s="25"/>
      <c r="O329" s="25"/>
      <c r="P329" s="43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43"/>
    </row>
    <row r="330" spans="1:29" s="76" customFormat="1">
      <c r="A330" s="25"/>
      <c r="B330" s="8"/>
      <c r="C330" s="8"/>
      <c r="D330" s="8"/>
      <c r="G330" s="25"/>
      <c r="H330" s="25"/>
      <c r="I330" s="25"/>
      <c r="J330" s="25"/>
      <c r="K330" s="25"/>
      <c r="L330" s="25"/>
      <c r="M330" s="25"/>
      <c r="N330" s="25"/>
      <c r="O330" s="25"/>
      <c r="P330" s="43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43"/>
    </row>
    <row r="331" spans="1:29" s="76" customFormat="1">
      <c r="A331" s="25"/>
      <c r="B331" s="8"/>
      <c r="C331" s="8"/>
      <c r="D331" s="8"/>
      <c r="G331" s="25"/>
      <c r="H331" s="25"/>
      <c r="I331" s="25"/>
      <c r="J331" s="25"/>
      <c r="K331" s="25"/>
      <c r="L331" s="25"/>
      <c r="M331" s="25"/>
      <c r="N331" s="25"/>
      <c r="O331" s="25"/>
      <c r="P331" s="43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43"/>
    </row>
    <row r="332" spans="1:29" s="76" customFormat="1">
      <c r="A332" s="25"/>
      <c r="B332" s="8"/>
      <c r="C332" s="8"/>
      <c r="D332" s="8"/>
      <c r="G332" s="25"/>
      <c r="H332" s="25"/>
      <c r="I332" s="25"/>
      <c r="J332" s="25"/>
      <c r="K332" s="25"/>
      <c r="L332" s="25"/>
      <c r="M332" s="25"/>
      <c r="N332" s="25"/>
      <c r="O332" s="25"/>
      <c r="P332" s="43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43"/>
    </row>
    <row r="333" spans="1:29" s="76" customFormat="1">
      <c r="A333" s="25"/>
      <c r="B333" s="8"/>
      <c r="C333" s="8"/>
      <c r="D333" s="8"/>
      <c r="G333" s="25"/>
      <c r="H333" s="25"/>
      <c r="I333" s="25"/>
      <c r="J333" s="25"/>
      <c r="K333" s="25"/>
      <c r="L333" s="25"/>
      <c r="M333" s="25"/>
      <c r="N333" s="25"/>
      <c r="O333" s="25"/>
      <c r="P333" s="43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43"/>
    </row>
    <row r="334" spans="1:29" s="76" customFormat="1">
      <c r="A334" s="25"/>
      <c r="B334" s="8"/>
      <c r="C334" s="8"/>
      <c r="D334" s="8"/>
      <c r="G334" s="25"/>
      <c r="H334" s="25"/>
      <c r="I334" s="25"/>
      <c r="J334" s="25"/>
      <c r="K334" s="25"/>
      <c r="L334" s="25"/>
      <c r="M334" s="25"/>
      <c r="N334" s="25"/>
      <c r="O334" s="25"/>
      <c r="P334" s="43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43"/>
    </row>
    <row r="335" spans="1:29" s="76" customFormat="1">
      <c r="A335" s="25"/>
      <c r="B335" s="8"/>
      <c r="C335" s="8"/>
      <c r="D335" s="8"/>
      <c r="G335" s="25"/>
      <c r="H335" s="25"/>
      <c r="I335" s="25"/>
      <c r="J335" s="25"/>
      <c r="K335" s="25"/>
      <c r="L335" s="25"/>
      <c r="M335" s="25"/>
      <c r="N335" s="25"/>
      <c r="O335" s="25"/>
      <c r="P335" s="43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43"/>
    </row>
    <row r="336" spans="1:29" s="76" customFormat="1">
      <c r="A336" s="25"/>
      <c r="B336" s="8"/>
      <c r="C336" s="8"/>
      <c r="D336" s="8"/>
      <c r="G336" s="25"/>
      <c r="H336" s="25"/>
      <c r="I336" s="25"/>
      <c r="J336" s="25"/>
      <c r="K336" s="25"/>
      <c r="L336" s="25"/>
      <c r="M336" s="25"/>
      <c r="N336" s="25"/>
      <c r="O336" s="25"/>
      <c r="P336" s="43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43"/>
    </row>
    <row r="337" spans="1:29" s="76" customFormat="1">
      <c r="A337" s="25"/>
      <c r="B337" s="8"/>
      <c r="C337" s="8"/>
      <c r="D337" s="8"/>
      <c r="G337" s="25"/>
      <c r="H337" s="25"/>
      <c r="I337" s="25"/>
      <c r="J337" s="25"/>
      <c r="K337" s="25"/>
      <c r="L337" s="25"/>
      <c r="M337" s="25"/>
      <c r="N337" s="25"/>
      <c r="O337" s="25"/>
      <c r="P337" s="43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43"/>
    </row>
    <row r="338" spans="1:29" s="76" customFormat="1">
      <c r="A338" s="25"/>
      <c r="B338" s="8"/>
      <c r="C338" s="8"/>
      <c r="D338" s="8"/>
      <c r="G338" s="25"/>
      <c r="H338" s="25"/>
      <c r="I338" s="25"/>
      <c r="J338" s="25"/>
      <c r="K338" s="25"/>
      <c r="L338" s="25"/>
      <c r="M338" s="25"/>
      <c r="N338" s="25"/>
      <c r="O338" s="25"/>
      <c r="P338" s="43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43"/>
    </row>
    <row r="339" spans="1:29" s="76" customFormat="1">
      <c r="A339" s="25"/>
      <c r="B339" s="8"/>
      <c r="C339" s="8"/>
      <c r="D339" s="8"/>
      <c r="G339" s="25"/>
      <c r="H339" s="25"/>
      <c r="I339" s="25"/>
      <c r="J339" s="25"/>
      <c r="K339" s="25"/>
      <c r="L339" s="25"/>
      <c r="M339" s="25"/>
      <c r="N339" s="25"/>
      <c r="O339" s="25"/>
      <c r="P339" s="43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43"/>
    </row>
    <row r="340" spans="1:29" s="76" customFormat="1">
      <c r="A340" s="25"/>
      <c r="B340" s="8"/>
      <c r="C340" s="8"/>
      <c r="D340" s="8"/>
      <c r="G340" s="25"/>
      <c r="H340" s="25"/>
      <c r="I340" s="25"/>
      <c r="J340" s="25"/>
      <c r="K340" s="25"/>
      <c r="L340" s="25"/>
      <c r="M340" s="25"/>
      <c r="N340" s="25"/>
      <c r="O340" s="25"/>
      <c r="P340" s="43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43"/>
    </row>
    <row r="341" spans="1:29" s="76" customFormat="1">
      <c r="A341" s="25"/>
      <c r="B341" s="8"/>
      <c r="C341" s="8"/>
      <c r="D341" s="8"/>
      <c r="G341" s="25"/>
      <c r="H341" s="25"/>
      <c r="I341" s="25"/>
      <c r="J341" s="25"/>
      <c r="K341" s="25"/>
      <c r="L341" s="25"/>
      <c r="M341" s="25"/>
      <c r="N341" s="25"/>
      <c r="O341" s="25"/>
      <c r="P341" s="43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43"/>
    </row>
    <row r="342" spans="1:29" s="76" customFormat="1">
      <c r="A342" s="25"/>
      <c r="B342" s="8"/>
      <c r="C342" s="8"/>
      <c r="D342" s="8"/>
      <c r="G342" s="25"/>
      <c r="H342" s="25"/>
      <c r="I342" s="25"/>
      <c r="J342" s="25"/>
      <c r="K342" s="25"/>
      <c r="L342" s="25"/>
      <c r="M342" s="25"/>
      <c r="N342" s="25"/>
      <c r="O342" s="25"/>
      <c r="P342" s="43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43"/>
    </row>
    <row r="343" spans="1:29" s="76" customFormat="1">
      <c r="A343" s="25"/>
      <c r="B343" s="8"/>
      <c r="C343" s="8"/>
      <c r="D343" s="8"/>
      <c r="G343" s="25"/>
      <c r="H343" s="25"/>
      <c r="I343" s="25"/>
      <c r="J343" s="25"/>
      <c r="K343" s="25"/>
      <c r="L343" s="25"/>
      <c r="M343" s="25"/>
      <c r="N343" s="25"/>
      <c r="O343" s="25"/>
      <c r="P343" s="43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43"/>
    </row>
    <row r="344" spans="1:29" s="76" customFormat="1">
      <c r="A344" s="25"/>
      <c r="B344" s="8"/>
      <c r="C344" s="8"/>
      <c r="D344" s="8"/>
      <c r="G344" s="25"/>
      <c r="H344" s="25"/>
      <c r="I344" s="25"/>
      <c r="J344" s="25"/>
      <c r="K344" s="25"/>
      <c r="L344" s="25"/>
      <c r="M344" s="25"/>
      <c r="N344" s="25"/>
      <c r="O344" s="25"/>
      <c r="P344" s="43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43"/>
    </row>
    <row r="345" spans="1:29" s="76" customFormat="1">
      <c r="A345" s="25"/>
      <c r="B345" s="8"/>
      <c r="C345" s="8"/>
      <c r="D345" s="8"/>
      <c r="G345" s="25"/>
      <c r="H345" s="25"/>
      <c r="I345" s="25"/>
      <c r="J345" s="25"/>
      <c r="K345" s="25"/>
      <c r="L345" s="25"/>
      <c r="M345" s="25"/>
      <c r="N345" s="25"/>
      <c r="O345" s="25"/>
      <c r="P345" s="43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43"/>
    </row>
    <row r="346" spans="1:29" s="76" customFormat="1">
      <c r="A346" s="25"/>
      <c r="B346" s="8"/>
      <c r="C346" s="8"/>
      <c r="D346" s="8"/>
      <c r="G346" s="25"/>
      <c r="H346" s="25"/>
      <c r="I346" s="25"/>
      <c r="J346" s="25"/>
      <c r="K346" s="25"/>
      <c r="L346" s="25"/>
      <c r="M346" s="25"/>
      <c r="N346" s="25"/>
      <c r="O346" s="25"/>
      <c r="P346" s="43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43"/>
    </row>
    <row r="347" spans="1:29" s="76" customFormat="1">
      <c r="A347" s="25"/>
      <c r="B347" s="8"/>
      <c r="C347" s="8"/>
      <c r="D347" s="8"/>
      <c r="G347" s="25"/>
      <c r="H347" s="25"/>
      <c r="I347" s="25"/>
      <c r="J347" s="25"/>
      <c r="K347" s="25"/>
      <c r="L347" s="25"/>
      <c r="M347" s="25"/>
      <c r="N347" s="25"/>
      <c r="O347" s="25"/>
      <c r="P347" s="43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43"/>
    </row>
  </sheetData>
  <mergeCells count="13">
    <mergeCell ref="T113:U113"/>
    <mergeCell ref="T117:U117"/>
    <mergeCell ref="T165:U165"/>
    <mergeCell ref="T166:U166"/>
    <mergeCell ref="T174:U174"/>
    <mergeCell ref="I1:J1"/>
    <mergeCell ref="I117:J117"/>
    <mergeCell ref="I112:J112"/>
    <mergeCell ref="I113:J113"/>
    <mergeCell ref="I165:J165"/>
    <mergeCell ref="I166:J166"/>
    <mergeCell ref="T1:U1"/>
    <mergeCell ref="T112:U112"/>
  </mergeCells>
  <conditionalFormatting sqref="B121">
    <cfRule type="cellIs" dxfId="1" priority="5" operator="equal">
      <formula>XBE121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50F8-2316-4033-96E3-B395BD5027CA}">
  <dimension ref="A1:AC80"/>
  <sheetViews>
    <sheetView zoomScaleNormal="100" workbookViewId="0">
      <pane xSplit="3" ySplit="1" topLeftCell="D2" activePane="bottomRight" state="frozen"/>
      <selection activeCell="V68" sqref="V68"/>
      <selection pane="topRight" activeCell="V68" sqref="V68"/>
      <selection pane="bottomLeft" activeCell="V68" sqref="V68"/>
      <selection pane="bottomRight" activeCell="C84" sqref="C84"/>
    </sheetView>
  </sheetViews>
  <sheetFormatPr defaultRowHeight="15"/>
  <cols>
    <col min="1" max="1" width="4.5703125" bestFit="1" customWidth="1"/>
    <col min="2" max="2" width="11.7109375" bestFit="1" customWidth="1"/>
    <col min="3" max="3" width="79.140625" bestFit="1" customWidth="1"/>
    <col min="4" max="4" width="7.28515625" bestFit="1" customWidth="1"/>
    <col min="5" max="5" width="2.7109375" style="10" customWidth="1"/>
    <col min="6" max="6" width="15.28515625" bestFit="1" customWidth="1"/>
    <col min="7" max="7" width="14.28515625" bestFit="1" customWidth="1"/>
    <col min="8" max="8" width="15.28515625" bestFit="1" customWidth="1"/>
    <col min="9" max="9" width="2.7109375" style="10" customWidth="1"/>
    <col min="10" max="10" width="15.28515625" bestFit="1" customWidth="1"/>
    <col min="11" max="11" width="15.28515625" customWidth="1"/>
    <col min="12" max="12" width="14.28515625" bestFit="1" customWidth="1"/>
    <col min="13" max="13" width="15.28515625" bestFit="1" customWidth="1"/>
    <col min="14" max="14" width="2.7109375" style="10" customWidth="1"/>
    <col min="15" max="15" width="15.28515625" bestFit="1" customWidth="1"/>
    <col min="16" max="16" width="14.28515625" bestFit="1" customWidth="1"/>
    <col min="17" max="17" width="15.28515625" bestFit="1" customWidth="1"/>
    <col min="18" max="18" width="2.7109375" style="10" customWidth="1"/>
    <col min="19" max="19" width="15.28515625" bestFit="1" customWidth="1"/>
    <col min="20" max="20" width="14.28515625" bestFit="1" customWidth="1"/>
    <col min="21" max="21" width="15.5703125" bestFit="1" customWidth="1"/>
    <col min="22" max="22" width="2.7109375" style="10" customWidth="1"/>
    <col min="23" max="23" width="13.5703125" bestFit="1" customWidth="1"/>
    <col min="24" max="24" width="12.7109375" bestFit="1" customWidth="1"/>
    <col min="25" max="25" width="13.5703125" bestFit="1" customWidth="1"/>
    <col min="26" max="26" width="2.7109375" style="10" customWidth="1"/>
    <col min="27" max="27" width="15.5703125" style="28" bestFit="1" customWidth="1"/>
    <col min="28" max="28" width="15.28515625" style="21" bestFit="1" customWidth="1"/>
    <col min="29" max="29" width="16.28515625" style="21" bestFit="1" customWidth="1"/>
  </cols>
  <sheetData>
    <row r="1" spans="1:29" ht="64.5">
      <c r="A1" s="1" t="s">
        <v>116</v>
      </c>
      <c r="B1" s="1" t="s">
        <v>0</v>
      </c>
      <c r="C1" s="2" t="s">
        <v>1</v>
      </c>
      <c r="D1" s="2" t="s">
        <v>2</v>
      </c>
      <c r="E1" s="12"/>
      <c r="F1" s="2" t="s">
        <v>213</v>
      </c>
      <c r="G1" s="2" t="s">
        <v>351</v>
      </c>
      <c r="H1" s="17" t="s">
        <v>214</v>
      </c>
      <c r="I1" s="12"/>
      <c r="J1" s="112" t="s">
        <v>217</v>
      </c>
      <c r="K1" s="112" t="s">
        <v>217</v>
      </c>
      <c r="L1" s="2" t="s">
        <v>218</v>
      </c>
      <c r="M1" s="17" t="s">
        <v>219</v>
      </c>
      <c r="N1" s="12"/>
      <c r="O1" s="2" t="s">
        <v>220</v>
      </c>
      <c r="P1" s="2" t="s">
        <v>221</v>
      </c>
      <c r="Q1" s="17" t="s">
        <v>222</v>
      </c>
      <c r="S1" s="4" t="s">
        <v>223</v>
      </c>
      <c r="T1" s="4" t="s">
        <v>224</v>
      </c>
      <c r="U1" s="17" t="s">
        <v>225</v>
      </c>
      <c r="W1" s="4" t="s">
        <v>226</v>
      </c>
      <c r="X1" s="4" t="s">
        <v>227</v>
      </c>
      <c r="Y1" s="17" t="s">
        <v>117</v>
      </c>
      <c r="AA1" s="30" t="s">
        <v>228</v>
      </c>
      <c r="AB1" s="30" t="s">
        <v>229</v>
      </c>
      <c r="AC1" s="30" t="s">
        <v>230</v>
      </c>
    </row>
    <row r="2" spans="1:29">
      <c r="A2" s="3" t="s">
        <v>331</v>
      </c>
      <c r="B2" s="25" t="s">
        <v>3</v>
      </c>
      <c r="C2" s="8" t="s">
        <v>175</v>
      </c>
      <c r="D2" s="8">
        <v>1</v>
      </c>
      <c r="E2" s="13"/>
      <c r="F2" s="7">
        <v>128655.42</v>
      </c>
      <c r="G2" s="7">
        <v>85890.12</v>
      </c>
      <c r="H2" s="20">
        <f t="shared" ref="H2:H65" si="0">F2+G2</f>
        <v>214545.53999999998</v>
      </c>
      <c r="I2" s="13"/>
      <c r="J2" s="7">
        <v>84840.35</v>
      </c>
      <c r="K2" s="7"/>
      <c r="L2" s="7">
        <v>41964.4</v>
      </c>
      <c r="M2" s="20">
        <f>J2+L2+K2</f>
        <v>126804.75</v>
      </c>
      <c r="N2" s="13"/>
      <c r="O2" s="7">
        <v>84840.35</v>
      </c>
      <c r="P2" s="7">
        <v>46735.060000000005</v>
      </c>
      <c r="Q2" s="20">
        <f t="shared" ref="Q2:Q65" si="1">O2+P2</f>
        <v>131575.41</v>
      </c>
      <c r="S2" s="7">
        <v>84840.35</v>
      </c>
      <c r="T2" s="7">
        <v>42770.64</v>
      </c>
      <c r="U2" s="20">
        <f t="shared" ref="U2:U65" si="2">S2+T2</f>
        <v>127610.99</v>
      </c>
      <c r="W2" s="7">
        <v>7632.1</v>
      </c>
      <c r="X2" s="7">
        <v>5282.53</v>
      </c>
      <c r="Y2" s="20">
        <f t="shared" ref="Y2:Y65" si="3">W2+X2</f>
        <v>12914.630000000001</v>
      </c>
      <c r="AA2" s="28">
        <f>F2+J2+O2+S2+W2</f>
        <v>390808.56999999995</v>
      </c>
      <c r="AB2" s="28">
        <f>G2+L2+P2+T2+X2</f>
        <v>222642.74999999997</v>
      </c>
      <c r="AC2" s="21">
        <f>AA2+AB2</f>
        <v>613451.31999999995</v>
      </c>
    </row>
    <row r="3" spans="1:29">
      <c r="A3" s="3" t="s">
        <v>331</v>
      </c>
      <c r="B3" s="35" t="s">
        <v>4</v>
      </c>
      <c r="C3" s="8" t="s">
        <v>176</v>
      </c>
      <c r="D3" s="8">
        <v>1</v>
      </c>
      <c r="E3" s="13"/>
      <c r="F3" s="7">
        <v>752931.07</v>
      </c>
      <c r="G3" s="7">
        <v>394379.44</v>
      </c>
      <c r="H3" s="20">
        <f t="shared" si="0"/>
        <v>1147310.51</v>
      </c>
      <c r="I3" s="13"/>
      <c r="J3" s="7">
        <v>255518.3</v>
      </c>
      <c r="K3" s="7"/>
      <c r="L3" s="7">
        <v>117076.75</v>
      </c>
      <c r="M3" s="20">
        <f t="shared" ref="M3:M65" si="4">J3+L3+K3</f>
        <v>372595.05</v>
      </c>
      <c r="N3" s="13"/>
      <c r="O3" s="7">
        <v>255518.3</v>
      </c>
      <c r="P3" s="7">
        <v>136076.74000000002</v>
      </c>
      <c r="Q3" s="20">
        <f t="shared" si="1"/>
        <v>391595.04000000004</v>
      </c>
      <c r="S3" s="7">
        <v>255518.3</v>
      </c>
      <c r="T3" s="7">
        <v>119326.08</v>
      </c>
      <c r="U3" s="20">
        <f t="shared" si="2"/>
        <v>374844.38</v>
      </c>
      <c r="W3" s="7">
        <v>44665.4</v>
      </c>
      <c r="X3" s="7">
        <v>24255.64</v>
      </c>
      <c r="Y3" s="20">
        <f t="shared" si="3"/>
        <v>68921.040000000008</v>
      </c>
      <c r="AA3" s="28">
        <f>F3+J3+O3+S3+W3</f>
        <v>1564151.3699999999</v>
      </c>
      <c r="AB3" s="28">
        <f>G3+L3+P3+T3+X3</f>
        <v>791114.65</v>
      </c>
      <c r="AC3" s="21">
        <f t="shared" ref="AC3:AC65" si="5">AA3+AB3</f>
        <v>2355266.02</v>
      </c>
    </row>
    <row r="4" spans="1:29">
      <c r="A4" s="3" t="s">
        <v>331</v>
      </c>
      <c r="B4" s="35" t="s">
        <v>13</v>
      </c>
      <c r="C4" s="8" t="s">
        <v>177</v>
      </c>
      <c r="D4" s="8">
        <v>1</v>
      </c>
      <c r="E4" s="13"/>
      <c r="F4" s="7">
        <v>127344.75</v>
      </c>
      <c r="G4" s="7">
        <v>150909.70000000001</v>
      </c>
      <c r="H4" s="20">
        <f t="shared" si="0"/>
        <v>278254.45</v>
      </c>
      <c r="I4" s="13"/>
      <c r="J4" s="7">
        <v>46671.46</v>
      </c>
      <c r="K4" s="7"/>
      <c r="L4" s="7">
        <v>76822.81</v>
      </c>
      <c r="M4" s="20">
        <f t="shared" si="4"/>
        <v>123494.26999999999</v>
      </c>
      <c r="N4" s="13"/>
      <c r="O4" s="7">
        <v>46671.46</v>
      </c>
      <c r="P4" s="7">
        <v>85323.659999999974</v>
      </c>
      <c r="Q4" s="20">
        <f t="shared" si="1"/>
        <v>131995.11999999997</v>
      </c>
      <c r="S4" s="7">
        <v>46671.46</v>
      </c>
      <c r="T4" s="7">
        <v>78298.759999999995</v>
      </c>
      <c r="U4" s="20">
        <f t="shared" si="2"/>
        <v>124970.22</v>
      </c>
      <c r="W4" s="7">
        <v>7554.35</v>
      </c>
      <c r="X4" s="7">
        <v>9281.4500000000007</v>
      </c>
      <c r="Y4" s="20">
        <f t="shared" si="3"/>
        <v>16835.800000000003</v>
      </c>
      <c r="AA4" s="28">
        <f>F4+J4+O4+S4+W4</f>
        <v>274913.48</v>
      </c>
      <c r="AB4" s="28">
        <f>G4+L4+P4+T4+X4</f>
        <v>400636.38</v>
      </c>
      <c r="AC4" s="21">
        <f t="shared" si="5"/>
        <v>675549.86</v>
      </c>
    </row>
    <row r="5" spans="1:29">
      <c r="A5" s="3" t="s">
        <v>331</v>
      </c>
      <c r="B5" s="41" t="s">
        <v>14</v>
      </c>
      <c r="C5" s="8" t="s">
        <v>178</v>
      </c>
      <c r="D5" s="8">
        <v>1</v>
      </c>
      <c r="E5" s="13"/>
      <c r="F5" s="7">
        <v>13342670.59</v>
      </c>
      <c r="G5" s="7">
        <v>1673011.58</v>
      </c>
      <c r="H5" s="20">
        <f t="shared" si="0"/>
        <v>15015682.17</v>
      </c>
      <c r="I5" s="13"/>
      <c r="J5" s="7">
        <v>5313024.21</v>
      </c>
      <c r="K5" s="7"/>
      <c r="L5" s="7">
        <v>1162352.44</v>
      </c>
      <c r="M5" s="20">
        <f t="shared" si="4"/>
        <v>6475376.6500000004</v>
      </c>
      <c r="N5" s="13"/>
      <c r="O5" s="7">
        <v>5313024.21</v>
      </c>
      <c r="P5" s="7">
        <v>1268532.3700000001</v>
      </c>
      <c r="Q5" s="20">
        <f t="shared" si="1"/>
        <v>6581556.5800000001</v>
      </c>
      <c r="S5" s="7">
        <v>5313024.21</v>
      </c>
      <c r="T5" s="7">
        <v>1184684.07</v>
      </c>
      <c r="U5" s="20">
        <f t="shared" si="2"/>
        <v>6497708.2800000003</v>
      </c>
      <c r="W5" s="7">
        <v>791514.36</v>
      </c>
      <c r="X5" s="7">
        <v>102895.74</v>
      </c>
      <c r="Y5" s="20">
        <f t="shared" si="3"/>
        <v>894410.1</v>
      </c>
      <c r="AA5" s="28">
        <f>F5+J5+O5+S5+W5</f>
        <v>30073257.580000002</v>
      </c>
      <c r="AB5" s="28">
        <f>G5+L5+P5+T5+X5</f>
        <v>5391476.2000000002</v>
      </c>
      <c r="AC5" s="21">
        <f t="shared" si="5"/>
        <v>35464733.780000001</v>
      </c>
    </row>
    <row r="6" spans="1:29">
      <c r="A6" s="3" t="s">
        <v>331</v>
      </c>
      <c r="B6" s="42" t="s">
        <v>5</v>
      </c>
      <c r="C6" s="8" t="s">
        <v>179</v>
      </c>
      <c r="D6" s="8">
        <v>1</v>
      </c>
      <c r="E6" s="13"/>
      <c r="F6" s="7">
        <v>3232326.19</v>
      </c>
      <c r="G6" s="7">
        <v>703326.46</v>
      </c>
      <c r="H6" s="20">
        <f t="shared" si="0"/>
        <v>3935652.65</v>
      </c>
      <c r="I6" s="13"/>
      <c r="J6" s="7">
        <v>1176690.6299999999</v>
      </c>
      <c r="K6" s="7"/>
      <c r="L6" s="7">
        <v>255563.51</v>
      </c>
      <c r="M6" s="20">
        <f t="shared" si="4"/>
        <v>1432254.14</v>
      </c>
      <c r="N6" s="13"/>
      <c r="O6" s="7">
        <v>1176690.6299999999</v>
      </c>
      <c r="P6" s="7">
        <v>291244.84000000008</v>
      </c>
      <c r="Q6" s="20">
        <f t="shared" si="1"/>
        <v>1467935.47</v>
      </c>
      <c r="S6" s="7">
        <v>1176690.6299999999</v>
      </c>
      <c r="T6" s="7">
        <v>260473.51</v>
      </c>
      <c r="U6" s="20">
        <f t="shared" si="2"/>
        <v>1437164.14</v>
      </c>
      <c r="W6" s="7">
        <v>191748.16</v>
      </c>
      <c r="X6" s="7">
        <v>43256.9</v>
      </c>
      <c r="Y6" s="20">
        <f t="shared" si="3"/>
        <v>235005.06</v>
      </c>
      <c r="AA6" s="28">
        <f>F6+J6+O6+S6+W6</f>
        <v>6954146.2400000002</v>
      </c>
      <c r="AB6" s="28">
        <f>G6+L6+P6+T6+X6</f>
        <v>1553865.22</v>
      </c>
      <c r="AC6" s="21">
        <f t="shared" si="5"/>
        <v>8508011.4600000009</v>
      </c>
    </row>
    <row r="7" spans="1:29">
      <c r="A7" s="3" t="s">
        <v>331</v>
      </c>
      <c r="B7" s="42" t="s">
        <v>10</v>
      </c>
      <c r="C7" s="8" t="s">
        <v>180</v>
      </c>
      <c r="D7" s="8">
        <v>1</v>
      </c>
      <c r="E7" s="13"/>
      <c r="F7" s="7">
        <v>2354856.8199999998</v>
      </c>
      <c r="G7" s="7">
        <v>775821.04</v>
      </c>
      <c r="H7" s="20">
        <f t="shared" si="0"/>
        <v>3130677.86</v>
      </c>
      <c r="I7" s="13"/>
      <c r="J7" s="7">
        <v>1073325.6599999999</v>
      </c>
      <c r="K7" s="7"/>
      <c r="L7" s="7">
        <v>260828.04</v>
      </c>
      <c r="M7" s="20">
        <f t="shared" si="4"/>
        <v>1334153.7</v>
      </c>
      <c r="N7" s="13"/>
      <c r="O7" s="7">
        <v>1073325.6599999999</v>
      </c>
      <c r="P7" s="7">
        <v>299377.27999999991</v>
      </c>
      <c r="Q7" s="20">
        <f t="shared" si="1"/>
        <v>1372702.94</v>
      </c>
      <c r="S7" s="7">
        <v>1073325.6599999999</v>
      </c>
      <c r="T7" s="7">
        <v>265839.18</v>
      </c>
      <c r="U7" s="20">
        <f t="shared" si="2"/>
        <v>1339164.8399999999</v>
      </c>
      <c r="W7" s="7">
        <v>139694.9</v>
      </c>
      <c r="X7" s="7">
        <v>47715.56</v>
      </c>
      <c r="Y7" s="20">
        <f t="shared" si="3"/>
        <v>187410.46</v>
      </c>
      <c r="AA7" s="28">
        <f>F7+J7+O7+S7+W7</f>
        <v>5714528.7000000002</v>
      </c>
      <c r="AB7" s="28">
        <f>G7+L7+P7+T7+X7</f>
        <v>1649581.0999999999</v>
      </c>
      <c r="AC7" s="21">
        <f t="shared" si="5"/>
        <v>7364109.7999999998</v>
      </c>
    </row>
    <row r="8" spans="1:29">
      <c r="A8" s="3" t="s">
        <v>331</v>
      </c>
      <c r="B8" s="35" t="s">
        <v>7</v>
      </c>
      <c r="C8" s="8" t="s">
        <v>8</v>
      </c>
      <c r="D8" s="8">
        <v>1</v>
      </c>
      <c r="E8" s="13"/>
      <c r="F8" s="7">
        <v>323481.31</v>
      </c>
      <c r="G8" s="7">
        <v>293458.88</v>
      </c>
      <c r="H8" s="20">
        <f t="shared" si="0"/>
        <v>616940.18999999994</v>
      </c>
      <c r="I8" s="13"/>
      <c r="J8" s="7">
        <v>33390.99</v>
      </c>
      <c r="K8" s="7"/>
      <c r="L8" s="7">
        <v>55080.34</v>
      </c>
      <c r="M8" s="20">
        <f t="shared" si="4"/>
        <v>88471.329999999987</v>
      </c>
      <c r="N8" s="13"/>
      <c r="O8" s="7">
        <v>33390.99</v>
      </c>
      <c r="P8" s="7">
        <v>67987.289999999994</v>
      </c>
      <c r="Q8" s="20">
        <f t="shared" si="1"/>
        <v>101378.28</v>
      </c>
      <c r="S8" s="7">
        <v>33390.99</v>
      </c>
      <c r="T8" s="7">
        <v>56138.57</v>
      </c>
      <c r="U8" s="20">
        <f t="shared" si="2"/>
        <v>89529.56</v>
      </c>
      <c r="W8" s="7">
        <v>19189.57</v>
      </c>
      <c r="X8" s="7">
        <v>18048.689999999999</v>
      </c>
      <c r="Y8" s="20">
        <f t="shared" si="3"/>
        <v>37238.259999999995</v>
      </c>
      <c r="AA8" s="28">
        <f>F8+J8+O8+S8+W8</f>
        <v>442843.85</v>
      </c>
      <c r="AB8" s="28">
        <f>G8+L8+P8+T8+X8</f>
        <v>490713.76999999996</v>
      </c>
      <c r="AC8" s="21">
        <f t="shared" si="5"/>
        <v>933557.61999999988</v>
      </c>
    </row>
    <row r="9" spans="1:29">
      <c r="A9" s="3" t="s">
        <v>334</v>
      </c>
      <c r="B9" s="25" t="s">
        <v>125</v>
      </c>
      <c r="C9" s="8" t="s">
        <v>136</v>
      </c>
      <c r="D9" s="8">
        <v>1</v>
      </c>
      <c r="E9" s="13"/>
      <c r="F9" s="7">
        <v>3144585.35</v>
      </c>
      <c r="G9" s="7">
        <v>0</v>
      </c>
      <c r="H9" s="20">
        <f t="shared" si="0"/>
        <v>3144585.35</v>
      </c>
      <c r="I9" s="13"/>
      <c r="J9" s="7">
        <v>619217.12</v>
      </c>
      <c r="K9" s="7"/>
      <c r="L9" s="7">
        <v>0</v>
      </c>
      <c r="M9" s="20">
        <f t="shared" si="4"/>
        <v>619217.12</v>
      </c>
      <c r="N9" s="13"/>
      <c r="O9" s="7">
        <v>619217.12</v>
      </c>
      <c r="P9" s="7">
        <v>0</v>
      </c>
      <c r="Q9" s="20">
        <f t="shared" si="1"/>
        <v>619217.12</v>
      </c>
      <c r="S9" s="7">
        <v>619217.12</v>
      </c>
      <c r="T9" s="7">
        <v>0</v>
      </c>
      <c r="U9" s="20">
        <f t="shared" si="2"/>
        <v>619217.12</v>
      </c>
      <c r="W9" s="7">
        <v>186543.2</v>
      </c>
      <c r="X9" s="7">
        <v>0</v>
      </c>
      <c r="Y9" s="20">
        <f t="shared" si="3"/>
        <v>186543.2</v>
      </c>
      <c r="AA9" s="28">
        <f>F9+J9+O9+S9+W9</f>
        <v>5188779.91</v>
      </c>
      <c r="AB9" s="28">
        <f>G9+L9+P9+T9+X9</f>
        <v>0</v>
      </c>
      <c r="AC9" s="21">
        <f t="shared" si="5"/>
        <v>5188779.91</v>
      </c>
    </row>
    <row r="10" spans="1:29">
      <c r="A10" s="3" t="s">
        <v>331</v>
      </c>
      <c r="B10" s="35" t="s">
        <v>9</v>
      </c>
      <c r="C10" s="8" t="s">
        <v>181</v>
      </c>
      <c r="D10" s="8">
        <v>1</v>
      </c>
      <c r="E10" s="13"/>
      <c r="F10" s="7">
        <v>101636.7</v>
      </c>
      <c r="G10" s="7">
        <v>146934.76999999999</v>
      </c>
      <c r="H10" s="20">
        <f t="shared" si="0"/>
        <v>248571.46999999997</v>
      </c>
      <c r="I10" s="13"/>
      <c r="J10" s="7">
        <v>52683.83</v>
      </c>
      <c r="K10" s="7"/>
      <c r="L10" s="7">
        <v>69139.47</v>
      </c>
      <c r="M10" s="20">
        <f t="shared" si="4"/>
        <v>121823.3</v>
      </c>
      <c r="N10" s="13"/>
      <c r="O10" s="7">
        <v>52683.83</v>
      </c>
      <c r="P10" s="7">
        <v>77198.94</v>
      </c>
      <c r="Q10" s="20">
        <f t="shared" si="1"/>
        <v>129882.77</v>
      </c>
      <c r="S10" s="7">
        <v>52683.83</v>
      </c>
      <c r="T10" s="7">
        <v>70467.81</v>
      </c>
      <c r="U10" s="20">
        <f t="shared" si="2"/>
        <v>123151.64</v>
      </c>
      <c r="W10" s="7">
        <v>6029.3</v>
      </c>
      <c r="X10" s="7">
        <v>9036.9699999999993</v>
      </c>
      <c r="Y10" s="20">
        <f t="shared" si="3"/>
        <v>15066.27</v>
      </c>
      <c r="AA10" s="28">
        <f>F10+J10+O10+S10+W10</f>
        <v>265717.49</v>
      </c>
      <c r="AB10" s="28">
        <f>G10+L10+P10+T10+X10</f>
        <v>372777.95999999996</v>
      </c>
      <c r="AC10" s="21">
        <f t="shared" si="5"/>
        <v>638495.44999999995</v>
      </c>
    </row>
    <row r="11" spans="1:29">
      <c r="A11" s="3" t="s">
        <v>331</v>
      </c>
      <c r="B11" s="35" t="s">
        <v>149</v>
      </c>
      <c r="C11" s="19" t="s">
        <v>150</v>
      </c>
      <c r="D11" s="19">
        <v>1</v>
      </c>
      <c r="E11" s="13"/>
      <c r="F11" s="7">
        <v>981876.16</v>
      </c>
      <c r="G11" s="7">
        <v>759028.84</v>
      </c>
      <c r="H11" s="20">
        <f t="shared" si="0"/>
        <v>1740905</v>
      </c>
      <c r="I11" s="13"/>
      <c r="J11" s="7">
        <v>313202.62</v>
      </c>
      <c r="K11" s="7"/>
      <c r="L11" s="7">
        <v>299883.53000000003</v>
      </c>
      <c r="M11" s="20">
        <f t="shared" si="4"/>
        <v>613086.15</v>
      </c>
      <c r="N11" s="13"/>
      <c r="O11" s="7">
        <v>313202.62</v>
      </c>
      <c r="P11" s="7">
        <v>339316.04000000004</v>
      </c>
      <c r="Q11" s="20">
        <f t="shared" si="1"/>
        <v>652518.66</v>
      </c>
      <c r="S11" s="7">
        <v>313202.62</v>
      </c>
      <c r="T11" s="7">
        <v>305645.03000000003</v>
      </c>
      <c r="U11" s="20">
        <f t="shared" si="2"/>
        <v>618847.65</v>
      </c>
      <c r="W11" s="7">
        <v>58246.89</v>
      </c>
      <c r="X11" s="7">
        <v>46682.78</v>
      </c>
      <c r="Y11" s="20">
        <f t="shared" si="3"/>
        <v>104929.67</v>
      </c>
      <c r="AA11" s="28">
        <f>F11+J11+O11+S11+W11</f>
        <v>1979730.91</v>
      </c>
      <c r="AB11" s="28">
        <f>G11+L11+P11+T11+X11</f>
        <v>1750556.2200000002</v>
      </c>
      <c r="AC11" s="21">
        <f t="shared" si="5"/>
        <v>3730287.13</v>
      </c>
    </row>
    <row r="12" spans="1:29">
      <c r="A12" s="3" t="s">
        <v>331</v>
      </c>
      <c r="B12" s="35" t="s">
        <v>11</v>
      </c>
      <c r="C12" s="8" t="s">
        <v>12</v>
      </c>
      <c r="D12" s="8">
        <v>1</v>
      </c>
      <c r="E12" s="13"/>
      <c r="F12" s="7">
        <v>439412.09</v>
      </c>
      <c r="G12" s="7">
        <v>370469.68</v>
      </c>
      <c r="H12" s="20">
        <f t="shared" si="0"/>
        <v>809881.77</v>
      </c>
      <c r="I12" s="13"/>
      <c r="J12" s="7">
        <v>110729.47</v>
      </c>
      <c r="K12" s="7"/>
      <c r="L12" s="7">
        <v>124402.96</v>
      </c>
      <c r="M12" s="20">
        <f t="shared" si="4"/>
        <v>235132.43</v>
      </c>
      <c r="N12" s="13"/>
      <c r="O12" s="7">
        <v>110729.47</v>
      </c>
      <c r="P12" s="7">
        <v>142805.29999999999</v>
      </c>
      <c r="Q12" s="20">
        <f t="shared" si="1"/>
        <v>253534.77</v>
      </c>
      <c r="S12" s="7">
        <v>110729.47</v>
      </c>
      <c r="T12" s="7">
        <v>126793.04</v>
      </c>
      <c r="U12" s="20">
        <f t="shared" si="2"/>
        <v>237522.51</v>
      </c>
      <c r="W12" s="7">
        <v>26066.82</v>
      </c>
      <c r="X12" s="7">
        <v>22785.11</v>
      </c>
      <c r="Y12" s="20">
        <f t="shared" si="3"/>
        <v>48851.93</v>
      </c>
      <c r="AA12" s="28">
        <f>F12+J12+O12+S12+W12</f>
        <v>797667.32</v>
      </c>
      <c r="AB12" s="28">
        <f>G12+L12+P12+T12+X12</f>
        <v>787256.09</v>
      </c>
      <c r="AC12" s="21">
        <f t="shared" si="5"/>
        <v>1584923.41</v>
      </c>
    </row>
    <row r="13" spans="1:29">
      <c r="A13" s="3" t="s">
        <v>331</v>
      </c>
      <c r="B13" s="35" t="s">
        <v>126</v>
      </c>
      <c r="C13" s="8" t="s">
        <v>182</v>
      </c>
      <c r="D13" s="8">
        <v>1</v>
      </c>
      <c r="E13" s="13"/>
      <c r="F13" s="7">
        <v>87931.49</v>
      </c>
      <c r="G13" s="7">
        <v>277309.53999999998</v>
      </c>
      <c r="H13" s="20">
        <f t="shared" si="0"/>
        <v>365241.02999999997</v>
      </c>
      <c r="I13" s="13"/>
      <c r="J13" s="7">
        <v>26613.14</v>
      </c>
      <c r="K13" s="7"/>
      <c r="L13" s="7">
        <v>105879.03</v>
      </c>
      <c r="M13" s="20">
        <f t="shared" si="4"/>
        <v>132492.16999999998</v>
      </c>
      <c r="N13" s="13"/>
      <c r="O13" s="7">
        <v>26613.14</v>
      </c>
      <c r="P13" s="7">
        <v>120144.10000000003</v>
      </c>
      <c r="Q13" s="20">
        <f t="shared" si="1"/>
        <v>146757.24000000005</v>
      </c>
      <c r="S13" s="7">
        <v>26613.14</v>
      </c>
      <c r="T13" s="7">
        <v>107913.23</v>
      </c>
      <c r="U13" s="20">
        <f t="shared" si="2"/>
        <v>134526.37</v>
      </c>
      <c r="W13" s="7">
        <v>5216.2700000000004</v>
      </c>
      <c r="X13" s="7">
        <v>17055.45</v>
      </c>
      <c r="Y13" s="20">
        <f t="shared" si="3"/>
        <v>22271.72</v>
      </c>
      <c r="AA13" s="28">
        <f>F13+J13+O13+S13+W13</f>
        <v>172987.18000000002</v>
      </c>
      <c r="AB13" s="28">
        <f>G13+L13+P13+T13+X13</f>
        <v>628301.35</v>
      </c>
      <c r="AC13" s="21">
        <f t="shared" si="5"/>
        <v>801288.53</v>
      </c>
    </row>
    <row r="14" spans="1:29">
      <c r="A14" s="3" t="s">
        <v>331</v>
      </c>
      <c r="B14" s="35" t="s">
        <v>15</v>
      </c>
      <c r="C14" s="8" t="s">
        <v>183</v>
      </c>
      <c r="D14" s="8">
        <v>1</v>
      </c>
      <c r="E14" s="13"/>
      <c r="F14" s="7">
        <v>18731027.830000002</v>
      </c>
      <c r="G14" s="7">
        <v>2550756.04</v>
      </c>
      <c r="H14" s="20">
        <f t="shared" si="0"/>
        <v>21281783.870000001</v>
      </c>
      <c r="I14" s="13"/>
      <c r="J14" s="22">
        <f>6343363.17</f>
        <v>6343363.1699999999</v>
      </c>
      <c r="K14" s="7">
        <f>+J79</f>
        <v>166784.92000000001</v>
      </c>
      <c r="L14" s="7">
        <v>1445605.96</v>
      </c>
      <c r="M14" s="20">
        <f t="shared" si="4"/>
        <v>7955754.0499999998</v>
      </c>
      <c r="N14" s="13"/>
      <c r="O14" s="7">
        <v>6510148.0899999999</v>
      </c>
      <c r="P14" s="7">
        <v>1594944.52</v>
      </c>
      <c r="Q14" s="20">
        <f t="shared" si="1"/>
        <v>8105092.6099999994</v>
      </c>
      <c r="S14" s="7">
        <v>6510148.0899999999</v>
      </c>
      <c r="T14" s="7">
        <v>1473379.57</v>
      </c>
      <c r="U14" s="20">
        <f t="shared" si="2"/>
        <v>7983527.6600000001</v>
      </c>
      <c r="W14" s="7">
        <v>1111162.6599999999</v>
      </c>
      <c r="X14" s="7">
        <v>156879.93</v>
      </c>
      <c r="Y14" s="20">
        <f t="shared" si="3"/>
        <v>1268042.5899999999</v>
      </c>
      <c r="AA14" s="28">
        <f>F14+J14+O14+S14+W14</f>
        <v>39205849.839999996</v>
      </c>
      <c r="AB14" s="28">
        <f>G14+L14+P14+T14+X14</f>
        <v>7221566.0199999996</v>
      </c>
      <c r="AC14" s="21">
        <f t="shared" si="5"/>
        <v>46427415.859999999</v>
      </c>
    </row>
    <row r="15" spans="1:29">
      <c r="A15" s="3" t="s">
        <v>331</v>
      </c>
      <c r="B15" s="113" t="s">
        <v>17</v>
      </c>
      <c r="C15" s="8" t="s">
        <v>18</v>
      </c>
      <c r="D15" s="8">
        <v>1</v>
      </c>
      <c r="E15" s="13"/>
      <c r="F15" s="7">
        <v>1740399.85</v>
      </c>
      <c r="G15" s="7">
        <v>524138.06</v>
      </c>
      <c r="H15" s="20">
        <f t="shared" si="0"/>
        <v>2264537.91</v>
      </c>
      <c r="I15" s="13"/>
      <c r="J15" s="7">
        <v>364304.26</v>
      </c>
      <c r="K15" s="7"/>
      <c r="L15" s="7">
        <v>245990.7</v>
      </c>
      <c r="M15" s="20">
        <f t="shared" si="4"/>
        <v>610294.96</v>
      </c>
      <c r="N15" s="13"/>
      <c r="O15" s="7">
        <v>364304.26</v>
      </c>
      <c r="P15" s="7">
        <v>274715.42</v>
      </c>
      <c r="Q15" s="20">
        <f t="shared" si="1"/>
        <v>639019.67999999993</v>
      </c>
      <c r="S15" s="7">
        <v>364304.26</v>
      </c>
      <c r="T15" s="7">
        <v>250716.78</v>
      </c>
      <c r="U15" s="20">
        <f t="shared" si="2"/>
        <v>615021.04</v>
      </c>
      <c r="W15" s="7">
        <v>103244.06</v>
      </c>
      <c r="X15" s="7">
        <v>32236.22</v>
      </c>
      <c r="Y15" s="20">
        <f t="shared" si="3"/>
        <v>135480.28</v>
      </c>
      <c r="AA15" s="28">
        <f>F15+J15+O15+S15+W15</f>
        <v>2936556.69</v>
      </c>
      <c r="AB15" s="28">
        <f>G15+L15+P15+T15+X15</f>
        <v>1327797.18</v>
      </c>
      <c r="AC15" s="21">
        <f t="shared" si="5"/>
        <v>4264353.87</v>
      </c>
    </row>
    <row r="16" spans="1:29">
      <c r="A16" s="3" t="s">
        <v>331</v>
      </c>
      <c r="B16" s="35" t="s">
        <v>19</v>
      </c>
      <c r="C16" s="8" t="s">
        <v>20</v>
      </c>
      <c r="D16" s="8">
        <v>1</v>
      </c>
      <c r="E16" s="13"/>
      <c r="F16" s="7">
        <v>1117317.46</v>
      </c>
      <c r="G16" s="7">
        <v>429295.09</v>
      </c>
      <c r="H16" s="20">
        <f t="shared" si="0"/>
        <v>1546612.55</v>
      </c>
      <c r="I16" s="13"/>
      <c r="J16" s="7">
        <v>274795.65000000002</v>
      </c>
      <c r="K16" s="7"/>
      <c r="L16" s="7">
        <v>81652.990000000005</v>
      </c>
      <c r="M16" s="20">
        <f t="shared" si="4"/>
        <v>356448.64</v>
      </c>
      <c r="N16" s="13"/>
      <c r="O16" s="7">
        <v>274795.65000000002</v>
      </c>
      <c r="P16" s="7">
        <v>100575.67</v>
      </c>
      <c r="Q16" s="20">
        <f t="shared" si="1"/>
        <v>375371.32</v>
      </c>
      <c r="S16" s="7">
        <v>274795.65000000002</v>
      </c>
      <c r="T16" s="7">
        <v>83221.740000000005</v>
      </c>
      <c r="U16" s="20">
        <f t="shared" si="2"/>
        <v>358017.39</v>
      </c>
      <c r="W16" s="7">
        <v>66281.539999999994</v>
      </c>
      <c r="X16" s="7">
        <v>26403.07</v>
      </c>
      <c r="Y16" s="20">
        <f t="shared" si="3"/>
        <v>92684.609999999986</v>
      </c>
      <c r="AA16" s="28">
        <f>F16+J16+O16+S16+W16</f>
        <v>2007985.9499999997</v>
      </c>
      <c r="AB16" s="28">
        <f>G16+L16+P16+T16+X16</f>
        <v>721148.55999999994</v>
      </c>
      <c r="AC16" s="21">
        <f t="shared" si="5"/>
        <v>2729134.51</v>
      </c>
    </row>
    <row r="17" spans="1:29">
      <c r="A17" s="3" t="s">
        <v>331</v>
      </c>
      <c r="B17" s="35" t="s">
        <v>153</v>
      </c>
      <c r="C17" s="8" t="s">
        <v>154</v>
      </c>
      <c r="D17" s="8">
        <v>1</v>
      </c>
      <c r="E17" s="13"/>
      <c r="F17" s="7">
        <v>70383.06</v>
      </c>
      <c r="G17" s="7">
        <v>824348.13</v>
      </c>
      <c r="H17" s="20">
        <f t="shared" si="0"/>
        <v>894731.19</v>
      </c>
      <c r="I17" s="13"/>
      <c r="J17" s="7">
        <v>12336.54</v>
      </c>
      <c r="K17" s="7"/>
      <c r="L17" s="7">
        <v>156722.62</v>
      </c>
      <c r="M17" s="20">
        <f t="shared" si="4"/>
        <v>169059.16</v>
      </c>
      <c r="N17" s="13"/>
      <c r="O17" s="7">
        <v>12336.54</v>
      </c>
      <c r="P17" s="7">
        <v>193055.96000000008</v>
      </c>
      <c r="Q17" s="20">
        <f t="shared" si="1"/>
        <v>205392.50000000009</v>
      </c>
      <c r="S17" s="7">
        <v>12336.54</v>
      </c>
      <c r="T17" s="7">
        <v>159733.64000000001</v>
      </c>
      <c r="U17" s="20">
        <f t="shared" si="2"/>
        <v>172070.18000000002</v>
      </c>
      <c r="W17" s="7">
        <v>4175.2700000000004</v>
      </c>
      <c r="X17" s="7">
        <v>50700.14</v>
      </c>
      <c r="Y17" s="20">
        <f t="shared" si="3"/>
        <v>54875.41</v>
      </c>
      <c r="AA17" s="28">
        <f>F17+J17+O17+S17+W17</f>
        <v>111567.95000000003</v>
      </c>
      <c r="AB17" s="28">
        <f>G17+L17+P17+T17+X17</f>
        <v>1384560.49</v>
      </c>
      <c r="AC17" s="21">
        <f t="shared" si="5"/>
        <v>1496128.44</v>
      </c>
    </row>
    <row r="18" spans="1:29">
      <c r="A18" s="3" t="s">
        <v>331</v>
      </c>
      <c r="B18" s="35" t="s">
        <v>21</v>
      </c>
      <c r="C18" s="8" t="s">
        <v>22</v>
      </c>
      <c r="D18" s="8">
        <v>1</v>
      </c>
      <c r="E18" s="13"/>
      <c r="F18" s="7">
        <v>433541.91</v>
      </c>
      <c r="G18" s="7">
        <v>363826.78</v>
      </c>
      <c r="H18" s="20">
        <f t="shared" si="0"/>
        <v>797368.69</v>
      </c>
      <c r="I18" s="13"/>
      <c r="J18" s="7">
        <v>116104.37</v>
      </c>
      <c r="K18" s="7"/>
      <c r="L18" s="7">
        <v>153754.01999999999</v>
      </c>
      <c r="M18" s="20">
        <f t="shared" si="4"/>
        <v>269858.39</v>
      </c>
      <c r="N18" s="13"/>
      <c r="O18" s="7">
        <v>116104.37</v>
      </c>
      <c r="P18" s="7">
        <v>173039.92</v>
      </c>
      <c r="Q18" s="20">
        <f t="shared" si="1"/>
        <v>289144.29000000004</v>
      </c>
      <c r="S18" s="7">
        <v>116104.37</v>
      </c>
      <c r="T18" s="7">
        <v>156708.01</v>
      </c>
      <c r="U18" s="20">
        <f t="shared" si="2"/>
        <v>272812.38</v>
      </c>
      <c r="W18" s="7">
        <v>25718.59</v>
      </c>
      <c r="X18" s="7">
        <v>22376.55</v>
      </c>
      <c r="Y18" s="20">
        <f t="shared" si="3"/>
        <v>48095.14</v>
      </c>
      <c r="AA18" s="28">
        <f>F18+J18+O18+S18+W18</f>
        <v>807573.61</v>
      </c>
      <c r="AB18" s="28">
        <f>G18+L18+P18+T18+X18</f>
        <v>869705.28000000014</v>
      </c>
      <c r="AC18" s="21">
        <f t="shared" si="5"/>
        <v>1677278.8900000001</v>
      </c>
    </row>
    <row r="19" spans="1:29">
      <c r="A19" s="3" t="s">
        <v>331</v>
      </c>
      <c r="B19" s="35" t="s">
        <v>23</v>
      </c>
      <c r="C19" s="8" t="s">
        <v>24</v>
      </c>
      <c r="D19" s="8">
        <v>1</v>
      </c>
      <c r="E19" s="13"/>
      <c r="F19" s="7">
        <v>1129371.31</v>
      </c>
      <c r="G19" s="7">
        <v>400718.69</v>
      </c>
      <c r="H19" s="20">
        <f t="shared" si="0"/>
        <v>1530090</v>
      </c>
      <c r="I19" s="13"/>
      <c r="J19" s="7">
        <v>297950.69</v>
      </c>
      <c r="K19" s="7"/>
      <c r="L19" s="7">
        <v>133542.39999999999</v>
      </c>
      <c r="M19" s="20">
        <f t="shared" si="4"/>
        <v>431493.08999999997</v>
      </c>
      <c r="N19" s="13"/>
      <c r="O19" s="7">
        <v>297950.69</v>
      </c>
      <c r="P19" s="7">
        <v>153408.17000000001</v>
      </c>
      <c r="Q19" s="20">
        <f t="shared" si="1"/>
        <v>451358.86</v>
      </c>
      <c r="S19" s="7">
        <v>297950.69</v>
      </c>
      <c r="T19" s="7">
        <v>136108.07</v>
      </c>
      <c r="U19" s="20">
        <f t="shared" si="2"/>
        <v>434058.76</v>
      </c>
      <c r="W19" s="7">
        <v>66996.600000000006</v>
      </c>
      <c r="X19" s="7">
        <v>24645.52</v>
      </c>
      <c r="Y19" s="20">
        <f t="shared" si="3"/>
        <v>91642.12000000001</v>
      </c>
      <c r="AA19" s="28">
        <f>F19+J19+O19+S19+W19</f>
        <v>2090219.98</v>
      </c>
      <c r="AB19" s="28">
        <f>G19+L19+P19+T19+X19</f>
        <v>848422.85000000009</v>
      </c>
      <c r="AC19" s="21">
        <f t="shared" si="5"/>
        <v>2938642.83</v>
      </c>
    </row>
    <row r="20" spans="1:29">
      <c r="A20" s="3" t="s">
        <v>331</v>
      </c>
      <c r="B20" s="25" t="s">
        <v>332</v>
      </c>
      <c r="C20" s="8" t="s">
        <v>333</v>
      </c>
      <c r="D20" s="8">
        <v>1</v>
      </c>
      <c r="E20" s="13"/>
      <c r="F20" s="7">
        <v>754643.45</v>
      </c>
      <c r="G20" s="7">
        <v>408402.65</v>
      </c>
      <c r="H20" s="20">
        <f t="shared" si="0"/>
        <v>1163046.1000000001</v>
      </c>
      <c r="I20" s="13"/>
      <c r="J20" s="7">
        <v>231478.91</v>
      </c>
      <c r="K20" s="7"/>
      <c r="L20" s="7">
        <v>137451.13</v>
      </c>
      <c r="M20" s="20">
        <f t="shared" si="4"/>
        <v>368930.04000000004</v>
      </c>
      <c r="N20" s="13"/>
      <c r="O20" s="7">
        <v>231478.91</v>
      </c>
      <c r="P20" s="7">
        <v>157749.63999999996</v>
      </c>
      <c r="Q20" s="20">
        <f>O20+P20</f>
        <v>389228.54999999993</v>
      </c>
      <c r="S20" s="7">
        <v>231478.91</v>
      </c>
      <c r="T20" s="7">
        <v>140091.9</v>
      </c>
      <c r="U20" s="20">
        <f>S20+T20</f>
        <v>371570.81</v>
      </c>
      <c r="W20" s="7">
        <v>44766.98</v>
      </c>
      <c r="X20" s="7">
        <v>25118.11</v>
      </c>
      <c r="Y20" s="20">
        <f>W20+X20</f>
        <v>69885.09</v>
      </c>
      <c r="AA20" s="28">
        <f>F20+J20+O20+S20+W20</f>
        <v>1493847.16</v>
      </c>
      <c r="AB20" s="28">
        <f>G20+L20+P20+T20+X20</f>
        <v>868813.42999999993</v>
      </c>
      <c r="AC20" s="21">
        <f>AA20+AB20</f>
        <v>2362660.59</v>
      </c>
    </row>
    <row r="21" spans="1:29">
      <c r="A21" s="3" t="s">
        <v>331</v>
      </c>
      <c r="B21" s="25" t="s">
        <v>330</v>
      </c>
      <c r="C21" s="8" t="s">
        <v>336</v>
      </c>
      <c r="D21" s="8">
        <v>1</v>
      </c>
      <c r="E21" s="13"/>
      <c r="F21" s="7">
        <v>315614.17</v>
      </c>
      <c r="G21" s="7">
        <v>209136.67</v>
      </c>
      <c r="H21" s="20">
        <f t="shared" si="0"/>
        <v>524750.84</v>
      </c>
      <c r="I21" s="13"/>
      <c r="J21" s="7">
        <v>48645.73</v>
      </c>
      <c r="K21" s="7"/>
      <c r="L21" s="7">
        <v>46097.64</v>
      </c>
      <c r="M21" s="20">
        <f t="shared" si="4"/>
        <v>94743.37</v>
      </c>
      <c r="N21" s="13"/>
      <c r="O21" s="7">
        <v>48645.73</v>
      </c>
      <c r="P21" s="7">
        <v>55558.899999999994</v>
      </c>
      <c r="Q21" s="20">
        <f>O21+P21</f>
        <v>104204.63</v>
      </c>
      <c r="S21" s="7">
        <v>48645.73</v>
      </c>
      <c r="T21" s="7">
        <v>46983.29</v>
      </c>
      <c r="U21" s="20">
        <f>S21+T21</f>
        <v>95629.02</v>
      </c>
      <c r="W21" s="7">
        <v>18722.87</v>
      </c>
      <c r="X21" s="7">
        <v>12862.6</v>
      </c>
      <c r="Y21" s="20">
        <f>W21+X21</f>
        <v>31585.47</v>
      </c>
      <c r="AA21" s="28">
        <f>F21+J21+O21+S21+W21</f>
        <v>480274.22999999992</v>
      </c>
      <c r="AB21" s="28">
        <f>G21+L21+P21+T21+X21</f>
        <v>370639.09999999992</v>
      </c>
      <c r="AC21" s="21">
        <f>AA21+AB21</f>
        <v>850913.32999999984</v>
      </c>
    </row>
    <row r="22" spans="1:29">
      <c r="A22" s="3" t="s">
        <v>331</v>
      </c>
      <c r="B22" s="35" t="s">
        <v>16</v>
      </c>
      <c r="C22" s="8" t="s">
        <v>184</v>
      </c>
      <c r="D22" s="8">
        <v>1</v>
      </c>
      <c r="E22" s="13"/>
      <c r="F22" s="7">
        <v>489053.4</v>
      </c>
      <c r="G22" s="7">
        <v>311078.42</v>
      </c>
      <c r="H22" s="20">
        <f t="shared" si="0"/>
        <v>800131.82000000007</v>
      </c>
      <c r="I22" s="13"/>
      <c r="J22" s="7">
        <v>198810.46</v>
      </c>
      <c r="K22" s="7"/>
      <c r="L22" s="7">
        <v>157944.94</v>
      </c>
      <c r="M22" s="20">
        <f t="shared" si="4"/>
        <v>356755.4</v>
      </c>
      <c r="N22" s="13"/>
      <c r="O22" s="7">
        <v>198810.46</v>
      </c>
      <c r="P22" s="7">
        <v>175452.31000000006</v>
      </c>
      <c r="Q22" s="20">
        <f t="shared" si="1"/>
        <v>374262.77</v>
      </c>
      <c r="S22" s="7">
        <v>198810.46</v>
      </c>
      <c r="T22" s="7">
        <v>160979.45000000001</v>
      </c>
      <c r="U22" s="20">
        <f t="shared" si="2"/>
        <v>359789.91000000003</v>
      </c>
      <c r="W22" s="7">
        <v>29011.64</v>
      </c>
      <c r="X22" s="7">
        <v>19132.349999999999</v>
      </c>
      <c r="Y22" s="20">
        <f t="shared" si="3"/>
        <v>48143.99</v>
      </c>
      <c r="AA22" s="28">
        <f>F22+J22+O22+S22+W22</f>
        <v>1114496.42</v>
      </c>
      <c r="AB22" s="28">
        <f>G22+L22+P22+T22+X22</f>
        <v>824587.47000000009</v>
      </c>
      <c r="AC22" s="21">
        <f t="shared" si="5"/>
        <v>1939083.8900000001</v>
      </c>
    </row>
    <row r="23" spans="1:29">
      <c r="A23" s="3" t="s">
        <v>331</v>
      </c>
      <c r="B23" s="35" t="s">
        <v>25</v>
      </c>
      <c r="C23" s="8" t="s">
        <v>185</v>
      </c>
      <c r="D23" s="8">
        <v>1</v>
      </c>
      <c r="E23" s="13"/>
      <c r="F23" s="7">
        <v>5332429.5199999996</v>
      </c>
      <c r="G23" s="7">
        <v>1379233.49</v>
      </c>
      <c r="H23" s="20">
        <f t="shared" si="0"/>
        <v>6711663.0099999998</v>
      </c>
      <c r="I23" s="13"/>
      <c r="J23" s="7">
        <v>2457588.16</v>
      </c>
      <c r="K23" s="7"/>
      <c r="L23" s="7">
        <v>929200.92</v>
      </c>
      <c r="M23" s="20">
        <f t="shared" si="4"/>
        <v>3386789.08</v>
      </c>
      <c r="N23" s="13"/>
      <c r="O23" s="7">
        <v>2457588.16</v>
      </c>
      <c r="P23" s="7">
        <v>1015619.7799999999</v>
      </c>
      <c r="Q23" s="20">
        <f t="shared" si="1"/>
        <v>3473207.94</v>
      </c>
      <c r="S23" s="7">
        <v>2457588.16</v>
      </c>
      <c r="T23" s="7">
        <v>947053.13</v>
      </c>
      <c r="U23" s="20">
        <f t="shared" si="2"/>
        <v>3404641.29</v>
      </c>
      <c r="W23" s="7">
        <v>316330.56</v>
      </c>
      <c r="X23" s="7">
        <v>84827.42</v>
      </c>
      <c r="Y23" s="20">
        <f t="shared" si="3"/>
        <v>401157.98</v>
      </c>
      <c r="AA23" s="28">
        <f>F23+J23+O23+S23+W23</f>
        <v>13021524.560000001</v>
      </c>
      <c r="AB23" s="28">
        <f>G23+L23+P23+T23+X23</f>
        <v>4355934.74</v>
      </c>
      <c r="AC23" s="21">
        <f t="shared" si="5"/>
        <v>17377459.300000001</v>
      </c>
    </row>
    <row r="24" spans="1:29">
      <c r="A24" s="3" t="s">
        <v>331</v>
      </c>
      <c r="B24" s="39" t="s">
        <v>26</v>
      </c>
      <c r="C24" s="8" t="s">
        <v>27</v>
      </c>
      <c r="D24" s="8">
        <v>1</v>
      </c>
      <c r="E24" s="13"/>
      <c r="F24" s="7">
        <v>1404021.36</v>
      </c>
      <c r="G24" s="7">
        <v>567279.80000000005</v>
      </c>
      <c r="H24" s="20">
        <f t="shared" si="0"/>
        <v>1971301.1600000001</v>
      </c>
      <c r="I24" s="13"/>
      <c r="J24" s="7">
        <v>496021.56</v>
      </c>
      <c r="K24" s="7"/>
      <c r="L24" s="7">
        <v>249394.67</v>
      </c>
      <c r="M24" s="20">
        <f t="shared" si="4"/>
        <v>745416.23</v>
      </c>
      <c r="N24" s="13"/>
      <c r="O24" s="7">
        <v>496021.56</v>
      </c>
      <c r="P24" s="7">
        <v>279836.5199999999</v>
      </c>
      <c r="Q24" s="20">
        <f t="shared" si="1"/>
        <v>775858.07999999984</v>
      </c>
      <c r="S24" s="7">
        <v>496021.56</v>
      </c>
      <c r="T24" s="7">
        <v>254186.15</v>
      </c>
      <c r="U24" s="20">
        <f t="shared" si="2"/>
        <v>750207.71</v>
      </c>
      <c r="W24" s="7">
        <v>83289.399999999994</v>
      </c>
      <c r="X24" s="7">
        <v>34889.58</v>
      </c>
      <c r="Y24" s="20">
        <f t="shared" si="3"/>
        <v>118178.98</v>
      </c>
      <c r="AA24" s="28">
        <f>F24+J24+O24+S24+W24</f>
        <v>2975375.44</v>
      </c>
      <c r="AB24" s="28">
        <f>G24+L24+P24+T24+X24</f>
        <v>1385586.72</v>
      </c>
      <c r="AC24" s="21">
        <f t="shared" si="5"/>
        <v>4360962.16</v>
      </c>
    </row>
    <row r="25" spans="1:29">
      <c r="A25" s="3" t="s">
        <v>334</v>
      </c>
      <c r="B25" s="35" t="s">
        <v>130</v>
      </c>
      <c r="C25" s="8" t="s">
        <v>186</v>
      </c>
      <c r="D25" s="8">
        <v>1</v>
      </c>
      <c r="E25" s="13"/>
      <c r="F25" s="7">
        <v>1045911.25</v>
      </c>
      <c r="G25" s="7">
        <v>0</v>
      </c>
      <c r="H25" s="20">
        <f t="shared" si="0"/>
        <v>1045911.25</v>
      </c>
      <c r="I25" s="13"/>
      <c r="J25" s="7">
        <v>355068.34</v>
      </c>
      <c r="K25" s="7"/>
      <c r="L25" s="7">
        <v>0</v>
      </c>
      <c r="M25" s="20">
        <f t="shared" si="4"/>
        <v>355068.34</v>
      </c>
      <c r="N25" s="13"/>
      <c r="O25" s="7">
        <v>355068.34</v>
      </c>
      <c r="P25" s="7">
        <v>0</v>
      </c>
      <c r="Q25" s="20">
        <f t="shared" si="1"/>
        <v>355068.34</v>
      </c>
      <c r="S25" s="7">
        <v>355068.34</v>
      </c>
      <c r="T25" s="7">
        <v>0</v>
      </c>
      <c r="U25" s="20">
        <f t="shared" si="2"/>
        <v>355068.34</v>
      </c>
      <c r="W25" s="7">
        <v>62045.58</v>
      </c>
      <c r="X25" s="7">
        <v>0</v>
      </c>
      <c r="Y25" s="20">
        <f t="shared" si="3"/>
        <v>62045.58</v>
      </c>
      <c r="AA25" s="28">
        <f>F25+J25+O25+S25+W25</f>
        <v>2173161.85</v>
      </c>
      <c r="AB25" s="28">
        <f>G25+L25+P25+T25+X25</f>
        <v>0</v>
      </c>
      <c r="AC25" s="21">
        <f t="shared" si="5"/>
        <v>2173161.85</v>
      </c>
    </row>
    <row r="26" spans="1:29">
      <c r="A26" s="3" t="s">
        <v>331</v>
      </c>
      <c r="B26" s="35" t="s">
        <v>30</v>
      </c>
      <c r="C26" s="8" t="s">
        <v>31</v>
      </c>
      <c r="D26" s="8">
        <v>1</v>
      </c>
      <c r="E26" s="13"/>
      <c r="F26" s="7">
        <v>1318033.1299999999</v>
      </c>
      <c r="G26" s="7">
        <v>605185.96</v>
      </c>
      <c r="H26" s="20">
        <f t="shared" si="0"/>
        <v>1923219.0899999999</v>
      </c>
      <c r="I26" s="13"/>
      <c r="J26" s="7">
        <v>495692.97</v>
      </c>
      <c r="K26" s="7"/>
      <c r="L26" s="7">
        <v>324983.49</v>
      </c>
      <c r="M26" s="20">
        <f t="shared" si="4"/>
        <v>820676.46</v>
      </c>
      <c r="N26" s="13"/>
      <c r="O26" s="7">
        <v>495692.97</v>
      </c>
      <c r="P26" s="7">
        <v>359723.63000000012</v>
      </c>
      <c r="Q26" s="20">
        <f t="shared" si="1"/>
        <v>855416.60000000009</v>
      </c>
      <c r="S26" s="7">
        <v>495692.97</v>
      </c>
      <c r="T26" s="7">
        <v>331227.21000000002</v>
      </c>
      <c r="U26" s="20">
        <f t="shared" si="2"/>
        <v>826920.17999999993</v>
      </c>
      <c r="W26" s="7">
        <v>78188.41</v>
      </c>
      <c r="X26" s="7">
        <v>37220.94</v>
      </c>
      <c r="Y26" s="20">
        <f t="shared" si="3"/>
        <v>115409.35</v>
      </c>
      <c r="AA26" s="28">
        <f>F26+J26+O26+S26+W26</f>
        <v>2883300.45</v>
      </c>
      <c r="AB26" s="28">
        <f>G26+L26+P26+T26+X26</f>
        <v>1658341.23</v>
      </c>
      <c r="AC26" s="21">
        <f t="shared" si="5"/>
        <v>4541641.68</v>
      </c>
    </row>
    <row r="27" spans="1:29">
      <c r="A27" s="3" t="s">
        <v>331</v>
      </c>
      <c r="B27" s="35" t="s">
        <v>32</v>
      </c>
      <c r="C27" s="8" t="s">
        <v>187</v>
      </c>
      <c r="D27" s="8">
        <v>1</v>
      </c>
      <c r="E27" s="13"/>
      <c r="F27" s="7">
        <v>2081839.94</v>
      </c>
      <c r="G27" s="7">
        <v>950356.02</v>
      </c>
      <c r="H27" s="20">
        <f t="shared" si="0"/>
        <v>3032195.96</v>
      </c>
      <c r="I27" s="13"/>
      <c r="J27" s="7">
        <v>680640.04</v>
      </c>
      <c r="K27" s="7"/>
      <c r="L27" s="7">
        <v>444233.94</v>
      </c>
      <c r="M27" s="20">
        <f t="shared" si="4"/>
        <v>1124873.98</v>
      </c>
      <c r="N27" s="13"/>
      <c r="O27" s="7">
        <v>680640.04</v>
      </c>
      <c r="P27" s="7">
        <v>496248.17</v>
      </c>
      <c r="Q27" s="20">
        <f t="shared" si="1"/>
        <v>1176888.21</v>
      </c>
      <c r="S27" s="7">
        <v>680640.04</v>
      </c>
      <c r="T27" s="7">
        <v>452768.75</v>
      </c>
      <c r="U27" s="20">
        <f t="shared" si="2"/>
        <v>1133408.79</v>
      </c>
      <c r="W27" s="7">
        <v>123498.98</v>
      </c>
      <c r="X27" s="7">
        <v>58450.04</v>
      </c>
      <c r="Y27" s="20">
        <f t="shared" si="3"/>
        <v>181949.02</v>
      </c>
      <c r="AA27" s="28">
        <f>F27+J27+O27+S27+W27</f>
        <v>4247259.04</v>
      </c>
      <c r="AB27" s="28">
        <f>G27+L27+P27+T27+X27</f>
        <v>2402056.92</v>
      </c>
      <c r="AC27" s="21">
        <f t="shared" si="5"/>
        <v>6649315.96</v>
      </c>
    </row>
    <row r="28" spans="1:29">
      <c r="A28" s="3" t="s">
        <v>331</v>
      </c>
      <c r="B28" s="35" t="s">
        <v>29</v>
      </c>
      <c r="C28" s="8" t="s">
        <v>188</v>
      </c>
      <c r="D28" s="8">
        <v>1</v>
      </c>
      <c r="E28" s="13"/>
      <c r="F28" s="7">
        <v>6336683.8799999999</v>
      </c>
      <c r="G28" s="7">
        <v>1981459.42</v>
      </c>
      <c r="H28" s="20">
        <f t="shared" si="0"/>
        <v>8318143.2999999998</v>
      </c>
      <c r="I28" s="13"/>
      <c r="J28" s="7">
        <v>1844467.04</v>
      </c>
      <c r="K28" s="7"/>
      <c r="L28" s="7">
        <v>868612.24</v>
      </c>
      <c r="M28" s="20">
        <f t="shared" si="4"/>
        <v>2713079.2800000003</v>
      </c>
      <c r="N28" s="13"/>
      <c r="O28" s="7">
        <v>1844467.04</v>
      </c>
      <c r="P28" s="7">
        <v>974846.8600000001</v>
      </c>
      <c r="Q28" s="20">
        <f t="shared" si="1"/>
        <v>2819313.9000000004</v>
      </c>
      <c r="S28" s="7">
        <v>1844467.04</v>
      </c>
      <c r="T28" s="7">
        <v>885300.4</v>
      </c>
      <c r="U28" s="20">
        <f t="shared" si="2"/>
        <v>2729767.44</v>
      </c>
      <c r="W28" s="7">
        <v>375904.98</v>
      </c>
      <c r="X28" s="7">
        <v>121866.3</v>
      </c>
      <c r="Y28" s="20">
        <f t="shared" si="3"/>
        <v>497771.27999999997</v>
      </c>
      <c r="AA28" s="28">
        <f>F28+J28+O28+S28+W28</f>
        <v>12245989.98</v>
      </c>
      <c r="AB28" s="28">
        <f>G28+L28+P28+T28+X28</f>
        <v>4832085.2200000007</v>
      </c>
      <c r="AC28" s="21">
        <f t="shared" si="5"/>
        <v>17078075.200000003</v>
      </c>
    </row>
    <row r="29" spans="1:29">
      <c r="A29" s="3" t="s">
        <v>334</v>
      </c>
      <c r="B29" s="35" t="s">
        <v>151</v>
      </c>
      <c r="C29" s="8" t="s">
        <v>189</v>
      </c>
      <c r="D29" s="8">
        <v>1</v>
      </c>
      <c r="E29" s="13"/>
      <c r="F29" s="7">
        <v>1079544.3400000001</v>
      </c>
      <c r="G29" s="7">
        <v>0</v>
      </c>
      <c r="H29" s="20">
        <f t="shared" si="0"/>
        <v>1079544.3400000001</v>
      </c>
      <c r="I29" s="13"/>
      <c r="J29" s="7">
        <v>182118.26</v>
      </c>
      <c r="K29" s="7"/>
      <c r="L29" s="7">
        <v>0</v>
      </c>
      <c r="M29" s="20">
        <f t="shared" si="4"/>
        <v>182118.26</v>
      </c>
      <c r="N29" s="13"/>
      <c r="O29" s="7">
        <v>182118.26</v>
      </c>
      <c r="P29" s="7">
        <v>0</v>
      </c>
      <c r="Q29" s="20">
        <f t="shared" si="1"/>
        <v>182118.26</v>
      </c>
      <c r="S29" s="7">
        <v>182118.26</v>
      </c>
      <c r="T29" s="7">
        <v>0</v>
      </c>
      <c r="U29" s="20">
        <f t="shared" si="2"/>
        <v>182118.26</v>
      </c>
      <c r="W29" s="7">
        <v>64040.77</v>
      </c>
      <c r="X29" s="7">
        <v>0</v>
      </c>
      <c r="Y29" s="20">
        <f t="shared" si="3"/>
        <v>64040.77</v>
      </c>
      <c r="AA29" s="28">
        <f>F29+J29+O29+S29+W29</f>
        <v>1689939.8900000001</v>
      </c>
      <c r="AB29" s="28">
        <f>G29+L29+P29+T29+X29</f>
        <v>0</v>
      </c>
      <c r="AC29" s="21">
        <f t="shared" si="5"/>
        <v>1689939.8900000001</v>
      </c>
    </row>
    <row r="30" spans="1:29">
      <c r="A30" s="3" t="s">
        <v>331</v>
      </c>
      <c r="B30" s="35" t="s">
        <v>33</v>
      </c>
      <c r="C30" s="8" t="s">
        <v>137</v>
      </c>
      <c r="D30" s="8">
        <v>1</v>
      </c>
      <c r="E30" s="13"/>
      <c r="F30" s="7">
        <v>4347815.74</v>
      </c>
      <c r="G30" s="7">
        <v>868653.33</v>
      </c>
      <c r="H30" s="20">
        <f t="shared" si="0"/>
        <v>5216469.07</v>
      </c>
      <c r="I30" s="13"/>
      <c r="J30" s="7">
        <v>1943075.26</v>
      </c>
      <c r="K30" s="7"/>
      <c r="L30" s="7">
        <v>486715.52</v>
      </c>
      <c r="M30" s="20">
        <f t="shared" si="4"/>
        <v>2429790.7800000003</v>
      </c>
      <c r="N30" s="13"/>
      <c r="O30" s="7">
        <v>1943075.26</v>
      </c>
      <c r="P30" s="7">
        <v>537357.9</v>
      </c>
      <c r="Q30" s="20">
        <f t="shared" si="1"/>
        <v>2480433.16</v>
      </c>
      <c r="S30" s="7">
        <v>1943075.26</v>
      </c>
      <c r="T30" s="7">
        <v>496066.51</v>
      </c>
      <c r="U30" s="20">
        <f t="shared" si="2"/>
        <v>2439141.77</v>
      </c>
      <c r="W30" s="7">
        <v>257921.27</v>
      </c>
      <c r="X30" s="7">
        <v>53425.05</v>
      </c>
      <c r="Y30" s="20">
        <f t="shared" si="3"/>
        <v>311346.32</v>
      </c>
      <c r="AA30" s="28">
        <f>F30+J30+O30+S30+W30</f>
        <v>10434962.789999999</v>
      </c>
      <c r="AB30" s="28">
        <f>G30+L30+P30+T30+X30</f>
        <v>2442218.3099999996</v>
      </c>
      <c r="AC30" s="21">
        <f t="shared" si="5"/>
        <v>12877181.099999998</v>
      </c>
    </row>
    <row r="31" spans="1:29">
      <c r="A31" s="3" t="s">
        <v>335</v>
      </c>
      <c r="B31" s="35" t="s">
        <v>155</v>
      </c>
      <c r="C31" s="8" t="s">
        <v>156</v>
      </c>
      <c r="D31" s="8">
        <v>1</v>
      </c>
      <c r="E31" s="13"/>
      <c r="F31" s="7">
        <v>106005.3</v>
      </c>
      <c r="G31" s="7">
        <v>0</v>
      </c>
      <c r="H31" s="20">
        <f t="shared" si="0"/>
        <v>106005.3</v>
      </c>
      <c r="I31" s="13"/>
      <c r="J31" s="7">
        <v>76473.08</v>
      </c>
      <c r="K31" s="7"/>
      <c r="L31" s="7">
        <v>0</v>
      </c>
      <c r="M31" s="20">
        <f t="shared" si="4"/>
        <v>76473.08</v>
      </c>
      <c r="N31" s="13"/>
      <c r="O31" s="7">
        <v>76473.08</v>
      </c>
      <c r="P31" s="7">
        <v>0</v>
      </c>
      <c r="Q31" s="20">
        <f t="shared" si="1"/>
        <v>76473.08</v>
      </c>
      <c r="S31" s="7">
        <v>76473.08</v>
      </c>
      <c r="T31" s="7">
        <v>0</v>
      </c>
      <c r="U31" s="20">
        <f t="shared" si="2"/>
        <v>76473.08</v>
      </c>
      <c r="W31" s="7">
        <v>6288.45</v>
      </c>
      <c r="X31" s="7">
        <v>0</v>
      </c>
      <c r="Y31" s="20">
        <f t="shared" si="3"/>
        <v>6288.45</v>
      </c>
      <c r="AA31" s="28">
        <f>F31+J31+O31+S31+W31</f>
        <v>341712.99000000005</v>
      </c>
      <c r="AB31" s="28">
        <f>G31+L31+P31+T31+X31</f>
        <v>0</v>
      </c>
      <c r="AC31" s="21">
        <f t="shared" si="5"/>
        <v>341712.99000000005</v>
      </c>
    </row>
    <row r="32" spans="1:29">
      <c r="A32" s="3" t="s">
        <v>334</v>
      </c>
      <c r="B32" s="35" t="s">
        <v>127</v>
      </c>
      <c r="C32" s="8" t="s">
        <v>138</v>
      </c>
      <c r="D32" s="8">
        <v>1</v>
      </c>
      <c r="E32" s="13"/>
      <c r="F32" s="7">
        <v>2218626.39</v>
      </c>
      <c r="G32" s="7">
        <v>0</v>
      </c>
      <c r="H32" s="20">
        <f t="shared" si="0"/>
        <v>2218626.39</v>
      </c>
      <c r="I32" s="13"/>
      <c r="J32" s="7">
        <v>284721.75</v>
      </c>
      <c r="K32" s="7"/>
      <c r="L32" s="7">
        <v>0</v>
      </c>
      <c r="M32" s="20">
        <f t="shared" si="4"/>
        <v>284721.75</v>
      </c>
      <c r="N32" s="13"/>
      <c r="O32" s="7">
        <v>284721.75</v>
      </c>
      <c r="P32" s="7">
        <v>0</v>
      </c>
      <c r="Q32" s="20">
        <f t="shared" si="1"/>
        <v>284721.75</v>
      </c>
      <c r="S32" s="7">
        <v>284721.75</v>
      </c>
      <c r="T32" s="7">
        <v>0</v>
      </c>
      <c r="U32" s="20">
        <f t="shared" si="2"/>
        <v>284721.75</v>
      </c>
      <c r="W32" s="7">
        <v>131613.43</v>
      </c>
      <c r="X32" s="7">
        <v>0</v>
      </c>
      <c r="Y32" s="20">
        <f t="shared" si="3"/>
        <v>131613.43</v>
      </c>
      <c r="AA32" s="28">
        <f>F32+J32+O32+S32+W32</f>
        <v>3204405.0700000003</v>
      </c>
      <c r="AB32" s="28">
        <f>G32+L32+P32+T32+X32</f>
        <v>0</v>
      </c>
      <c r="AC32" s="21">
        <f t="shared" si="5"/>
        <v>3204405.0700000003</v>
      </c>
    </row>
    <row r="33" spans="1:29">
      <c r="A33" s="3" t="s">
        <v>334</v>
      </c>
      <c r="B33" s="35" t="s">
        <v>128</v>
      </c>
      <c r="C33" s="114" t="s">
        <v>139</v>
      </c>
      <c r="D33" s="8">
        <v>1</v>
      </c>
      <c r="E33" s="13"/>
      <c r="F33" s="7">
        <v>632405.6</v>
      </c>
      <c r="G33" s="7">
        <v>0</v>
      </c>
      <c r="H33" s="20">
        <f t="shared" si="0"/>
        <v>632405.6</v>
      </c>
      <c r="I33" s="13"/>
      <c r="J33" s="7">
        <v>781549.23</v>
      </c>
      <c r="K33" s="7"/>
      <c r="L33" s="7">
        <v>0</v>
      </c>
      <c r="M33" s="20">
        <f t="shared" si="4"/>
        <v>781549.23</v>
      </c>
      <c r="N33" s="13"/>
      <c r="O33" s="7">
        <v>781549.23</v>
      </c>
      <c r="P33" s="7">
        <v>0</v>
      </c>
      <c r="Q33" s="20">
        <f t="shared" si="1"/>
        <v>781549.23</v>
      </c>
      <c r="S33" s="7">
        <v>781549.23</v>
      </c>
      <c r="T33" s="7">
        <v>0</v>
      </c>
      <c r="U33" s="20">
        <f t="shared" si="2"/>
        <v>781549.23</v>
      </c>
      <c r="W33" s="7">
        <v>37515.589999999997</v>
      </c>
      <c r="X33" s="7">
        <v>0</v>
      </c>
      <c r="Y33" s="20">
        <f t="shared" si="3"/>
        <v>37515.589999999997</v>
      </c>
      <c r="AA33" s="28">
        <f>F33+J33+O33+S33+W33</f>
        <v>3014568.88</v>
      </c>
      <c r="AB33" s="28">
        <f>G33+L33+P33+T33+X33</f>
        <v>0</v>
      </c>
      <c r="AC33" s="21">
        <f t="shared" si="5"/>
        <v>3014568.88</v>
      </c>
    </row>
    <row r="34" spans="1:29">
      <c r="A34" s="3" t="s">
        <v>331</v>
      </c>
      <c r="B34" s="82" t="s">
        <v>34</v>
      </c>
      <c r="C34" s="82" t="s">
        <v>35</v>
      </c>
      <c r="D34" s="8">
        <v>1</v>
      </c>
      <c r="E34" s="13"/>
      <c r="F34" s="7">
        <v>26965163.91</v>
      </c>
      <c r="G34" s="7">
        <v>3954844.53</v>
      </c>
      <c r="H34" s="20">
        <f t="shared" si="0"/>
        <v>30920008.440000001</v>
      </c>
      <c r="I34" s="13"/>
      <c r="J34" s="7">
        <v>8692263.5099999998</v>
      </c>
      <c r="K34" s="7"/>
      <c r="L34" s="7">
        <v>2454696.89</v>
      </c>
      <c r="M34" s="20">
        <f t="shared" si="4"/>
        <v>11146960.4</v>
      </c>
      <c r="N34" s="13"/>
      <c r="O34" s="7">
        <v>8692263.5099999998</v>
      </c>
      <c r="P34" s="7">
        <v>2694438.0200000005</v>
      </c>
      <c r="Q34" s="20">
        <f t="shared" si="1"/>
        <v>11386701.530000001</v>
      </c>
      <c r="S34" s="7">
        <v>8692263.5099999998</v>
      </c>
      <c r="T34" s="7">
        <v>2501857.6</v>
      </c>
      <c r="U34" s="20">
        <f t="shared" si="2"/>
        <v>11194121.109999999</v>
      </c>
      <c r="W34" s="7">
        <v>1599628.37</v>
      </c>
      <c r="X34" s="7">
        <v>243236.01</v>
      </c>
      <c r="Y34" s="20">
        <f t="shared" si="3"/>
        <v>1842864.3800000001</v>
      </c>
      <c r="AA34" s="28">
        <f>F34+J34+O34+S34+W34</f>
        <v>54641582.809999995</v>
      </c>
      <c r="AB34" s="28">
        <f>G34+L34+P34+T34+X34</f>
        <v>11849073.050000001</v>
      </c>
      <c r="AC34" s="21">
        <f t="shared" si="5"/>
        <v>66490655.859999999</v>
      </c>
    </row>
    <row r="35" spans="1:29">
      <c r="A35" s="3" t="s">
        <v>331</v>
      </c>
      <c r="B35" s="35" t="s">
        <v>123</v>
      </c>
      <c r="C35" s="8" t="s">
        <v>190</v>
      </c>
      <c r="D35" s="8">
        <v>1</v>
      </c>
      <c r="E35" s="13"/>
      <c r="F35" s="7">
        <v>3847671.34</v>
      </c>
      <c r="G35" s="7">
        <v>1082064.8999999999</v>
      </c>
      <c r="H35" s="20">
        <f t="shared" si="0"/>
        <v>4929736.24</v>
      </c>
      <c r="I35" s="13"/>
      <c r="J35" s="7">
        <v>2439870.79</v>
      </c>
      <c r="K35" s="7"/>
      <c r="L35" s="7">
        <v>733406.64</v>
      </c>
      <c r="M35" s="20">
        <f t="shared" si="4"/>
        <v>3173277.43</v>
      </c>
      <c r="N35" s="13"/>
      <c r="O35" s="7">
        <v>2439870.79</v>
      </c>
      <c r="P35" s="7">
        <v>801375.22000000009</v>
      </c>
      <c r="Q35" s="20">
        <f t="shared" si="1"/>
        <v>3241246.0100000002</v>
      </c>
      <c r="S35" s="7">
        <v>2439870.79</v>
      </c>
      <c r="T35" s="7">
        <v>747497.16</v>
      </c>
      <c r="U35" s="20">
        <f t="shared" si="2"/>
        <v>3187367.95</v>
      </c>
      <c r="W35" s="7">
        <v>228251.69</v>
      </c>
      <c r="X35" s="7">
        <v>66550.570000000007</v>
      </c>
      <c r="Y35" s="20">
        <f t="shared" si="3"/>
        <v>294802.26</v>
      </c>
      <c r="AA35" s="28">
        <f>F35+J35+O35+S35+W35</f>
        <v>11395535.4</v>
      </c>
      <c r="AB35" s="28">
        <f>G35+L35+P35+T35+X35</f>
        <v>3430894.49</v>
      </c>
      <c r="AC35" s="21">
        <f t="shared" si="5"/>
        <v>14826429.890000001</v>
      </c>
    </row>
    <row r="36" spans="1:29">
      <c r="A36" s="3" t="s">
        <v>331</v>
      </c>
      <c r="B36" s="115" t="s">
        <v>36</v>
      </c>
      <c r="C36" s="8" t="s">
        <v>37</v>
      </c>
      <c r="D36" s="8">
        <v>1</v>
      </c>
      <c r="E36" s="13"/>
      <c r="F36" s="7">
        <v>1843997.81</v>
      </c>
      <c r="G36" s="7">
        <v>763402.16</v>
      </c>
      <c r="H36" s="20">
        <f t="shared" si="0"/>
        <v>2607399.9700000002</v>
      </c>
      <c r="I36" s="13"/>
      <c r="J36" s="7">
        <v>690681.46</v>
      </c>
      <c r="K36" s="7"/>
      <c r="L36" s="7">
        <v>244744.23</v>
      </c>
      <c r="M36" s="20">
        <f t="shared" si="4"/>
        <v>935425.69</v>
      </c>
      <c r="N36" s="13"/>
      <c r="O36" s="7">
        <v>690681.46</v>
      </c>
      <c r="P36" s="7">
        <v>282218.79999999993</v>
      </c>
      <c r="Q36" s="20">
        <f t="shared" si="1"/>
        <v>972900.25999999989</v>
      </c>
      <c r="S36" s="7">
        <v>690681.46</v>
      </c>
      <c r="T36" s="7">
        <v>249446.36</v>
      </c>
      <c r="U36" s="20">
        <f t="shared" si="2"/>
        <v>940127.82</v>
      </c>
      <c r="W36" s="7">
        <v>109389.7</v>
      </c>
      <c r="X36" s="7">
        <v>46951.76</v>
      </c>
      <c r="Y36" s="20">
        <f t="shared" si="3"/>
        <v>156341.46</v>
      </c>
      <c r="AA36" s="28">
        <f>F36+J36+O36+S36+W36</f>
        <v>4025431.89</v>
      </c>
      <c r="AB36" s="28">
        <f>G36+L36+P36+T36+X36</f>
        <v>1586763.3099999998</v>
      </c>
      <c r="AC36" s="21">
        <f t="shared" si="5"/>
        <v>5612195.2000000002</v>
      </c>
    </row>
    <row r="37" spans="1:29">
      <c r="A37" s="3" t="s">
        <v>331</v>
      </c>
      <c r="B37" s="35" t="s">
        <v>122</v>
      </c>
      <c r="C37" s="8" t="s">
        <v>191</v>
      </c>
      <c r="D37" s="8">
        <v>1</v>
      </c>
      <c r="E37" s="13"/>
      <c r="F37" s="7">
        <v>213707.99</v>
      </c>
      <c r="G37" s="7">
        <v>176332.08</v>
      </c>
      <c r="H37" s="20">
        <f t="shared" si="0"/>
        <v>390040.06999999995</v>
      </c>
      <c r="I37" s="13"/>
      <c r="J37" s="7">
        <v>169048.9</v>
      </c>
      <c r="K37" s="7"/>
      <c r="L37" s="7">
        <v>91055.87</v>
      </c>
      <c r="M37" s="20">
        <f t="shared" si="4"/>
        <v>260104.77</v>
      </c>
      <c r="N37" s="13"/>
      <c r="O37" s="7">
        <v>169048.9</v>
      </c>
      <c r="P37" s="7">
        <v>101038.43000000002</v>
      </c>
      <c r="Q37" s="20">
        <f t="shared" si="1"/>
        <v>270087.33</v>
      </c>
      <c r="S37" s="7">
        <v>169048.9</v>
      </c>
      <c r="T37" s="7">
        <v>92805.28</v>
      </c>
      <c r="U37" s="20">
        <f t="shared" si="2"/>
        <v>261854.18</v>
      </c>
      <c r="W37" s="7">
        <v>12677.59</v>
      </c>
      <c r="X37" s="7">
        <v>10845.01</v>
      </c>
      <c r="Y37" s="20">
        <f t="shared" si="3"/>
        <v>23522.6</v>
      </c>
      <c r="AA37" s="28">
        <f>F37+J37+O37+S37+W37</f>
        <v>733532.28</v>
      </c>
      <c r="AB37" s="28">
        <f>G37+L37+P37+T37+X37</f>
        <v>472076.67000000004</v>
      </c>
      <c r="AC37" s="21">
        <f t="shared" si="5"/>
        <v>1205608.9500000002</v>
      </c>
    </row>
    <row r="38" spans="1:29">
      <c r="A38" s="3" t="s">
        <v>331</v>
      </c>
      <c r="B38" s="35" t="s">
        <v>170</v>
      </c>
      <c r="C38" s="8" t="s">
        <v>192</v>
      </c>
      <c r="D38" s="8">
        <v>1</v>
      </c>
      <c r="E38" s="13"/>
      <c r="F38" s="7">
        <v>56785.45</v>
      </c>
      <c r="G38" s="7">
        <v>50955.02</v>
      </c>
      <c r="H38" s="20">
        <f t="shared" si="0"/>
        <v>107740.47</v>
      </c>
      <c r="I38" s="13"/>
      <c r="J38" s="7">
        <v>34368.19</v>
      </c>
      <c r="K38" s="7"/>
      <c r="L38" s="7">
        <v>17770.150000000001</v>
      </c>
      <c r="M38" s="20">
        <f t="shared" si="4"/>
        <v>52138.340000000004</v>
      </c>
      <c r="N38" s="13"/>
      <c r="O38" s="7">
        <v>34368.19</v>
      </c>
      <c r="P38" s="7">
        <v>20326.580000000002</v>
      </c>
      <c r="Q38" s="20">
        <f t="shared" si="1"/>
        <v>54694.770000000004</v>
      </c>
      <c r="S38" s="7">
        <v>34368.19</v>
      </c>
      <c r="T38" s="7">
        <v>18111.560000000001</v>
      </c>
      <c r="U38" s="20">
        <f t="shared" si="2"/>
        <v>52479.75</v>
      </c>
      <c r="W38" s="7">
        <v>3368.63</v>
      </c>
      <c r="X38" s="7">
        <v>3133.9</v>
      </c>
      <c r="Y38" s="20">
        <f t="shared" si="3"/>
        <v>6502.5300000000007</v>
      </c>
      <c r="AA38" s="28">
        <f>F38+J38+O38+S38+W38</f>
        <v>163258.65000000002</v>
      </c>
      <c r="AB38" s="28">
        <f>G38+L38+P38+T38+X38</f>
        <v>110297.20999999999</v>
      </c>
      <c r="AC38" s="21">
        <f t="shared" si="5"/>
        <v>273555.86</v>
      </c>
    </row>
    <row r="39" spans="1:29">
      <c r="A39" s="3" t="s">
        <v>331</v>
      </c>
      <c r="B39" s="35" t="s">
        <v>38</v>
      </c>
      <c r="C39" s="8" t="s">
        <v>193</v>
      </c>
      <c r="D39" s="8">
        <v>1</v>
      </c>
      <c r="E39" s="13"/>
      <c r="F39" s="7">
        <v>1447242.8900000001</v>
      </c>
      <c r="G39" s="7">
        <v>333178.45</v>
      </c>
      <c r="H39" s="20">
        <f t="shared" si="0"/>
        <v>1780421.34</v>
      </c>
      <c r="I39" s="13"/>
      <c r="J39" s="22">
        <f>324479.48</f>
        <v>324479.48</v>
      </c>
      <c r="K39" s="7">
        <f>J77</f>
        <v>88757.37</v>
      </c>
      <c r="L39" s="7">
        <v>119589.07</v>
      </c>
      <c r="M39" s="20">
        <f t="shared" si="4"/>
        <v>532825.91999999993</v>
      </c>
      <c r="N39" s="13"/>
      <c r="O39" s="7">
        <v>413236.85</v>
      </c>
      <c r="P39" s="7">
        <v>136435.21999999997</v>
      </c>
      <c r="Q39" s="20">
        <f t="shared" si="1"/>
        <v>549672.06999999995</v>
      </c>
      <c r="S39" s="7">
        <v>413236.85</v>
      </c>
      <c r="T39" s="7">
        <v>121886.66</v>
      </c>
      <c r="U39" s="20">
        <f t="shared" si="2"/>
        <v>535123.51</v>
      </c>
      <c r="W39" s="7">
        <v>85853.4</v>
      </c>
      <c r="X39" s="7">
        <v>20491.580000000002</v>
      </c>
      <c r="Y39" s="20">
        <f t="shared" si="3"/>
        <v>106344.98</v>
      </c>
      <c r="AA39" s="28">
        <f>F39+J39+O39+S39+W39</f>
        <v>2684049.4700000002</v>
      </c>
      <c r="AB39" s="28">
        <f>G39+L39+P39+T39+X39</f>
        <v>731580.98</v>
      </c>
      <c r="AC39" s="21">
        <f t="shared" si="5"/>
        <v>3415630.45</v>
      </c>
    </row>
    <row r="40" spans="1:29">
      <c r="A40" s="3" t="s">
        <v>331</v>
      </c>
      <c r="B40" s="35" t="s">
        <v>171</v>
      </c>
      <c r="C40" s="8" t="s">
        <v>194</v>
      </c>
      <c r="D40" s="8">
        <v>1</v>
      </c>
      <c r="E40" s="13"/>
      <c r="F40" s="7">
        <v>2303819.36</v>
      </c>
      <c r="G40" s="7">
        <v>441569.89</v>
      </c>
      <c r="H40" s="20">
        <f t="shared" si="0"/>
        <v>2745389.25</v>
      </c>
      <c r="I40" s="13"/>
      <c r="J40" s="22">
        <v>1136313.28</v>
      </c>
      <c r="K40" s="7"/>
      <c r="L40" s="7">
        <v>209354.7</v>
      </c>
      <c r="M40" s="20">
        <f t="shared" si="4"/>
        <v>1345667.98</v>
      </c>
      <c r="N40" s="13"/>
      <c r="O40" s="7">
        <v>1136313.28</v>
      </c>
      <c r="P40" s="7">
        <v>233635.65999999997</v>
      </c>
      <c r="Q40" s="20">
        <f t="shared" si="1"/>
        <v>1369948.94</v>
      </c>
      <c r="S40" s="7">
        <v>1136313.28</v>
      </c>
      <c r="T40" s="7">
        <v>213376.91</v>
      </c>
      <c r="U40" s="20">
        <f t="shared" si="2"/>
        <v>1349690.19</v>
      </c>
      <c r="W40" s="7">
        <v>136667.25</v>
      </c>
      <c r="X40" s="7">
        <v>27158.01</v>
      </c>
      <c r="Y40" s="20">
        <f t="shared" si="3"/>
        <v>163825.26</v>
      </c>
      <c r="AA40" s="28">
        <f>F40+J40+O40+S40+W40</f>
        <v>5849426.4500000002</v>
      </c>
      <c r="AB40" s="28">
        <f>G40+L40+P40+T40+X40</f>
        <v>1125095.17</v>
      </c>
      <c r="AC40" s="21">
        <f t="shared" si="5"/>
        <v>6974521.6200000001</v>
      </c>
    </row>
    <row r="41" spans="1:29">
      <c r="A41" s="3" t="s">
        <v>331</v>
      </c>
      <c r="B41" s="35" t="s">
        <v>39</v>
      </c>
      <c r="C41" s="8" t="s">
        <v>195</v>
      </c>
      <c r="D41" s="8">
        <v>1</v>
      </c>
      <c r="E41" s="13"/>
      <c r="F41" s="7">
        <v>13111791.049999999</v>
      </c>
      <c r="G41" s="7">
        <v>2906463.7</v>
      </c>
      <c r="H41" s="20">
        <f t="shared" si="0"/>
        <v>16018254.75</v>
      </c>
      <c r="I41" s="13"/>
      <c r="J41" s="22">
        <f>4401523.11</f>
        <v>4401523.1100000003</v>
      </c>
      <c r="K41" s="7">
        <f>+J78</f>
        <v>401220.75</v>
      </c>
      <c r="L41" s="7">
        <v>1632155.59</v>
      </c>
      <c r="M41" s="20">
        <f t="shared" si="4"/>
        <v>6434899.4500000002</v>
      </c>
      <c r="N41" s="13"/>
      <c r="O41" s="7">
        <v>4802743.8600000003</v>
      </c>
      <c r="P41" s="7">
        <v>1801741.7</v>
      </c>
      <c r="Q41" s="20">
        <f t="shared" si="1"/>
        <v>6604485.5600000005</v>
      </c>
      <c r="S41" s="7">
        <v>4802743.8600000003</v>
      </c>
      <c r="T41" s="7">
        <v>1663513.28</v>
      </c>
      <c r="U41" s="20">
        <f t="shared" si="2"/>
        <v>6466257.1400000006</v>
      </c>
      <c r="W41" s="7">
        <v>777818.11</v>
      </c>
      <c r="X41" s="7">
        <v>178757.13</v>
      </c>
      <c r="Y41" s="20">
        <f t="shared" si="3"/>
        <v>956575.24</v>
      </c>
      <c r="AA41" s="28">
        <f>F41+J41+O41+S41+W41</f>
        <v>27896619.989999998</v>
      </c>
      <c r="AB41" s="28">
        <f>G41+L41+P41+T41+X41</f>
        <v>8182631.4000000004</v>
      </c>
      <c r="AC41" s="21">
        <f t="shared" si="5"/>
        <v>36079251.390000001</v>
      </c>
    </row>
    <row r="42" spans="1:29">
      <c r="A42" s="3" t="s">
        <v>331</v>
      </c>
      <c r="B42" s="35" t="s">
        <v>40</v>
      </c>
      <c r="C42" s="8" t="s">
        <v>41</v>
      </c>
      <c r="D42" s="8">
        <v>1</v>
      </c>
      <c r="E42" s="13"/>
      <c r="F42" s="7">
        <v>281448.32000000001</v>
      </c>
      <c r="G42" s="7">
        <v>411190.9</v>
      </c>
      <c r="H42" s="20">
        <f t="shared" si="0"/>
        <v>692639.22</v>
      </c>
      <c r="I42" s="13"/>
      <c r="J42" s="7">
        <v>123928.47</v>
      </c>
      <c r="K42" s="7"/>
      <c r="L42" s="7">
        <v>129793.61</v>
      </c>
      <c r="M42" s="20">
        <f t="shared" si="4"/>
        <v>253722.08000000002</v>
      </c>
      <c r="N42" s="13"/>
      <c r="O42" s="7">
        <v>123928.47</v>
      </c>
      <c r="P42" s="7">
        <v>149900.41000000003</v>
      </c>
      <c r="Q42" s="20">
        <f t="shared" si="1"/>
        <v>273828.88</v>
      </c>
      <c r="S42" s="7">
        <v>123928.47</v>
      </c>
      <c r="T42" s="7">
        <v>132287.26</v>
      </c>
      <c r="U42" s="20">
        <f t="shared" si="2"/>
        <v>256215.73</v>
      </c>
      <c r="W42" s="7">
        <v>16696.09</v>
      </c>
      <c r="X42" s="7">
        <v>25289.599999999999</v>
      </c>
      <c r="Y42" s="20">
        <f t="shared" si="3"/>
        <v>41985.69</v>
      </c>
      <c r="AA42" s="28">
        <f>F42+J42+O42+S42+W42</f>
        <v>669929.81999999995</v>
      </c>
      <c r="AB42" s="28">
        <f>G42+L42+P42+T42+X42</f>
        <v>848461.78</v>
      </c>
      <c r="AC42" s="21">
        <f t="shared" si="5"/>
        <v>1518391.6</v>
      </c>
    </row>
    <row r="43" spans="1:29">
      <c r="A43" s="3" t="s">
        <v>331</v>
      </c>
      <c r="B43" s="35" t="s">
        <v>42</v>
      </c>
      <c r="C43" s="8" t="s">
        <v>43</v>
      </c>
      <c r="D43" s="8">
        <v>1</v>
      </c>
      <c r="E43" s="13"/>
      <c r="F43" s="7">
        <v>11154866.5</v>
      </c>
      <c r="G43" s="7">
        <v>986790.13</v>
      </c>
      <c r="H43" s="20">
        <f t="shared" si="0"/>
        <v>12141656.630000001</v>
      </c>
      <c r="I43" s="13"/>
      <c r="J43" s="7">
        <v>3997697.51</v>
      </c>
      <c r="K43" s="7"/>
      <c r="L43" s="7">
        <v>613559.06000000006</v>
      </c>
      <c r="M43" s="20">
        <f t="shared" si="4"/>
        <v>4611256.57</v>
      </c>
      <c r="N43" s="13"/>
      <c r="O43" s="7">
        <v>3997697.51</v>
      </c>
      <c r="P43" s="7">
        <v>673419.28</v>
      </c>
      <c r="Q43" s="20">
        <f t="shared" si="1"/>
        <v>4671116.79</v>
      </c>
      <c r="S43" s="7">
        <v>3997697.51</v>
      </c>
      <c r="T43" s="7">
        <v>625347.02</v>
      </c>
      <c r="U43" s="20">
        <f t="shared" si="2"/>
        <v>4623044.5299999993</v>
      </c>
      <c r="W43" s="7">
        <v>661729.37</v>
      </c>
      <c r="X43" s="7">
        <v>60690.86</v>
      </c>
      <c r="Y43" s="20">
        <f t="shared" si="3"/>
        <v>722420.23</v>
      </c>
      <c r="AA43" s="28">
        <f>F43+J43+O43+S43+W43</f>
        <v>23809688.400000002</v>
      </c>
      <c r="AB43" s="28">
        <f>G43+L43+P43+T43+X43</f>
        <v>2959806.3499999996</v>
      </c>
      <c r="AC43" s="21">
        <f t="shared" si="5"/>
        <v>26769494.75</v>
      </c>
    </row>
    <row r="44" spans="1:29">
      <c r="A44" s="3" t="s">
        <v>331</v>
      </c>
      <c r="B44" s="35" t="s">
        <v>44</v>
      </c>
      <c r="C44" s="8" t="s">
        <v>45</v>
      </c>
      <c r="D44" s="8">
        <v>1</v>
      </c>
      <c r="E44" s="13"/>
      <c r="F44" s="7">
        <v>310837.46999999997</v>
      </c>
      <c r="G44" s="7">
        <v>251819.41</v>
      </c>
      <c r="H44" s="20">
        <f t="shared" si="0"/>
        <v>562656.88</v>
      </c>
      <c r="I44" s="13"/>
      <c r="J44" s="7">
        <v>62937.55</v>
      </c>
      <c r="K44" s="7"/>
      <c r="L44" s="7">
        <v>55172.52</v>
      </c>
      <c r="M44" s="20">
        <f t="shared" si="4"/>
        <v>118110.07</v>
      </c>
      <c r="N44" s="13"/>
      <c r="O44" s="7">
        <v>62937.55</v>
      </c>
      <c r="P44" s="7">
        <v>66551.91</v>
      </c>
      <c r="Q44" s="20">
        <f t="shared" si="1"/>
        <v>129489.46</v>
      </c>
      <c r="S44" s="7">
        <v>62937.55</v>
      </c>
      <c r="T44" s="7">
        <v>56232.51</v>
      </c>
      <c r="U44" s="20">
        <f t="shared" si="2"/>
        <v>119170.06</v>
      </c>
      <c r="W44" s="7">
        <v>18439.509999999998</v>
      </c>
      <c r="X44" s="7">
        <v>15487.73</v>
      </c>
      <c r="Y44" s="20">
        <f t="shared" si="3"/>
        <v>33927.24</v>
      </c>
      <c r="AA44" s="28">
        <f>F44+J44+O44+S44+W44</f>
        <v>518089.62999999995</v>
      </c>
      <c r="AB44" s="28">
        <f>G44+L44+P44+T44+X44</f>
        <v>445264.07999999996</v>
      </c>
      <c r="AC44" s="21">
        <f t="shared" si="5"/>
        <v>963353.71</v>
      </c>
    </row>
    <row r="45" spans="1:29">
      <c r="A45" s="3" t="s">
        <v>331</v>
      </c>
      <c r="B45" s="35" t="s">
        <v>46</v>
      </c>
      <c r="C45" s="8" t="s">
        <v>196</v>
      </c>
      <c r="D45" s="8">
        <v>1</v>
      </c>
      <c r="E45" s="13"/>
      <c r="F45" s="7">
        <v>965427.76</v>
      </c>
      <c r="G45" s="7">
        <v>327980.59000000003</v>
      </c>
      <c r="H45" s="20">
        <f t="shared" si="0"/>
        <v>1293408.3500000001</v>
      </c>
      <c r="I45" s="13"/>
      <c r="J45" s="7">
        <v>313069.12</v>
      </c>
      <c r="K45" s="7"/>
      <c r="L45" s="7">
        <v>118756.3</v>
      </c>
      <c r="M45" s="20">
        <f t="shared" si="4"/>
        <v>431825.42</v>
      </c>
      <c r="N45" s="13"/>
      <c r="O45" s="7">
        <v>313069.12</v>
      </c>
      <c r="P45" s="7">
        <v>135379.35999999999</v>
      </c>
      <c r="Q45" s="20">
        <f t="shared" si="1"/>
        <v>448448.48</v>
      </c>
      <c r="S45" s="7">
        <v>313069.12</v>
      </c>
      <c r="T45" s="7">
        <v>121037.9</v>
      </c>
      <c r="U45" s="20">
        <f t="shared" si="2"/>
        <v>434107.02</v>
      </c>
      <c r="W45" s="7">
        <v>57271.14</v>
      </c>
      <c r="X45" s="7">
        <v>20171.89</v>
      </c>
      <c r="Y45" s="20">
        <f t="shared" si="3"/>
        <v>77443.03</v>
      </c>
      <c r="AA45" s="28">
        <f>F45+J45+O45+S45+W45</f>
        <v>1961906.26</v>
      </c>
      <c r="AB45" s="28">
        <f>G45+L45+P45+T45+X45</f>
        <v>723326.04</v>
      </c>
      <c r="AC45" s="21">
        <f t="shared" si="5"/>
        <v>2685232.3</v>
      </c>
    </row>
    <row r="46" spans="1:29">
      <c r="A46" s="3" t="s">
        <v>331</v>
      </c>
      <c r="B46" s="35" t="s">
        <v>47</v>
      </c>
      <c r="C46" s="8" t="s">
        <v>197</v>
      </c>
      <c r="D46" s="8">
        <v>1</v>
      </c>
      <c r="E46" s="13"/>
      <c r="F46" s="7">
        <v>1527058.67</v>
      </c>
      <c r="G46" s="7">
        <v>1046793.85</v>
      </c>
      <c r="H46" s="20">
        <f t="shared" si="0"/>
        <v>2573852.52</v>
      </c>
      <c r="I46" s="13"/>
      <c r="J46" s="7">
        <v>585314.88</v>
      </c>
      <c r="K46" s="7"/>
      <c r="L46" s="7">
        <v>415074.77</v>
      </c>
      <c r="M46" s="20">
        <f t="shared" si="4"/>
        <v>1000389.65</v>
      </c>
      <c r="N46" s="13"/>
      <c r="O46" s="7">
        <v>585314.88</v>
      </c>
      <c r="P46" s="7">
        <v>469514.6</v>
      </c>
      <c r="Q46" s="20">
        <f t="shared" si="1"/>
        <v>1054829.48</v>
      </c>
      <c r="S46" s="7">
        <v>585314.88</v>
      </c>
      <c r="T46" s="7">
        <v>423049.37</v>
      </c>
      <c r="U46" s="20">
        <f t="shared" si="2"/>
        <v>1008364.25</v>
      </c>
      <c r="W46" s="7">
        <v>90588.23</v>
      </c>
      <c r="X46" s="7">
        <v>64381.279999999999</v>
      </c>
      <c r="Y46" s="20">
        <f t="shared" si="3"/>
        <v>154969.51</v>
      </c>
      <c r="AA46" s="28">
        <f>F46+J46+O46+S46+W46</f>
        <v>3373591.5399999996</v>
      </c>
      <c r="AB46" s="28">
        <f>G46+L46+P46+T46+X46</f>
        <v>2418813.87</v>
      </c>
      <c r="AC46" s="21">
        <f t="shared" si="5"/>
        <v>5792405.4100000001</v>
      </c>
    </row>
    <row r="47" spans="1:29">
      <c r="A47" s="3" t="s">
        <v>335</v>
      </c>
      <c r="B47" s="35" t="s">
        <v>157</v>
      </c>
      <c r="C47" s="8" t="s">
        <v>198</v>
      </c>
      <c r="D47" s="8">
        <v>1</v>
      </c>
      <c r="E47" s="13"/>
      <c r="F47" s="7">
        <v>505196.05</v>
      </c>
      <c r="G47" s="7">
        <v>0</v>
      </c>
      <c r="H47" s="20">
        <f t="shared" si="0"/>
        <v>505196.05</v>
      </c>
      <c r="I47" s="13"/>
      <c r="J47" s="7">
        <v>328211.40000000002</v>
      </c>
      <c r="K47" s="7"/>
      <c r="L47" s="7">
        <v>0</v>
      </c>
      <c r="M47" s="20">
        <f t="shared" si="4"/>
        <v>328211.40000000002</v>
      </c>
      <c r="N47" s="13"/>
      <c r="O47" s="7">
        <v>328211.40000000002</v>
      </c>
      <c r="P47" s="7">
        <v>0</v>
      </c>
      <c r="Q47" s="20">
        <f t="shared" si="1"/>
        <v>328211.40000000002</v>
      </c>
      <c r="S47" s="7">
        <v>328211.40000000002</v>
      </c>
      <c r="T47" s="7">
        <v>0</v>
      </c>
      <c r="U47" s="20">
        <f t="shared" si="2"/>
        <v>328211.40000000002</v>
      </c>
      <c r="W47" s="7">
        <v>29969.26</v>
      </c>
      <c r="X47" s="7">
        <v>0</v>
      </c>
      <c r="Y47" s="20">
        <f t="shared" si="3"/>
        <v>29969.26</v>
      </c>
      <c r="AA47" s="28">
        <f>F47+J47+O47+S47+W47</f>
        <v>1519799.51</v>
      </c>
      <c r="AB47" s="28">
        <f>G47+L47+P47+T47+X47</f>
        <v>0</v>
      </c>
      <c r="AC47" s="21">
        <f t="shared" si="5"/>
        <v>1519799.51</v>
      </c>
    </row>
    <row r="48" spans="1:29">
      <c r="A48" s="3" t="s">
        <v>331</v>
      </c>
      <c r="B48" s="35" t="s">
        <v>48</v>
      </c>
      <c r="C48" s="8" t="s">
        <v>49</v>
      </c>
      <c r="D48" s="8">
        <v>1</v>
      </c>
      <c r="E48" s="13"/>
      <c r="F48" s="7">
        <v>369228.13</v>
      </c>
      <c r="G48" s="7">
        <v>694712.93</v>
      </c>
      <c r="H48" s="20">
        <f t="shared" si="0"/>
        <v>1063941.06</v>
      </c>
      <c r="I48" s="13"/>
      <c r="J48" s="7">
        <v>60378.77</v>
      </c>
      <c r="K48" s="7"/>
      <c r="L48" s="7">
        <v>112181.58</v>
      </c>
      <c r="M48" s="20">
        <f t="shared" si="4"/>
        <v>172560.35</v>
      </c>
      <c r="N48" s="13"/>
      <c r="O48" s="7">
        <v>60378.77</v>
      </c>
      <c r="P48" s="7">
        <v>142036.75</v>
      </c>
      <c r="Q48" s="20">
        <f t="shared" si="1"/>
        <v>202415.52</v>
      </c>
      <c r="S48" s="7">
        <v>60378.77</v>
      </c>
      <c r="T48" s="7">
        <v>114336.86</v>
      </c>
      <c r="U48" s="20">
        <f t="shared" si="2"/>
        <v>174715.63</v>
      </c>
      <c r="W48" s="7">
        <v>21903.360000000001</v>
      </c>
      <c r="X48" s="7">
        <v>42727.14</v>
      </c>
      <c r="Y48" s="20">
        <f t="shared" si="3"/>
        <v>64630.5</v>
      </c>
      <c r="AA48" s="28">
        <f>F48+J48+O48+S48+W48</f>
        <v>572267.80000000005</v>
      </c>
      <c r="AB48" s="28">
        <f>G48+L48+P48+T48+X48</f>
        <v>1105995.26</v>
      </c>
      <c r="AC48" s="21">
        <f t="shared" si="5"/>
        <v>1678263.06</v>
      </c>
    </row>
    <row r="49" spans="1:29">
      <c r="A49" s="3" t="s">
        <v>335</v>
      </c>
      <c r="B49" s="35" t="s">
        <v>50</v>
      </c>
      <c r="C49" s="8" t="s">
        <v>51</v>
      </c>
      <c r="D49" s="8">
        <v>1</v>
      </c>
      <c r="E49" s="13"/>
      <c r="F49" s="7">
        <v>1403468.97</v>
      </c>
      <c r="G49" s="7">
        <v>0</v>
      </c>
      <c r="H49" s="20">
        <f t="shared" si="0"/>
        <v>1403468.97</v>
      </c>
      <c r="I49" s="13"/>
      <c r="J49" s="7">
        <v>616773.41</v>
      </c>
      <c r="K49" s="7"/>
      <c r="L49" s="7">
        <v>0</v>
      </c>
      <c r="M49" s="20">
        <f t="shared" si="4"/>
        <v>616773.41</v>
      </c>
      <c r="N49" s="13"/>
      <c r="O49" s="7">
        <v>616773.41</v>
      </c>
      <c r="P49" s="7">
        <v>0</v>
      </c>
      <c r="Q49" s="20">
        <f t="shared" si="1"/>
        <v>616773.41</v>
      </c>
      <c r="S49" s="7">
        <v>616773.41</v>
      </c>
      <c r="T49" s="7">
        <v>0</v>
      </c>
      <c r="U49" s="20">
        <f t="shared" si="2"/>
        <v>616773.41</v>
      </c>
      <c r="W49" s="7">
        <v>83256.63</v>
      </c>
      <c r="X49" s="7">
        <v>0</v>
      </c>
      <c r="Y49" s="20">
        <f t="shared" si="3"/>
        <v>83256.63</v>
      </c>
      <c r="AA49" s="28">
        <f>F49+J49+O49+S49+W49</f>
        <v>3337045.83</v>
      </c>
      <c r="AB49" s="28">
        <f>G49+L49+P49+T49+X49</f>
        <v>0</v>
      </c>
      <c r="AC49" s="21">
        <f t="shared" si="5"/>
        <v>3337045.83</v>
      </c>
    </row>
    <row r="50" spans="1:29">
      <c r="A50" s="3" t="s">
        <v>334</v>
      </c>
      <c r="B50" s="35" t="s">
        <v>129</v>
      </c>
      <c r="C50" s="8" t="s">
        <v>52</v>
      </c>
      <c r="D50" s="8">
        <v>1</v>
      </c>
      <c r="E50" s="13"/>
      <c r="F50" s="7">
        <v>1245168.53</v>
      </c>
      <c r="G50" s="7">
        <v>0</v>
      </c>
      <c r="H50" s="20">
        <f t="shared" si="0"/>
        <v>1245168.53</v>
      </c>
      <c r="I50" s="13"/>
      <c r="J50" s="7">
        <v>139689.06</v>
      </c>
      <c r="K50" s="7"/>
      <c r="L50" s="7">
        <v>0</v>
      </c>
      <c r="M50" s="20">
        <f t="shared" si="4"/>
        <v>139689.06</v>
      </c>
      <c r="N50" s="13"/>
      <c r="O50" s="7">
        <v>139689.06</v>
      </c>
      <c r="P50" s="7">
        <v>0</v>
      </c>
      <c r="Q50" s="20">
        <f t="shared" si="1"/>
        <v>139689.06</v>
      </c>
      <c r="S50" s="7">
        <v>139689.06</v>
      </c>
      <c r="T50" s="7">
        <v>0</v>
      </c>
      <c r="U50" s="20">
        <f t="shared" si="2"/>
        <v>139689.06</v>
      </c>
      <c r="W50" s="7">
        <v>73865.929999999993</v>
      </c>
      <c r="X50" s="7">
        <v>0</v>
      </c>
      <c r="Y50" s="20">
        <f t="shared" si="3"/>
        <v>73865.929999999993</v>
      </c>
      <c r="AA50" s="28">
        <f>F50+J50+O50+S50+W50</f>
        <v>1738101.6400000001</v>
      </c>
      <c r="AB50" s="28">
        <f>G50+L50+P50+T50+X50</f>
        <v>0</v>
      </c>
      <c r="AC50" s="21">
        <f t="shared" si="5"/>
        <v>1738101.6400000001</v>
      </c>
    </row>
    <row r="51" spans="1:29">
      <c r="A51" s="3" t="s">
        <v>331</v>
      </c>
      <c r="B51" s="35" t="s">
        <v>121</v>
      </c>
      <c r="C51" s="8" t="s">
        <v>146</v>
      </c>
      <c r="D51" s="8">
        <v>1</v>
      </c>
      <c r="E51" s="13"/>
      <c r="F51" s="7">
        <v>69511.94</v>
      </c>
      <c r="G51" s="7">
        <v>62396.28</v>
      </c>
      <c r="H51" s="20">
        <f t="shared" si="0"/>
        <v>131908.22</v>
      </c>
      <c r="I51" s="13"/>
      <c r="J51" s="7">
        <v>32204.86</v>
      </c>
      <c r="K51" s="7"/>
      <c r="L51" s="7">
        <v>30704.53</v>
      </c>
      <c r="M51" s="20">
        <f t="shared" si="4"/>
        <v>62909.39</v>
      </c>
      <c r="N51" s="13"/>
      <c r="O51" s="7">
        <v>32204.86</v>
      </c>
      <c r="P51" s="7">
        <v>31022.160000000003</v>
      </c>
      <c r="Q51" s="20">
        <f t="shared" si="1"/>
        <v>63227.020000000004</v>
      </c>
      <c r="S51" s="7">
        <v>32204.86</v>
      </c>
      <c r="T51" s="7">
        <v>30800.84</v>
      </c>
      <c r="U51" s="20">
        <f t="shared" si="2"/>
        <v>63005.7</v>
      </c>
      <c r="W51" s="7">
        <v>4123.59</v>
      </c>
      <c r="X51" s="7">
        <v>3708.89</v>
      </c>
      <c r="Y51" s="20">
        <f t="shared" si="3"/>
        <v>7832.48</v>
      </c>
      <c r="AA51" s="28">
        <f>F51+J51+O51+S51+W51</f>
        <v>170250.11000000002</v>
      </c>
      <c r="AB51" s="28">
        <f>G51+L51+P51+T51+X51</f>
        <v>158632.70000000001</v>
      </c>
      <c r="AC51" s="21">
        <f t="shared" si="5"/>
        <v>328882.81000000006</v>
      </c>
    </row>
    <row r="52" spans="1:29">
      <c r="A52" s="3" t="s">
        <v>331</v>
      </c>
      <c r="B52" s="35" t="s">
        <v>54</v>
      </c>
      <c r="C52" s="8" t="s">
        <v>55</v>
      </c>
      <c r="D52" s="8">
        <v>1</v>
      </c>
      <c r="E52" s="13"/>
      <c r="F52" s="7">
        <v>63959.49</v>
      </c>
      <c r="G52" s="7">
        <v>57069.06</v>
      </c>
      <c r="H52" s="20">
        <f t="shared" si="0"/>
        <v>121028.54999999999</v>
      </c>
      <c r="I52" s="13"/>
      <c r="J52" s="7">
        <v>53825.08</v>
      </c>
      <c r="K52" s="7"/>
      <c r="L52" s="7">
        <v>48907.07</v>
      </c>
      <c r="M52" s="20">
        <f t="shared" si="4"/>
        <v>102732.15</v>
      </c>
      <c r="N52" s="13"/>
      <c r="O52" s="7">
        <v>53825.08</v>
      </c>
      <c r="P52" s="7">
        <v>49328.220000000008</v>
      </c>
      <c r="Q52" s="20">
        <f t="shared" si="1"/>
        <v>103153.30000000002</v>
      </c>
      <c r="S52" s="7">
        <v>53825.08</v>
      </c>
      <c r="T52" s="7">
        <v>49060.480000000003</v>
      </c>
      <c r="U52" s="20">
        <f t="shared" si="2"/>
        <v>102885.56</v>
      </c>
      <c r="W52" s="7">
        <v>3794.21</v>
      </c>
      <c r="X52" s="7">
        <v>3392.23</v>
      </c>
      <c r="Y52" s="20">
        <f t="shared" si="3"/>
        <v>7186.4400000000005</v>
      </c>
      <c r="AA52" s="28">
        <f>F52+J52+O52+S52+W52</f>
        <v>229228.94000000003</v>
      </c>
      <c r="AB52" s="28">
        <f>G52+L52+P52+T52+X52</f>
        <v>207757.06000000003</v>
      </c>
      <c r="AC52" s="21">
        <f t="shared" si="5"/>
        <v>436986.00000000006</v>
      </c>
    </row>
    <row r="53" spans="1:29">
      <c r="A53" s="3" t="s">
        <v>331</v>
      </c>
      <c r="B53" s="35" t="s">
        <v>56</v>
      </c>
      <c r="C53" s="8" t="s">
        <v>147</v>
      </c>
      <c r="D53" s="8">
        <v>2</v>
      </c>
      <c r="E53" s="13"/>
      <c r="F53" s="7">
        <v>4868938.4800000004</v>
      </c>
      <c r="G53" s="7">
        <v>932560.83</v>
      </c>
      <c r="H53" s="20">
        <f t="shared" si="0"/>
        <v>5801499.3100000005</v>
      </c>
      <c r="I53" s="13"/>
      <c r="J53" s="7">
        <v>2193192.1</v>
      </c>
      <c r="K53" s="7"/>
      <c r="L53" s="7">
        <v>1069162.27</v>
      </c>
      <c r="M53" s="20">
        <f t="shared" si="4"/>
        <v>3262354.37</v>
      </c>
      <c r="N53" s="13"/>
      <c r="O53" s="7">
        <v>2193192.1</v>
      </c>
      <c r="P53" s="7">
        <v>1077737.7499999998</v>
      </c>
      <c r="Q53" s="20">
        <f t="shared" si="1"/>
        <v>3270929.8499999996</v>
      </c>
      <c r="S53" s="7">
        <v>2193192.1</v>
      </c>
      <c r="T53" s="7">
        <v>1072515.8799999999</v>
      </c>
      <c r="U53" s="20">
        <f t="shared" si="2"/>
        <v>3265707.98</v>
      </c>
      <c r="W53" s="7">
        <v>288835.33</v>
      </c>
      <c r="X53" s="7">
        <v>55432.23</v>
      </c>
      <c r="Y53" s="20">
        <f t="shared" si="3"/>
        <v>344267.56</v>
      </c>
      <c r="AA53" s="28">
        <f>F53+J53+O53+S53+W53</f>
        <v>11737350.109999999</v>
      </c>
      <c r="AB53" s="28">
        <f>G53+L53+P53+T53+X53</f>
        <v>4207408.96</v>
      </c>
      <c r="AC53" s="21">
        <f t="shared" si="5"/>
        <v>15944759.07</v>
      </c>
    </row>
    <row r="54" spans="1:29">
      <c r="A54" s="3" t="s">
        <v>331</v>
      </c>
      <c r="B54" s="35" t="s">
        <v>57</v>
      </c>
      <c r="C54" s="8" t="s">
        <v>58</v>
      </c>
      <c r="D54" s="8">
        <v>2</v>
      </c>
      <c r="E54" s="13"/>
      <c r="F54" s="7">
        <v>133250.06</v>
      </c>
      <c r="G54" s="7">
        <v>49658.62</v>
      </c>
      <c r="H54" s="20">
        <f t="shared" si="0"/>
        <v>182908.68</v>
      </c>
      <c r="I54" s="13"/>
      <c r="J54" s="7">
        <v>66507.009999999995</v>
      </c>
      <c r="K54" s="7"/>
      <c r="L54" s="7">
        <v>28002.84</v>
      </c>
      <c r="M54" s="20">
        <f t="shared" si="4"/>
        <v>94509.849999999991</v>
      </c>
      <c r="N54" s="13"/>
      <c r="O54" s="7">
        <v>66507.009999999995</v>
      </c>
      <c r="P54" s="7">
        <v>28278.01</v>
      </c>
      <c r="Q54" s="20">
        <f t="shared" si="1"/>
        <v>94785.01999999999</v>
      </c>
      <c r="S54" s="7">
        <v>66507.009999999995</v>
      </c>
      <c r="T54" s="7">
        <v>28090.68</v>
      </c>
      <c r="U54" s="20">
        <f t="shared" si="2"/>
        <v>94597.69</v>
      </c>
      <c r="W54" s="7">
        <v>7904.66</v>
      </c>
      <c r="X54" s="7">
        <v>2951.75</v>
      </c>
      <c r="Y54" s="20">
        <f t="shared" si="3"/>
        <v>10856.41</v>
      </c>
      <c r="AA54" s="28">
        <f>F54+J54+O54+S54+W54</f>
        <v>340675.75</v>
      </c>
      <c r="AB54" s="28">
        <f>G54+L54+P54+T54+X54</f>
        <v>136981.9</v>
      </c>
      <c r="AC54" s="21">
        <f t="shared" si="5"/>
        <v>477657.65</v>
      </c>
    </row>
    <row r="55" spans="1:29">
      <c r="A55" s="3" t="s">
        <v>331</v>
      </c>
      <c r="B55" s="35" t="s">
        <v>59</v>
      </c>
      <c r="C55" s="25" t="s">
        <v>60</v>
      </c>
      <c r="D55" s="8">
        <v>2</v>
      </c>
      <c r="E55" s="13"/>
      <c r="F55" s="7">
        <v>290629.7</v>
      </c>
      <c r="G55" s="7">
        <v>188218.8</v>
      </c>
      <c r="H55" s="20">
        <f t="shared" si="0"/>
        <v>478848.5</v>
      </c>
      <c r="I55" s="13"/>
      <c r="J55" s="7">
        <v>156635.67000000001</v>
      </c>
      <c r="K55" s="7"/>
      <c r="L55" s="7">
        <v>154299.6</v>
      </c>
      <c r="M55" s="20">
        <f t="shared" si="4"/>
        <v>310935.27</v>
      </c>
      <c r="N55" s="13"/>
      <c r="O55" s="7">
        <v>156635.67000000001</v>
      </c>
      <c r="P55" s="7">
        <v>155644.65</v>
      </c>
      <c r="Q55" s="20">
        <f t="shared" si="1"/>
        <v>312280.32000000001</v>
      </c>
      <c r="S55" s="7">
        <v>156635.67000000001</v>
      </c>
      <c r="T55" s="7">
        <v>154783.59</v>
      </c>
      <c r="U55" s="20">
        <f t="shared" si="2"/>
        <v>311419.26</v>
      </c>
      <c r="W55" s="7">
        <v>17240.740000000002</v>
      </c>
      <c r="X55" s="7">
        <v>11187.89</v>
      </c>
      <c r="Y55" s="20">
        <f t="shared" si="3"/>
        <v>28428.63</v>
      </c>
      <c r="AA55" s="28">
        <f>F55+J55+O55+S55+W55</f>
        <v>777777.45000000007</v>
      </c>
      <c r="AB55" s="28">
        <f>G55+L55+P55+T55+X55</f>
        <v>664134.53</v>
      </c>
      <c r="AC55" s="21">
        <f t="shared" si="5"/>
        <v>1441911.98</v>
      </c>
    </row>
    <row r="56" spans="1:29">
      <c r="A56" s="3" t="s">
        <v>331</v>
      </c>
      <c r="B56" s="35" t="s">
        <v>62</v>
      </c>
      <c r="C56" s="8" t="s">
        <v>63</v>
      </c>
      <c r="D56" s="8">
        <v>2</v>
      </c>
      <c r="E56" s="13"/>
      <c r="F56" s="7">
        <v>621881.93999999994</v>
      </c>
      <c r="G56" s="7">
        <v>230238.69</v>
      </c>
      <c r="H56" s="20">
        <f t="shared" si="0"/>
        <v>852120.62999999989</v>
      </c>
      <c r="I56" s="13"/>
      <c r="J56" s="7">
        <v>229243.06</v>
      </c>
      <c r="K56" s="7"/>
      <c r="L56" s="7">
        <v>140156.48000000001</v>
      </c>
      <c r="M56" s="20">
        <f t="shared" si="4"/>
        <v>369399.54000000004</v>
      </c>
      <c r="N56" s="13"/>
      <c r="O56" s="7">
        <v>229243.06</v>
      </c>
      <c r="P56" s="7">
        <v>141496.98999999996</v>
      </c>
      <c r="Q56" s="20">
        <f t="shared" si="1"/>
        <v>370740.04999999993</v>
      </c>
      <c r="S56" s="7">
        <v>229243.06</v>
      </c>
      <c r="T56" s="7">
        <v>140596.10999999999</v>
      </c>
      <c r="U56" s="20">
        <f t="shared" si="2"/>
        <v>369839.17</v>
      </c>
      <c r="W56" s="7">
        <v>36891.300000000003</v>
      </c>
      <c r="X56" s="7">
        <v>13685.59</v>
      </c>
      <c r="Y56" s="20">
        <f t="shared" si="3"/>
        <v>50576.89</v>
      </c>
      <c r="AA56" s="28">
        <f>F56+J56+O56+S56+W56</f>
        <v>1346502.4200000002</v>
      </c>
      <c r="AB56" s="28">
        <f>G56+L56+P56+T56+X56</f>
        <v>666173.86</v>
      </c>
      <c r="AC56" s="21">
        <f t="shared" si="5"/>
        <v>2012676.2800000003</v>
      </c>
    </row>
    <row r="57" spans="1:29">
      <c r="A57" s="3" t="s">
        <v>331</v>
      </c>
      <c r="B57" s="35" t="s">
        <v>64</v>
      </c>
      <c r="C57" s="8" t="s">
        <v>65</v>
      </c>
      <c r="D57" s="8">
        <v>2</v>
      </c>
      <c r="E57" s="13"/>
      <c r="F57" s="7">
        <v>1608071.56</v>
      </c>
      <c r="G57" s="7">
        <v>349888.6</v>
      </c>
      <c r="H57" s="20">
        <f t="shared" si="0"/>
        <v>1957960.1600000001</v>
      </c>
      <c r="I57" s="13"/>
      <c r="J57" s="7">
        <v>613332.47</v>
      </c>
      <c r="K57" s="7"/>
      <c r="L57" s="7">
        <v>249335.09</v>
      </c>
      <c r="M57" s="20">
        <f t="shared" si="4"/>
        <v>862667.55999999994</v>
      </c>
      <c r="N57" s="13"/>
      <c r="O57" s="7">
        <v>613332.47</v>
      </c>
      <c r="P57" s="7">
        <v>251600.22</v>
      </c>
      <c r="Q57" s="20">
        <f t="shared" si="1"/>
        <v>864932.69</v>
      </c>
      <c r="S57" s="7">
        <v>613332.47</v>
      </c>
      <c r="T57" s="7">
        <v>250117.18</v>
      </c>
      <c r="U57" s="20">
        <f t="shared" si="2"/>
        <v>863449.64999999991</v>
      </c>
      <c r="W57" s="7">
        <v>95394.08</v>
      </c>
      <c r="X57" s="7">
        <v>20797.689999999999</v>
      </c>
      <c r="Y57" s="20">
        <f t="shared" si="3"/>
        <v>116191.77</v>
      </c>
      <c r="AA57" s="28">
        <f>F57+J57+O57+S57+W57</f>
        <v>3543463.05</v>
      </c>
      <c r="AB57" s="28">
        <f>G57+L57+P57+T57+X57</f>
        <v>1121738.7799999998</v>
      </c>
      <c r="AC57" s="21">
        <f t="shared" si="5"/>
        <v>4665201.83</v>
      </c>
    </row>
    <row r="58" spans="1:29">
      <c r="A58" s="3" t="s">
        <v>331</v>
      </c>
      <c r="B58" s="35" t="s">
        <v>68</v>
      </c>
      <c r="C58" s="8" t="s">
        <v>69</v>
      </c>
      <c r="D58" s="8">
        <v>2</v>
      </c>
      <c r="E58" s="13"/>
      <c r="F58" s="7">
        <v>6767440.5800000001</v>
      </c>
      <c r="G58" s="7">
        <v>1343293.5</v>
      </c>
      <c r="H58" s="20">
        <f t="shared" si="0"/>
        <v>8110734.0800000001</v>
      </c>
      <c r="I58" s="13"/>
      <c r="J58" s="7">
        <v>1747843.92</v>
      </c>
      <c r="K58" s="7"/>
      <c r="L58" s="7">
        <v>844729.79</v>
      </c>
      <c r="M58" s="20">
        <f t="shared" si="4"/>
        <v>2592573.71</v>
      </c>
      <c r="N58" s="13"/>
      <c r="O58" s="7">
        <v>1747843.92</v>
      </c>
      <c r="P58" s="7">
        <v>852720.19000000018</v>
      </c>
      <c r="Q58" s="20">
        <f t="shared" si="1"/>
        <v>2600564.1100000003</v>
      </c>
      <c r="S58" s="7">
        <v>1747843.92</v>
      </c>
      <c r="T58" s="7">
        <v>847379.43</v>
      </c>
      <c r="U58" s="20">
        <f t="shared" si="2"/>
        <v>2595223.35</v>
      </c>
      <c r="W58" s="7">
        <v>401458.34</v>
      </c>
      <c r="X58" s="7">
        <v>79846.55</v>
      </c>
      <c r="Y58" s="20">
        <f t="shared" si="3"/>
        <v>481304.89</v>
      </c>
      <c r="AA58" s="28">
        <f>F58+J58+O58+S58+W58</f>
        <v>12412430.68</v>
      </c>
      <c r="AB58" s="28">
        <f>G58+L58+P58+T58+X58</f>
        <v>3967969.4600000004</v>
      </c>
      <c r="AC58" s="21">
        <f t="shared" si="5"/>
        <v>16380400.140000001</v>
      </c>
    </row>
    <row r="59" spans="1:29">
      <c r="A59" s="3" t="s">
        <v>331</v>
      </c>
      <c r="B59" s="35" t="s">
        <v>70</v>
      </c>
      <c r="C59" s="8" t="s">
        <v>71</v>
      </c>
      <c r="D59" s="8">
        <v>2</v>
      </c>
      <c r="E59" s="13"/>
      <c r="F59" s="7">
        <v>2164917.7000000002</v>
      </c>
      <c r="G59" s="7">
        <v>576565.52</v>
      </c>
      <c r="H59" s="20">
        <f t="shared" si="0"/>
        <v>2741483.22</v>
      </c>
      <c r="I59" s="13"/>
      <c r="J59" s="7">
        <v>1327547.5900000001</v>
      </c>
      <c r="K59" s="7"/>
      <c r="L59" s="7">
        <v>371067.89</v>
      </c>
      <c r="M59" s="20">
        <f t="shared" si="4"/>
        <v>1698615.48</v>
      </c>
      <c r="N59" s="13"/>
      <c r="O59" s="7">
        <v>1327547.5900000001</v>
      </c>
      <c r="P59" s="7">
        <v>374550.79999999993</v>
      </c>
      <c r="Q59" s="20">
        <f t="shared" si="1"/>
        <v>1702098.3900000001</v>
      </c>
      <c r="S59" s="7">
        <v>1327547.5900000001</v>
      </c>
      <c r="T59" s="7">
        <v>372231.81</v>
      </c>
      <c r="U59" s="20">
        <f t="shared" si="2"/>
        <v>1699779.4000000001</v>
      </c>
      <c r="W59" s="7">
        <v>128427.32</v>
      </c>
      <c r="X59" s="7">
        <v>34271.56</v>
      </c>
      <c r="Y59" s="20">
        <f t="shared" si="3"/>
        <v>162698.88</v>
      </c>
      <c r="AA59" s="28">
        <f>F59+J59+O59+S59+W59</f>
        <v>6275987.79</v>
      </c>
      <c r="AB59" s="28">
        <f>G59+L59+P59+T59+X59</f>
        <v>1728687.58</v>
      </c>
      <c r="AC59" s="21">
        <f t="shared" si="5"/>
        <v>8004675.3700000001</v>
      </c>
    </row>
    <row r="60" spans="1:29">
      <c r="A60" s="3" t="s">
        <v>331</v>
      </c>
      <c r="B60" s="35" t="s">
        <v>148</v>
      </c>
      <c r="C60" s="8" t="s">
        <v>72</v>
      </c>
      <c r="D60" s="8">
        <v>2</v>
      </c>
      <c r="E60" s="13"/>
      <c r="F60" s="7">
        <v>13769.27</v>
      </c>
      <c r="G60" s="7">
        <v>24890.06</v>
      </c>
      <c r="H60" s="20">
        <f t="shared" si="0"/>
        <v>38659.33</v>
      </c>
      <c r="I60" s="13"/>
      <c r="J60" s="7">
        <v>3978.37</v>
      </c>
      <c r="K60" s="7"/>
      <c r="L60" s="7">
        <v>17843.12</v>
      </c>
      <c r="M60" s="20">
        <f t="shared" si="4"/>
        <v>21821.489999999998</v>
      </c>
      <c r="N60" s="13"/>
      <c r="O60" s="7">
        <v>3978.37</v>
      </c>
      <c r="P60" s="7">
        <v>18004.919999999998</v>
      </c>
      <c r="Q60" s="20">
        <f t="shared" si="1"/>
        <v>21983.289999999997</v>
      </c>
      <c r="S60" s="7">
        <v>3978.37</v>
      </c>
      <c r="T60" s="7">
        <v>17899.09</v>
      </c>
      <c r="U60" s="20">
        <f t="shared" si="2"/>
        <v>21877.46</v>
      </c>
      <c r="W60" s="7">
        <v>816.82</v>
      </c>
      <c r="X60" s="7">
        <v>1479.49</v>
      </c>
      <c r="Y60" s="20">
        <f t="shared" si="3"/>
        <v>2296.31</v>
      </c>
      <c r="AA60" s="28">
        <f>F60+J60+O60+S60+W60</f>
        <v>26521.199999999997</v>
      </c>
      <c r="AB60" s="28">
        <f>G60+L60+P60+T60+X60</f>
        <v>80116.680000000008</v>
      </c>
      <c r="AC60" s="21">
        <f t="shared" si="5"/>
        <v>106637.88</v>
      </c>
    </row>
    <row r="61" spans="1:29">
      <c r="A61" s="3" t="s">
        <v>331</v>
      </c>
      <c r="B61" s="35" t="s">
        <v>73</v>
      </c>
      <c r="C61" s="8" t="s">
        <v>74</v>
      </c>
      <c r="D61" s="8">
        <v>2</v>
      </c>
      <c r="E61" s="13"/>
      <c r="F61" s="7">
        <v>32327.14</v>
      </c>
      <c r="G61" s="7">
        <v>75073.19</v>
      </c>
      <c r="H61" s="20">
        <f t="shared" si="0"/>
        <v>107400.33</v>
      </c>
      <c r="I61" s="13"/>
      <c r="J61" s="7">
        <v>20387.91</v>
      </c>
      <c r="K61" s="7"/>
      <c r="L61" s="7">
        <v>48606.07</v>
      </c>
      <c r="M61" s="20">
        <f t="shared" si="4"/>
        <v>68993.98</v>
      </c>
      <c r="N61" s="13"/>
      <c r="O61" s="7">
        <v>20387.91</v>
      </c>
      <c r="P61" s="7">
        <v>49061.389999999992</v>
      </c>
      <c r="Q61" s="20">
        <f t="shared" si="1"/>
        <v>69449.299999999988</v>
      </c>
      <c r="S61" s="7">
        <v>20387.91</v>
      </c>
      <c r="T61" s="7">
        <v>48758.53</v>
      </c>
      <c r="U61" s="20">
        <f t="shared" si="2"/>
        <v>69146.44</v>
      </c>
      <c r="W61" s="7">
        <v>1917.71</v>
      </c>
      <c r="X61" s="7">
        <v>4462.42</v>
      </c>
      <c r="Y61" s="20">
        <f t="shared" si="3"/>
        <v>6380.13</v>
      </c>
      <c r="AA61" s="28">
        <f>F61+J61+O61+S61+W61</f>
        <v>95408.580000000016</v>
      </c>
      <c r="AB61" s="28">
        <f>G61+L61+P61+T61+X61</f>
        <v>225961.60000000001</v>
      </c>
      <c r="AC61" s="21">
        <f t="shared" si="5"/>
        <v>321370.18000000005</v>
      </c>
    </row>
    <row r="62" spans="1:29">
      <c r="A62" s="3" t="s">
        <v>331</v>
      </c>
      <c r="B62" s="35" t="s">
        <v>75</v>
      </c>
      <c r="C62" s="8" t="s">
        <v>76</v>
      </c>
      <c r="D62" s="8">
        <v>2</v>
      </c>
      <c r="E62" s="13"/>
      <c r="F62" s="7">
        <v>47843.17</v>
      </c>
      <c r="G62" s="7">
        <v>21776.63</v>
      </c>
      <c r="H62" s="20">
        <f t="shared" si="0"/>
        <v>69619.8</v>
      </c>
      <c r="I62" s="13"/>
      <c r="J62" s="7">
        <v>38650.410000000003</v>
      </c>
      <c r="K62" s="7"/>
      <c r="L62" s="7">
        <v>17051.52</v>
      </c>
      <c r="M62" s="20">
        <f t="shared" si="4"/>
        <v>55701.930000000008</v>
      </c>
      <c r="N62" s="13"/>
      <c r="O62" s="7">
        <v>38650.410000000003</v>
      </c>
      <c r="P62" s="7">
        <v>17202.129999999994</v>
      </c>
      <c r="Q62" s="20">
        <f t="shared" si="1"/>
        <v>55852.539999999994</v>
      </c>
      <c r="S62" s="7">
        <v>38650.410000000003</v>
      </c>
      <c r="T62" s="7">
        <v>17105.009999999998</v>
      </c>
      <c r="U62" s="20">
        <f t="shared" si="2"/>
        <v>55755.42</v>
      </c>
      <c r="W62" s="7">
        <v>2838.15</v>
      </c>
      <c r="X62" s="7">
        <v>1294.42</v>
      </c>
      <c r="Y62" s="20">
        <f t="shared" si="3"/>
        <v>4132.57</v>
      </c>
      <c r="AA62" s="28">
        <f>F62+J62+O62+S62+W62</f>
        <v>166632.55000000002</v>
      </c>
      <c r="AB62" s="28">
        <f>G62+L62+P62+T62+X62</f>
        <v>74429.709999999992</v>
      </c>
      <c r="AC62" s="21">
        <f t="shared" si="5"/>
        <v>241062.26</v>
      </c>
    </row>
    <row r="63" spans="1:29">
      <c r="A63" s="3" t="s">
        <v>331</v>
      </c>
      <c r="B63" s="35" t="s">
        <v>77</v>
      </c>
      <c r="C63" s="8" t="s">
        <v>78</v>
      </c>
      <c r="D63" s="8">
        <v>2</v>
      </c>
      <c r="E63" s="13"/>
      <c r="F63" s="7">
        <v>127895.08</v>
      </c>
      <c r="G63" s="7">
        <v>132093.43</v>
      </c>
      <c r="H63" s="20">
        <f t="shared" si="0"/>
        <v>259988.51</v>
      </c>
      <c r="I63" s="13"/>
      <c r="J63" s="7">
        <v>100888.69</v>
      </c>
      <c r="K63" s="7"/>
      <c r="L63" s="7">
        <v>103898.25</v>
      </c>
      <c r="M63" s="20">
        <f t="shared" si="4"/>
        <v>204786.94</v>
      </c>
      <c r="N63" s="13"/>
      <c r="O63" s="7">
        <v>100888.69</v>
      </c>
      <c r="P63" s="7">
        <v>104814.66</v>
      </c>
      <c r="Q63" s="20">
        <f t="shared" si="1"/>
        <v>205703.35</v>
      </c>
      <c r="S63" s="7">
        <v>100888.69</v>
      </c>
      <c r="T63" s="7">
        <v>104224.14</v>
      </c>
      <c r="U63" s="20">
        <f t="shared" si="2"/>
        <v>205112.83000000002</v>
      </c>
      <c r="W63" s="7">
        <v>7587</v>
      </c>
      <c r="X63" s="7">
        <v>7851.75</v>
      </c>
      <c r="Y63" s="20">
        <f t="shared" si="3"/>
        <v>15438.75</v>
      </c>
      <c r="AA63" s="28">
        <f>F63+J63+O63+S63+W63</f>
        <v>438148.15</v>
      </c>
      <c r="AB63" s="28">
        <f>G63+L63+P63+T63+X63</f>
        <v>452882.23</v>
      </c>
      <c r="AC63" s="21">
        <f t="shared" si="5"/>
        <v>891030.38</v>
      </c>
    </row>
    <row r="64" spans="1:29">
      <c r="A64" s="3" t="s">
        <v>331</v>
      </c>
      <c r="B64" s="35" t="s">
        <v>80</v>
      </c>
      <c r="C64" s="8" t="s">
        <v>81</v>
      </c>
      <c r="D64" s="8">
        <v>2</v>
      </c>
      <c r="E64" s="13"/>
      <c r="F64" s="7">
        <v>1679608.22</v>
      </c>
      <c r="G64" s="7">
        <v>872212.46</v>
      </c>
      <c r="H64" s="20">
        <f t="shared" si="0"/>
        <v>2551820.6799999997</v>
      </c>
      <c r="I64" s="13"/>
      <c r="J64" s="7">
        <v>681790.65</v>
      </c>
      <c r="K64" s="7"/>
      <c r="L64" s="7">
        <v>549038.64</v>
      </c>
      <c r="M64" s="20">
        <f t="shared" si="4"/>
        <v>1230829.29</v>
      </c>
      <c r="N64" s="13"/>
      <c r="O64" s="7">
        <v>681790.65</v>
      </c>
      <c r="P64" s="7">
        <v>554230.32000000007</v>
      </c>
      <c r="Q64" s="20">
        <f t="shared" si="1"/>
        <v>1236020.9700000002</v>
      </c>
      <c r="S64" s="7">
        <v>681790.65</v>
      </c>
      <c r="T64" s="7">
        <v>550760.80000000005</v>
      </c>
      <c r="U64" s="20">
        <f t="shared" si="2"/>
        <v>1232551.4500000002</v>
      </c>
      <c r="W64" s="7">
        <v>99637.78</v>
      </c>
      <c r="X64" s="7">
        <v>51845.07</v>
      </c>
      <c r="Y64" s="20">
        <f t="shared" si="3"/>
        <v>151482.85</v>
      </c>
      <c r="AA64" s="28">
        <f>F64+J64+O64+S64+W64</f>
        <v>3824617.9499999997</v>
      </c>
      <c r="AB64" s="28">
        <f>G64+L64+P64+T64+X64</f>
        <v>2578087.29</v>
      </c>
      <c r="AC64" s="21">
        <f t="shared" si="5"/>
        <v>6402705.2400000002</v>
      </c>
    </row>
    <row r="65" spans="1:29">
      <c r="A65" s="3" t="s">
        <v>331</v>
      </c>
      <c r="B65" s="35" t="s">
        <v>82</v>
      </c>
      <c r="C65" s="8" t="s">
        <v>83</v>
      </c>
      <c r="D65" s="8">
        <v>2</v>
      </c>
      <c r="E65" s="13"/>
      <c r="F65" s="7">
        <v>1138734.19</v>
      </c>
      <c r="G65" s="7">
        <v>105922.03</v>
      </c>
      <c r="H65" s="20">
        <f t="shared" si="0"/>
        <v>1244656.22</v>
      </c>
      <c r="I65" s="13"/>
      <c r="J65" s="7">
        <v>394342.11</v>
      </c>
      <c r="K65" s="7"/>
      <c r="L65" s="7">
        <v>84494.74</v>
      </c>
      <c r="M65" s="20">
        <f t="shared" si="4"/>
        <v>478836.85</v>
      </c>
      <c r="N65" s="13"/>
      <c r="O65" s="7">
        <v>394342.11</v>
      </c>
      <c r="P65" s="7">
        <v>85237</v>
      </c>
      <c r="Q65" s="20">
        <f t="shared" si="1"/>
        <v>479579.11</v>
      </c>
      <c r="S65" s="7">
        <v>394342.11</v>
      </c>
      <c r="T65" s="7">
        <v>84759.77</v>
      </c>
      <c r="U65" s="20">
        <f t="shared" si="2"/>
        <v>479101.88</v>
      </c>
      <c r="W65" s="7">
        <v>67552.03</v>
      </c>
      <c r="X65" s="7">
        <v>6296.1</v>
      </c>
      <c r="Y65" s="20">
        <f t="shared" si="3"/>
        <v>73848.13</v>
      </c>
      <c r="AA65" s="28">
        <f>F65+J65+O65+S65+W65</f>
        <v>2389312.5499999993</v>
      </c>
      <c r="AB65" s="28">
        <f>G65+L65+P65+T65+X65</f>
        <v>366709.64</v>
      </c>
      <c r="AC65" s="21">
        <f t="shared" si="5"/>
        <v>2756022.1899999995</v>
      </c>
    </row>
    <row r="66" spans="1:29" ht="15.75" thickBot="1">
      <c r="F66" s="14">
        <f>SUM(F2:F65)</f>
        <v>162884035.54999995</v>
      </c>
      <c r="G66" s="14">
        <f>SUM(G2:G65)</f>
        <v>36454364.840000004</v>
      </c>
      <c r="H66" s="14">
        <f>SUM(H2:H65)</f>
        <v>199338400.39000002</v>
      </c>
      <c r="J66" s="14">
        <f>SUM(J2:J65)</f>
        <v>58368032.039999977</v>
      </c>
      <c r="K66" s="14">
        <f>SUM(K2:K65)</f>
        <v>656763.04</v>
      </c>
      <c r="L66" s="14">
        <f>SUM(L2:L65)</f>
        <v>19135505.34</v>
      </c>
      <c r="M66" s="14">
        <f>SUM(M2:M65)</f>
        <v>78160300.420000002</v>
      </c>
      <c r="O66" s="14">
        <f>SUM(O2:O65)</f>
        <v>59024795.079999983</v>
      </c>
      <c r="P66" s="14">
        <f>SUM(P2:P65)</f>
        <v>20915816.340000004</v>
      </c>
      <c r="Q66" s="14">
        <f>SUM(Q2:Q65)</f>
        <v>79940611.419999972</v>
      </c>
      <c r="R66" s="11"/>
      <c r="S66" s="14">
        <f>SUM(S2:S65)</f>
        <v>59024795.079999983</v>
      </c>
      <c r="T66" s="14">
        <f>SUM(T2:T65)</f>
        <v>19442743.59</v>
      </c>
      <c r="U66" s="14">
        <f>SUM(U2:U65)</f>
        <v>78467538.670000002</v>
      </c>
      <c r="V66" s="11"/>
      <c r="W66" s="14">
        <f>SUM(W2:W65)</f>
        <v>9662612.2700000033</v>
      </c>
      <c r="X66" s="14">
        <f>SUM(X2:X65)</f>
        <v>2231706.7400000002</v>
      </c>
      <c r="Y66" s="14">
        <f>SUM(Y2:Y65)</f>
        <v>11894319.010000004</v>
      </c>
      <c r="AA66" s="31">
        <f>SUM(AA2:AA65)</f>
        <v>348964270.01999998</v>
      </c>
      <c r="AB66" s="31">
        <f>SUM(AB2:AB65)</f>
        <v>98180136.850000024</v>
      </c>
      <c r="AC66" s="31">
        <f>SUM(AC2:AC65)</f>
        <v>447144406.86999989</v>
      </c>
    </row>
    <row r="67" spans="1:29" ht="15.75" thickTop="1">
      <c r="H67" s="18"/>
      <c r="M67" s="18"/>
      <c r="Q67" s="18"/>
      <c r="U67" s="18"/>
      <c r="Y67" s="18"/>
    </row>
    <row r="68" spans="1:29">
      <c r="F68" s="24">
        <f>F66+'2024 CAH Payments'!F41</f>
        <v>164917270.46749994</v>
      </c>
      <c r="G68" s="24">
        <f>G66+'2024 CAH Payments'!G41</f>
        <v>47361132.102500007</v>
      </c>
      <c r="H68" s="24">
        <f>H66+'2024 CAH Payments'!H41</f>
        <v>212278402.57000002</v>
      </c>
      <c r="J68" s="24">
        <f>J66+'2024 CAH Payments'!J41+K66</f>
        <v>59773968.499999978</v>
      </c>
      <c r="K68" s="24"/>
      <c r="L68" s="24">
        <f>L66+'2024 CAH Payments'!K41</f>
        <v>20297725.100000001</v>
      </c>
      <c r="M68" s="24">
        <f>M66+'2024 CAH Payments'!L41</f>
        <v>80071693.599999994</v>
      </c>
      <c r="O68" s="24">
        <f>O66+'2024 CAH Payments'!N41</f>
        <v>59773968.499999985</v>
      </c>
      <c r="P68" s="24">
        <f>P66+'2024 CAH Payments'!O41</f>
        <v>22078036.100000005</v>
      </c>
      <c r="Q68" s="24">
        <f>Q66+'2024 CAH Payments'!P41</f>
        <v>81852004.599999964</v>
      </c>
      <c r="S68" s="24">
        <f>S66+'2024 CAH Payments'!R41</f>
        <v>59773968.499999985</v>
      </c>
      <c r="T68" s="24">
        <f>T66+'2024 CAH Payments'!S41</f>
        <v>20604963.350000001</v>
      </c>
      <c r="U68" s="24">
        <f>U66+'2024 CAH Payments'!T41</f>
        <v>80378931.849999994</v>
      </c>
      <c r="W68" s="18"/>
      <c r="X68" s="18"/>
      <c r="Y68" s="18"/>
      <c r="AA68" s="24">
        <f>AA66+'2024 CAH Payments'!V41</f>
        <v>353245025.19749999</v>
      </c>
      <c r="AB68" s="24">
        <f>AB66+'2024 CAH Payments'!W41</f>
        <v>112573563.39250003</v>
      </c>
      <c r="AC68" s="24">
        <f>AC66+'2024 CAH Payments'!X41</f>
        <v>465818588.58999991</v>
      </c>
    </row>
    <row r="69" spans="1:29">
      <c r="H69" s="18"/>
      <c r="Q69" s="18"/>
    </row>
    <row r="70" spans="1:29">
      <c r="F70" s="21"/>
      <c r="G70" s="28"/>
      <c r="H70" s="18"/>
      <c r="J70" s="18"/>
      <c r="K70" s="18"/>
      <c r="M70" s="18"/>
      <c r="O70" s="18"/>
      <c r="P70" s="18"/>
      <c r="Q70" s="18"/>
      <c r="S70" s="18"/>
      <c r="T70" s="18"/>
      <c r="U70" s="18"/>
      <c r="W70" s="18"/>
    </row>
    <row r="71" spans="1:29">
      <c r="F71" s="21"/>
      <c r="G71" s="28"/>
      <c r="H71" s="28"/>
      <c r="J71" s="18"/>
      <c r="K71" s="18"/>
      <c r="M71" s="18"/>
    </row>
    <row r="72" spans="1:29">
      <c r="F72" s="21"/>
      <c r="G72" s="28"/>
      <c r="H72" s="28"/>
      <c r="U72" s="18"/>
    </row>
    <row r="73" spans="1:29">
      <c r="F73" s="23"/>
      <c r="H73" s="23"/>
      <c r="U73" s="18"/>
    </row>
    <row r="74" spans="1:29">
      <c r="H74" s="28"/>
    </row>
    <row r="75" spans="1:29" hidden="1">
      <c r="H75" s="23"/>
    </row>
    <row r="76" spans="1:29" hidden="1">
      <c r="B76" s="29" t="s">
        <v>131</v>
      </c>
      <c r="C76" s="89" t="s">
        <v>140</v>
      </c>
      <c r="F76" s="7">
        <v>719506.45</v>
      </c>
      <c r="G76" s="32"/>
      <c r="H76" s="32"/>
      <c r="I76" s="33"/>
      <c r="J76" s="116">
        <v>119395.63</v>
      </c>
      <c r="K76" s="7"/>
      <c r="L76" s="32"/>
      <c r="M76" s="32"/>
      <c r="N76" s="33"/>
      <c r="O76" s="117">
        <v>119395.63</v>
      </c>
      <c r="P76" s="32"/>
      <c r="Q76" s="32"/>
      <c r="R76" s="33"/>
      <c r="S76" s="7">
        <v>119395.63</v>
      </c>
      <c r="T76" s="32"/>
      <c r="U76" s="32"/>
      <c r="V76" s="33"/>
      <c r="W76" s="7">
        <v>42682.59</v>
      </c>
      <c r="AA76" s="28">
        <f>F76+J76+O76+S76+W76</f>
        <v>1120375.93</v>
      </c>
    </row>
    <row r="77" spans="1:29" hidden="1">
      <c r="B77" s="29" t="s">
        <v>141</v>
      </c>
      <c r="C77" s="89" t="s">
        <v>142</v>
      </c>
      <c r="F77" s="7">
        <v>640717.35</v>
      </c>
      <c r="G77" s="32"/>
      <c r="H77" s="32"/>
      <c r="I77" s="33"/>
      <c r="J77" s="116">
        <v>88757.37</v>
      </c>
      <c r="K77" s="7"/>
      <c r="L77" s="32"/>
      <c r="M77" s="32"/>
      <c r="N77" s="33"/>
      <c r="O77" s="117">
        <v>88757.37</v>
      </c>
      <c r="P77" s="32"/>
      <c r="Q77" s="32"/>
      <c r="R77" s="33"/>
      <c r="S77" s="7">
        <v>88757.37</v>
      </c>
      <c r="T77" s="32"/>
      <c r="U77" s="32"/>
      <c r="V77" s="33"/>
      <c r="W77" s="7">
        <v>38008.660000000003</v>
      </c>
      <c r="AA77" s="28">
        <f>F77+J77+O77+S77+W77</f>
        <v>944998.12</v>
      </c>
    </row>
    <row r="78" spans="1:29" hidden="1">
      <c r="B78" s="29" t="s">
        <v>143</v>
      </c>
      <c r="C78" s="89" t="s">
        <v>144</v>
      </c>
      <c r="F78" s="7">
        <v>2372439.0299999998</v>
      </c>
      <c r="G78" s="32"/>
      <c r="H78" s="32"/>
      <c r="I78" s="33"/>
      <c r="J78" s="116">
        <v>401220.75</v>
      </c>
      <c r="K78" s="7"/>
      <c r="L78" s="32"/>
      <c r="M78" s="32"/>
      <c r="N78" s="33"/>
      <c r="O78" s="117">
        <v>401220.75</v>
      </c>
      <c r="P78" s="32"/>
      <c r="Q78" s="32"/>
      <c r="R78" s="33"/>
      <c r="S78" s="7">
        <v>401220.75</v>
      </c>
      <c r="T78" s="32"/>
      <c r="U78" s="32"/>
      <c r="V78" s="33"/>
      <c r="W78" s="7">
        <v>140737.91</v>
      </c>
      <c r="AA78" s="28">
        <f>F78+J78+O78+S78+W78</f>
        <v>3716839.19</v>
      </c>
    </row>
    <row r="79" spans="1:29" hidden="1">
      <c r="B79" s="29" t="s">
        <v>132</v>
      </c>
      <c r="C79" s="89" t="s">
        <v>145</v>
      </c>
      <c r="F79" s="7">
        <v>1371707.07</v>
      </c>
      <c r="G79" s="32"/>
      <c r="H79" s="32"/>
      <c r="I79" s="33"/>
      <c r="J79" s="116">
        <v>166784.92000000001</v>
      </c>
      <c r="K79" s="7"/>
      <c r="L79" s="32"/>
      <c r="M79" s="32"/>
      <c r="N79" s="33"/>
      <c r="O79" s="117">
        <v>166784.92000000001</v>
      </c>
      <c r="P79" s="32"/>
      <c r="Q79" s="32"/>
      <c r="R79" s="33"/>
      <c r="S79" s="7">
        <v>166784.92000000001</v>
      </c>
      <c r="T79" s="32"/>
      <c r="U79" s="32"/>
      <c r="V79" s="33"/>
      <c r="W79" s="7">
        <v>81372.45</v>
      </c>
      <c r="AA79" s="28">
        <f>F79+J79+O79+S79+W79</f>
        <v>1953434.2799999998</v>
      </c>
    </row>
    <row r="80" spans="1:29" hidden="1"/>
  </sheetData>
  <conditionalFormatting sqref="C55">
    <cfRule type="cellIs" dxfId="0" priority="1" operator="equal">
      <formula>#REF!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2EF97-6104-4F53-85D1-CAFD8F7C51BE}">
  <dimension ref="A1:AB52"/>
  <sheetViews>
    <sheetView zoomScaleNormal="100" workbookViewId="0">
      <pane xSplit="3" ySplit="1" topLeftCell="M2" activePane="bottomRight" state="frozen"/>
      <selection activeCell="V68" sqref="V68"/>
      <selection pane="topRight" activeCell="V68" sqref="V68"/>
      <selection pane="bottomLeft" activeCell="V68" sqref="V68"/>
      <selection pane="bottomRight" activeCell="U1" sqref="U1:W1048576"/>
    </sheetView>
  </sheetViews>
  <sheetFormatPr defaultRowHeight="15"/>
  <cols>
    <col min="1" max="1" width="4.5703125" bestFit="1" customWidth="1"/>
    <col min="2" max="2" width="11.28515625" bestFit="1" customWidth="1"/>
    <col min="3" max="3" width="62.140625" bestFit="1" customWidth="1"/>
    <col min="4" max="4" width="7.28515625" bestFit="1" customWidth="1"/>
    <col min="5" max="5" width="2.7109375" style="10" customWidth="1"/>
    <col min="6" max="6" width="14.7109375" bestFit="1" customWidth="1"/>
    <col min="7" max="7" width="16.7109375" bestFit="1" customWidth="1"/>
    <col min="8" max="8" width="14.5703125" bestFit="1" customWidth="1"/>
    <col min="9" max="9" width="2.7109375" style="10" customWidth="1"/>
    <col min="10" max="10" width="14.7109375" bestFit="1" customWidth="1"/>
    <col min="11" max="11" width="16.7109375" bestFit="1" customWidth="1"/>
    <col min="12" max="12" width="14.5703125" bestFit="1" customWidth="1"/>
    <col min="13" max="13" width="2.7109375" style="10" customWidth="1"/>
    <col min="14" max="14" width="13.7109375" bestFit="1" customWidth="1"/>
    <col min="15" max="15" width="13.5703125" bestFit="1" customWidth="1"/>
    <col min="16" max="16" width="15.140625" bestFit="1" customWidth="1"/>
    <col min="17" max="17" width="2.7109375" style="10" customWidth="1"/>
    <col min="18" max="18" width="12.7109375" bestFit="1" customWidth="1"/>
    <col min="19" max="19" width="13.28515625" bestFit="1" customWidth="1"/>
    <col min="20" max="20" width="15.5703125" bestFit="1" customWidth="1"/>
    <col min="21" max="21" width="2.7109375" style="10" customWidth="1"/>
    <col min="22" max="22" width="12.42578125" bestFit="1" customWidth="1"/>
    <col min="23" max="23" width="13.5703125" bestFit="1" customWidth="1"/>
    <col min="24" max="24" width="14.5703125" bestFit="1" customWidth="1"/>
    <col min="25" max="25" width="3.7109375" customWidth="1"/>
    <col min="26" max="26" width="3.140625" customWidth="1"/>
    <col min="27" max="27" width="9.5703125" bestFit="1" customWidth="1"/>
  </cols>
  <sheetData>
    <row r="1" spans="1:28" ht="69.75" customHeight="1">
      <c r="A1" s="16" t="s">
        <v>116</v>
      </c>
      <c r="B1" s="1" t="s">
        <v>0</v>
      </c>
      <c r="C1" s="2" t="s">
        <v>1</v>
      </c>
      <c r="D1" s="2" t="s">
        <v>2</v>
      </c>
      <c r="F1" s="4" t="s">
        <v>215</v>
      </c>
      <c r="G1" s="4" t="s">
        <v>216</v>
      </c>
      <c r="H1" s="17" t="s">
        <v>214</v>
      </c>
      <c r="J1" s="4" t="s">
        <v>217</v>
      </c>
      <c r="K1" s="4" t="s">
        <v>231</v>
      </c>
      <c r="L1" s="6" t="s">
        <v>232</v>
      </c>
      <c r="N1" s="4" t="s">
        <v>233</v>
      </c>
      <c r="O1" s="4" t="s">
        <v>234</v>
      </c>
      <c r="P1" s="6" t="s">
        <v>235</v>
      </c>
      <c r="R1" s="4" t="s">
        <v>236</v>
      </c>
      <c r="S1" s="4" t="s">
        <v>237</v>
      </c>
      <c r="T1" s="5" t="s">
        <v>238</v>
      </c>
      <c r="V1" s="4" t="s">
        <v>228</v>
      </c>
      <c r="W1" s="4" t="s">
        <v>229</v>
      </c>
      <c r="X1" s="5" t="s">
        <v>239</v>
      </c>
    </row>
    <row r="2" spans="1:28">
      <c r="A2" s="3" t="str">
        <f>VLOOKUP(B2,'[5]Addresses 22'!$A:$E,5,FALSE)</f>
        <v>014</v>
      </c>
      <c r="B2" s="25" t="s">
        <v>134</v>
      </c>
      <c r="C2" s="19" t="s">
        <v>199</v>
      </c>
      <c r="D2" s="8">
        <v>1</v>
      </c>
      <c r="F2" s="7">
        <v>22640.695</v>
      </c>
      <c r="G2" s="7">
        <v>502880.77</v>
      </c>
      <c r="H2" s="7">
        <f>F2+G2</f>
        <v>525521.46499999997</v>
      </c>
      <c r="J2" s="7">
        <v>4827.7725</v>
      </c>
      <c r="K2" s="7">
        <v>73154.717499999999</v>
      </c>
      <c r="L2" s="7">
        <f t="shared" ref="L2:L40" si="0">J2+K2</f>
        <v>77982.490000000005</v>
      </c>
      <c r="N2" s="7">
        <v>4827.7725</v>
      </c>
      <c r="O2" s="7">
        <v>73154.717499999999</v>
      </c>
      <c r="P2" s="7">
        <f t="shared" ref="P2:P40" si="1">N2+O2</f>
        <v>77982.490000000005</v>
      </c>
      <c r="R2" s="7">
        <v>4827.7725</v>
      </c>
      <c r="S2" s="7">
        <v>73154.717499999999</v>
      </c>
      <c r="T2" s="7">
        <f>R2+S2</f>
        <v>77982.490000000005</v>
      </c>
      <c r="V2" s="7">
        <f>F2+J2+N2+R2</f>
        <v>37124.012499999997</v>
      </c>
      <c r="W2" s="7">
        <f>G2+K2+O2+S2</f>
        <v>722344.9225000001</v>
      </c>
      <c r="X2" s="7">
        <f>V2+W2</f>
        <v>759468.93500000006</v>
      </c>
      <c r="AA2" s="9"/>
      <c r="AB2" s="9"/>
    </row>
    <row r="3" spans="1:28">
      <c r="A3" s="3" t="str">
        <f>VLOOKUP(B3,'[5]Addresses 22'!$A:$E,5,FALSE)</f>
        <v>014</v>
      </c>
      <c r="B3" s="35" t="s">
        <v>124</v>
      </c>
      <c r="C3" s="8" t="s">
        <v>200</v>
      </c>
      <c r="D3" s="8">
        <v>1</v>
      </c>
      <c r="F3" s="7">
        <v>0</v>
      </c>
      <c r="G3" s="7">
        <v>402036.0575</v>
      </c>
      <c r="H3" s="7">
        <f t="shared" ref="H3:H40" si="2">F3+G3</f>
        <v>402036.0575</v>
      </c>
      <c r="J3" s="7">
        <v>0</v>
      </c>
      <c r="K3" s="7">
        <v>0</v>
      </c>
      <c r="L3" s="7">
        <f t="shared" si="0"/>
        <v>0</v>
      </c>
      <c r="N3" s="7">
        <v>0</v>
      </c>
      <c r="O3" s="7">
        <v>0</v>
      </c>
      <c r="P3" s="7">
        <f t="shared" si="1"/>
        <v>0</v>
      </c>
      <c r="R3" s="7">
        <v>0</v>
      </c>
      <c r="S3" s="7">
        <v>0</v>
      </c>
      <c r="T3" s="7">
        <f t="shared" ref="T3:T40" si="3">R3+S3</f>
        <v>0</v>
      </c>
      <c r="V3" s="7">
        <f>F3+J3+N3+R3</f>
        <v>0</v>
      </c>
      <c r="W3" s="7">
        <f>G3+K3+O3+S3</f>
        <v>402036.0575</v>
      </c>
      <c r="X3" s="7">
        <f t="shared" ref="X3:X40" si="4">V3+W3</f>
        <v>402036.0575</v>
      </c>
      <c r="AA3" s="9"/>
      <c r="AB3" s="9"/>
    </row>
    <row r="4" spans="1:28">
      <c r="A4" s="3" t="str">
        <f>VLOOKUP(B4,'[5]Addresses 22'!$A:$E,5,FALSE)</f>
        <v>014</v>
      </c>
      <c r="B4" s="35" t="s">
        <v>167</v>
      </c>
      <c r="C4" s="8" t="s">
        <v>201</v>
      </c>
      <c r="D4" s="8">
        <v>1</v>
      </c>
      <c r="F4" s="7">
        <v>64109.95</v>
      </c>
      <c r="G4" s="7">
        <v>278601.90500000003</v>
      </c>
      <c r="H4" s="7">
        <f t="shared" si="2"/>
        <v>342711.85500000004</v>
      </c>
      <c r="J4" s="7">
        <v>37714.212500000001</v>
      </c>
      <c r="K4" s="7">
        <v>35636.442499999997</v>
      </c>
      <c r="L4" s="7">
        <f t="shared" si="0"/>
        <v>73350.654999999999</v>
      </c>
      <c r="N4" s="7">
        <v>37714.212500000001</v>
      </c>
      <c r="O4" s="7">
        <v>35636.442499999997</v>
      </c>
      <c r="P4" s="7">
        <f t="shared" si="1"/>
        <v>73350.654999999999</v>
      </c>
      <c r="R4" s="7">
        <v>37714.212500000001</v>
      </c>
      <c r="S4" s="7">
        <v>35636.442499999997</v>
      </c>
      <c r="T4" s="7">
        <f t="shared" si="3"/>
        <v>73350.654999999999</v>
      </c>
      <c r="V4" s="7">
        <f>F4+J4+N4+R4</f>
        <v>177252.58749999999</v>
      </c>
      <c r="W4" s="7">
        <f>G4+K4+O4+S4</f>
        <v>385511.23250000004</v>
      </c>
      <c r="X4" s="7">
        <f t="shared" si="4"/>
        <v>562763.82000000007</v>
      </c>
      <c r="AA4" s="9"/>
      <c r="AB4" s="9"/>
    </row>
    <row r="5" spans="1:28">
      <c r="A5" s="3" t="str">
        <f>VLOOKUP(B5,'[5]Addresses 22'!$A:$E,5,FALSE)</f>
        <v>014</v>
      </c>
      <c r="B5" s="35" t="s">
        <v>168</v>
      </c>
      <c r="C5" s="8" t="s">
        <v>202</v>
      </c>
      <c r="D5" s="8">
        <v>1</v>
      </c>
      <c r="F5" s="7">
        <v>30684.435000000001</v>
      </c>
      <c r="G5" s="7">
        <v>479847.05249999999</v>
      </c>
      <c r="H5" s="7">
        <f t="shared" si="2"/>
        <v>510531.48749999999</v>
      </c>
      <c r="J5" s="7">
        <v>16026.155000000001</v>
      </c>
      <c r="K5" s="7">
        <v>59163.305</v>
      </c>
      <c r="L5" s="7">
        <f t="shared" si="0"/>
        <v>75189.460000000006</v>
      </c>
      <c r="N5" s="7">
        <v>16026.155000000001</v>
      </c>
      <c r="O5" s="7">
        <v>59163.305</v>
      </c>
      <c r="P5" s="7">
        <f t="shared" si="1"/>
        <v>75189.460000000006</v>
      </c>
      <c r="R5" s="7">
        <v>16026.155000000001</v>
      </c>
      <c r="S5" s="7">
        <v>59163.305</v>
      </c>
      <c r="T5" s="22">
        <f t="shared" si="3"/>
        <v>75189.460000000006</v>
      </c>
      <c r="V5" s="7">
        <f>F5+J5+N5+R5</f>
        <v>78762.900000000009</v>
      </c>
      <c r="W5" s="7">
        <f>G5+K5+O5+S5</f>
        <v>657336.96750000014</v>
      </c>
      <c r="X5" s="7">
        <f t="shared" si="4"/>
        <v>736099.86750000017</v>
      </c>
      <c r="AA5" s="9"/>
      <c r="AB5" s="9"/>
    </row>
    <row r="6" spans="1:28">
      <c r="A6" s="3" t="str">
        <f>VLOOKUP(B6,'[5]Addresses 22'!$A:$E,5,FALSE)</f>
        <v>014</v>
      </c>
      <c r="B6" s="35" t="s">
        <v>99</v>
      </c>
      <c r="C6" s="8" t="s">
        <v>203</v>
      </c>
      <c r="D6" s="8">
        <v>1</v>
      </c>
      <c r="F6" s="7">
        <v>3907.4974999999999</v>
      </c>
      <c r="G6" s="7">
        <v>183662.38250000001</v>
      </c>
      <c r="H6" s="7">
        <f t="shared" si="2"/>
        <v>187569.88</v>
      </c>
      <c r="J6" s="7">
        <v>1157.5</v>
      </c>
      <c r="K6" s="7">
        <v>17767.497500000001</v>
      </c>
      <c r="L6" s="7">
        <f t="shared" si="0"/>
        <v>18924.997500000001</v>
      </c>
      <c r="N6" s="7">
        <v>1157.5</v>
      </c>
      <c r="O6" s="7">
        <v>17767.497500000001</v>
      </c>
      <c r="P6" s="22">
        <f t="shared" si="1"/>
        <v>18924.997500000001</v>
      </c>
      <c r="R6" s="7">
        <v>1157.5</v>
      </c>
      <c r="S6" s="7">
        <v>17767.497500000001</v>
      </c>
      <c r="T6" s="22">
        <f t="shared" si="3"/>
        <v>18924.997500000001</v>
      </c>
      <c r="V6" s="7">
        <f>F6+J6+N6+R6</f>
        <v>7379.9974999999995</v>
      </c>
      <c r="W6" s="7">
        <f>G6+K6+O6+S6</f>
        <v>236964.875</v>
      </c>
      <c r="X6" s="7">
        <f t="shared" si="4"/>
        <v>244344.8725</v>
      </c>
      <c r="AA6" s="9"/>
      <c r="AB6" s="9"/>
    </row>
    <row r="7" spans="1:28">
      <c r="A7" s="3" t="str">
        <f>VLOOKUP(B7,'[5]Addresses 22'!$A:$E,5,FALSE)</f>
        <v>014</v>
      </c>
      <c r="B7" s="35" t="s">
        <v>135</v>
      </c>
      <c r="C7" s="8" t="s">
        <v>204</v>
      </c>
      <c r="D7" s="8">
        <v>1</v>
      </c>
      <c r="F7" s="7">
        <v>110984.83500000001</v>
      </c>
      <c r="G7" s="7">
        <v>164458.6225</v>
      </c>
      <c r="H7" s="7">
        <f t="shared" si="2"/>
        <v>275443.45750000002</v>
      </c>
      <c r="J7" s="7">
        <v>76039.164999999994</v>
      </c>
      <c r="K7" s="7">
        <v>28365.327499999999</v>
      </c>
      <c r="L7" s="7">
        <f t="shared" si="0"/>
        <v>104404.49249999999</v>
      </c>
      <c r="N7" s="7">
        <v>76039.164999999994</v>
      </c>
      <c r="O7" s="7">
        <v>28365.327499999999</v>
      </c>
      <c r="P7" s="7">
        <f t="shared" si="1"/>
        <v>104404.49249999999</v>
      </c>
      <c r="R7" s="7">
        <v>76039.164999999994</v>
      </c>
      <c r="S7" s="7">
        <v>28365.327499999999</v>
      </c>
      <c r="T7" s="7">
        <f t="shared" si="3"/>
        <v>104404.49249999999</v>
      </c>
      <c r="V7" s="7">
        <f>F7+J7+N7+R7</f>
        <v>339102.32999999996</v>
      </c>
      <c r="W7" s="7">
        <f>G7+K7+O7+S7</f>
        <v>249554.60500000004</v>
      </c>
      <c r="X7" s="7">
        <f t="shared" si="4"/>
        <v>588656.93500000006</v>
      </c>
      <c r="AA7" s="9"/>
      <c r="AB7" s="9"/>
    </row>
    <row r="8" spans="1:28">
      <c r="A8" s="3" t="str">
        <f>VLOOKUP(B8,'[5]Addresses 22'!$A:$E,5,FALSE)</f>
        <v>014</v>
      </c>
      <c r="B8" s="35" t="s">
        <v>93</v>
      </c>
      <c r="C8" s="8" t="s">
        <v>205</v>
      </c>
      <c r="D8" s="8">
        <v>1</v>
      </c>
      <c r="F8" s="7">
        <v>36389.797500000001</v>
      </c>
      <c r="G8" s="7">
        <v>204773.76250000001</v>
      </c>
      <c r="H8" s="7">
        <f t="shared" si="2"/>
        <v>241163.56</v>
      </c>
      <c r="J8" s="7">
        <v>22376.4025</v>
      </c>
      <c r="K8" s="7">
        <v>24501.395</v>
      </c>
      <c r="L8" s="7">
        <f t="shared" si="0"/>
        <v>46877.797500000001</v>
      </c>
      <c r="N8" s="7">
        <v>22376.4025</v>
      </c>
      <c r="O8" s="7">
        <v>24501.395</v>
      </c>
      <c r="P8" s="7">
        <f t="shared" si="1"/>
        <v>46877.797500000001</v>
      </c>
      <c r="R8" s="7">
        <v>22376.4025</v>
      </c>
      <c r="S8" s="7">
        <v>24501.395</v>
      </c>
      <c r="T8" s="7">
        <f t="shared" si="3"/>
        <v>46877.797500000001</v>
      </c>
      <c r="V8" s="7">
        <f>F8+J8+N8+R8</f>
        <v>103519.00499999999</v>
      </c>
      <c r="W8" s="7">
        <f>G8+K8+O8+S8</f>
        <v>278277.94750000001</v>
      </c>
      <c r="X8" s="7">
        <f t="shared" si="4"/>
        <v>381796.95250000001</v>
      </c>
      <c r="AA8" s="9"/>
      <c r="AB8" s="9"/>
    </row>
    <row r="9" spans="1:28">
      <c r="A9" s="3" t="str">
        <f>VLOOKUP(B9,'[5]Addresses 22'!$A:$E,5,FALSE)</f>
        <v>014</v>
      </c>
      <c r="B9" s="35" t="s">
        <v>28</v>
      </c>
      <c r="C9" s="8" t="s">
        <v>206</v>
      </c>
      <c r="D9" s="8">
        <v>1</v>
      </c>
      <c r="F9" s="7">
        <v>311207.97749999998</v>
      </c>
      <c r="G9" s="7">
        <v>158143.13250000001</v>
      </c>
      <c r="H9" s="7">
        <f t="shared" si="2"/>
        <v>469351.11</v>
      </c>
      <c r="J9" s="7">
        <v>78997.657500000001</v>
      </c>
      <c r="K9" s="7">
        <v>14511.285</v>
      </c>
      <c r="L9" s="7">
        <f t="shared" si="0"/>
        <v>93508.942500000005</v>
      </c>
      <c r="N9" s="7">
        <v>78997.657500000001</v>
      </c>
      <c r="O9" s="7">
        <v>14511.285</v>
      </c>
      <c r="P9" s="7">
        <f t="shared" si="1"/>
        <v>93508.942500000005</v>
      </c>
      <c r="R9" s="7">
        <v>78997.657500000001</v>
      </c>
      <c r="S9" s="7">
        <v>14511.285</v>
      </c>
      <c r="T9" s="7">
        <f t="shared" si="3"/>
        <v>93508.942500000005</v>
      </c>
      <c r="V9" s="7">
        <f>F9+J9+N9+R9</f>
        <v>548200.94999999995</v>
      </c>
      <c r="W9" s="7">
        <f>G9+K9+O9+S9</f>
        <v>201676.98750000002</v>
      </c>
      <c r="X9" s="7">
        <f t="shared" si="4"/>
        <v>749877.9375</v>
      </c>
      <c r="AA9" s="9"/>
      <c r="AB9" s="9"/>
    </row>
    <row r="10" spans="1:28">
      <c r="A10" s="3" t="str">
        <f>VLOOKUP(B10,'[5]Addresses 22'!$A:$E,5,FALSE)</f>
        <v>014</v>
      </c>
      <c r="B10" s="35" t="s">
        <v>102</v>
      </c>
      <c r="C10" s="8" t="s">
        <v>103</v>
      </c>
      <c r="D10" s="8">
        <v>1</v>
      </c>
      <c r="F10" s="7">
        <v>13463.9275</v>
      </c>
      <c r="G10" s="7">
        <v>209781.5975</v>
      </c>
      <c r="H10" s="7">
        <f t="shared" si="2"/>
        <v>223245.52499999999</v>
      </c>
      <c r="J10" s="7">
        <v>0</v>
      </c>
      <c r="K10" s="7">
        <v>18135.522499999999</v>
      </c>
      <c r="L10" s="7">
        <f t="shared" si="0"/>
        <v>18135.522499999999</v>
      </c>
      <c r="N10" s="7">
        <v>0</v>
      </c>
      <c r="O10" s="7">
        <v>18135.522499999999</v>
      </c>
      <c r="P10" s="7">
        <f t="shared" si="1"/>
        <v>18135.522499999999</v>
      </c>
      <c r="R10" s="7">
        <v>0</v>
      </c>
      <c r="S10" s="7">
        <v>18135.522499999999</v>
      </c>
      <c r="T10" s="7">
        <f t="shared" si="3"/>
        <v>18135.522499999999</v>
      </c>
      <c r="V10" s="7">
        <f>F10+J10+N10+R10</f>
        <v>13463.9275</v>
      </c>
      <c r="W10" s="7">
        <f>G10+K10+O10+S10</f>
        <v>264188.16499999998</v>
      </c>
      <c r="X10" s="7">
        <f t="shared" si="4"/>
        <v>277652.09249999997</v>
      </c>
      <c r="AA10" s="9"/>
      <c r="AB10" s="9"/>
    </row>
    <row r="11" spans="1:28">
      <c r="A11" s="3" t="str">
        <f>VLOOKUP(B11,'[5]Addresses 22'!$A:$E,5,FALSE)</f>
        <v>014</v>
      </c>
      <c r="B11" s="36" t="s">
        <v>104</v>
      </c>
      <c r="C11" s="26" t="s">
        <v>158</v>
      </c>
      <c r="D11" s="8">
        <v>1</v>
      </c>
      <c r="F11" s="7">
        <v>36758.480000000003</v>
      </c>
      <c r="G11" s="7">
        <v>220283.29500000001</v>
      </c>
      <c r="H11" s="7">
        <f t="shared" si="2"/>
        <v>257041.77500000002</v>
      </c>
      <c r="J11" s="7">
        <v>16689.177500000002</v>
      </c>
      <c r="K11" s="7">
        <v>22431.56</v>
      </c>
      <c r="L11" s="7">
        <f t="shared" si="0"/>
        <v>39120.737500000003</v>
      </c>
      <c r="N11" s="7">
        <v>16689.177500000002</v>
      </c>
      <c r="O11" s="7">
        <v>22431.56</v>
      </c>
      <c r="P11" s="7">
        <f t="shared" si="1"/>
        <v>39120.737500000003</v>
      </c>
      <c r="R11" s="7">
        <v>16689.177500000002</v>
      </c>
      <c r="S11" s="7">
        <v>22431.56</v>
      </c>
      <c r="T11" s="7">
        <f t="shared" si="3"/>
        <v>39120.737500000003</v>
      </c>
      <c r="V11" s="7">
        <f>F11+J11+N11+R11</f>
        <v>86826.012500000012</v>
      </c>
      <c r="W11" s="7">
        <f>G11+K11+O11+S11</f>
        <v>287577.97500000003</v>
      </c>
      <c r="X11" s="7">
        <f t="shared" si="4"/>
        <v>374403.98750000005</v>
      </c>
      <c r="AA11" s="9"/>
      <c r="AB11" s="9"/>
    </row>
    <row r="12" spans="1:28">
      <c r="A12" s="3" t="str">
        <f>VLOOKUP(B12,'[5]Addresses 22'!$A:$E,5,FALSE)</f>
        <v>014</v>
      </c>
      <c r="B12" s="35" t="s">
        <v>105</v>
      </c>
      <c r="C12" s="27" t="s">
        <v>207</v>
      </c>
      <c r="D12" s="8">
        <v>1</v>
      </c>
      <c r="F12" s="7">
        <v>46431.845000000001</v>
      </c>
      <c r="G12" s="7">
        <v>555410.79749999999</v>
      </c>
      <c r="H12" s="7">
        <f t="shared" si="2"/>
        <v>601842.64249999996</v>
      </c>
      <c r="J12" s="7">
        <v>27729.744999999999</v>
      </c>
      <c r="K12" s="7">
        <v>71446.742499999993</v>
      </c>
      <c r="L12" s="7">
        <f t="shared" si="0"/>
        <v>99176.487499999988</v>
      </c>
      <c r="N12" s="7">
        <v>27729.744999999999</v>
      </c>
      <c r="O12" s="7">
        <v>71446.742499999993</v>
      </c>
      <c r="P12" s="7">
        <f t="shared" si="1"/>
        <v>99176.487499999988</v>
      </c>
      <c r="R12" s="7">
        <v>27729.744999999999</v>
      </c>
      <c r="S12" s="7">
        <v>71446.742499999993</v>
      </c>
      <c r="T12" s="7">
        <f t="shared" si="3"/>
        <v>99176.487499999988</v>
      </c>
      <c r="V12" s="7">
        <f>F12+J12+N12+R12</f>
        <v>129621.07999999999</v>
      </c>
      <c r="W12" s="7">
        <f>G12+K12+O12+S12</f>
        <v>769751.02499999991</v>
      </c>
      <c r="X12" s="7">
        <f t="shared" si="4"/>
        <v>899372.10499999986</v>
      </c>
      <c r="AA12" s="9"/>
      <c r="AB12" s="9"/>
    </row>
    <row r="13" spans="1:28">
      <c r="A13" s="3" t="str">
        <f>VLOOKUP(B13,'[5]Addresses 22'!$A:$E,5,FALSE)</f>
        <v>014</v>
      </c>
      <c r="B13" s="37" t="s">
        <v>106</v>
      </c>
      <c r="C13" s="19" t="s">
        <v>208</v>
      </c>
      <c r="D13" s="8">
        <v>1</v>
      </c>
      <c r="F13" s="7">
        <v>11238.12</v>
      </c>
      <c r="G13" s="7">
        <v>226792.65</v>
      </c>
      <c r="H13" s="7">
        <f t="shared" si="2"/>
        <v>238030.77</v>
      </c>
      <c r="J13" s="7">
        <v>4874.2299999999996</v>
      </c>
      <c r="K13" s="7">
        <v>30881.48</v>
      </c>
      <c r="L13" s="7">
        <f t="shared" si="0"/>
        <v>35755.71</v>
      </c>
      <c r="N13" s="7">
        <v>4874.2299999999996</v>
      </c>
      <c r="O13" s="7">
        <v>30881.48</v>
      </c>
      <c r="P13" s="7">
        <f t="shared" si="1"/>
        <v>35755.71</v>
      </c>
      <c r="R13" s="7">
        <v>4874.2299999999996</v>
      </c>
      <c r="S13" s="7">
        <v>30881.48</v>
      </c>
      <c r="T13" s="7">
        <f t="shared" si="3"/>
        <v>35755.71</v>
      </c>
      <c r="V13" s="7">
        <f>F13+J13+N13+R13</f>
        <v>25860.81</v>
      </c>
      <c r="W13" s="7">
        <f>G13+K13+O13+S13</f>
        <v>319437.08999999997</v>
      </c>
      <c r="X13" s="7">
        <f t="shared" si="4"/>
        <v>345297.89999999997</v>
      </c>
      <c r="AA13" s="9"/>
      <c r="AB13" s="9"/>
    </row>
    <row r="14" spans="1:28">
      <c r="A14" s="3" t="str">
        <f>VLOOKUP(B14,'[5]Addresses 22'!$A:$E,5,FALSE)</f>
        <v>014</v>
      </c>
      <c r="B14" s="38" t="s">
        <v>107</v>
      </c>
      <c r="C14" s="8" t="s">
        <v>159</v>
      </c>
      <c r="D14" s="8">
        <v>1</v>
      </c>
      <c r="F14" s="7">
        <v>45713.785000000003</v>
      </c>
      <c r="G14" s="7">
        <v>168806.45250000001</v>
      </c>
      <c r="H14" s="7">
        <f t="shared" si="2"/>
        <v>214520.23750000002</v>
      </c>
      <c r="J14" s="7">
        <v>24492.185000000001</v>
      </c>
      <c r="K14" s="7">
        <v>16873.060000000001</v>
      </c>
      <c r="L14" s="7">
        <f t="shared" si="0"/>
        <v>41365.245000000003</v>
      </c>
      <c r="N14" s="7">
        <v>24492.185000000001</v>
      </c>
      <c r="O14" s="7">
        <v>16873.060000000001</v>
      </c>
      <c r="P14" s="7">
        <f t="shared" si="1"/>
        <v>41365.245000000003</v>
      </c>
      <c r="R14" s="7">
        <v>24492.185000000001</v>
      </c>
      <c r="S14" s="7">
        <v>16873.060000000001</v>
      </c>
      <c r="T14" s="7">
        <f t="shared" si="3"/>
        <v>41365.245000000003</v>
      </c>
      <c r="V14" s="7">
        <f>F14+J14+N14+R14</f>
        <v>119190.34</v>
      </c>
      <c r="W14" s="7">
        <f>G14+K14+O14+S14</f>
        <v>219425.63250000001</v>
      </c>
      <c r="X14" s="7">
        <f t="shared" si="4"/>
        <v>338615.97250000003</v>
      </c>
      <c r="AA14" s="9"/>
      <c r="AB14" s="9"/>
    </row>
    <row r="15" spans="1:28">
      <c r="A15" s="3" t="str">
        <f>VLOOKUP(B15,'[5]Addresses 22'!$A:$E,5,FALSE)</f>
        <v>014</v>
      </c>
      <c r="B15" s="35" t="s">
        <v>152</v>
      </c>
      <c r="C15" s="8" t="s">
        <v>209</v>
      </c>
      <c r="D15" s="8">
        <v>1</v>
      </c>
      <c r="F15" s="7">
        <v>20449.642500000002</v>
      </c>
      <c r="G15" s="7">
        <v>144919.85</v>
      </c>
      <c r="H15" s="7">
        <f t="shared" si="2"/>
        <v>165369.49249999999</v>
      </c>
      <c r="J15" s="7">
        <v>1225.845</v>
      </c>
      <c r="K15" s="7">
        <v>8412.0524999999998</v>
      </c>
      <c r="L15" s="7">
        <f t="shared" si="0"/>
        <v>9637.8974999999991</v>
      </c>
      <c r="N15" s="7">
        <v>1225.845</v>
      </c>
      <c r="O15" s="7">
        <v>8412.0524999999998</v>
      </c>
      <c r="P15" s="7">
        <f t="shared" si="1"/>
        <v>9637.8974999999991</v>
      </c>
      <c r="R15" s="7">
        <v>1225.845</v>
      </c>
      <c r="S15" s="7">
        <v>8412.0524999999998</v>
      </c>
      <c r="T15" s="7">
        <f t="shared" si="3"/>
        <v>9637.8974999999991</v>
      </c>
      <c r="V15" s="7">
        <f>F15+J15+N15+R15</f>
        <v>24127.177500000005</v>
      </c>
      <c r="W15" s="7">
        <f>G15+K15+O15+S15</f>
        <v>170156.00749999998</v>
      </c>
      <c r="X15" s="7">
        <f t="shared" si="4"/>
        <v>194283.185</v>
      </c>
      <c r="AA15" s="9"/>
      <c r="AB15" s="9"/>
    </row>
    <row r="16" spans="1:28">
      <c r="A16" s="3" t="str">
        <f>VLOOKUP(B16,'[5]Addresses 22'!$A:$E,5,FALSE)</f>
        <v>014</v>
      </c>
      <c r="B16" s="39" t="s">
        <v>110</v>
      </c>
      <c r="C16" s="8" t="s">
        <v>210</v>
      </c>
      <c r="D16" s="8">
        <v>1</v>
      </c>
      <c r="F16" s="7">
        <v>36182.815000000002</v>
      </c>
      <c r="G16" s="7">
        <v>115733.32249999999</v>
      </c>
      <c r="H16" s="7">
        <f t="shared" si="2"/>
        <v>151916.13750000001</v>
      </c>
      <c r="J16" s="7">
        <v>30329.997500000001</v>
      </c>
      <c r="K16" s="7">
        <v>23994.68</v>
      </c>
      <c r="L16" s="7">
        <f t="shared" si="0"/>
        <v>54324.677500000005</v>
      </c>
      <c r="N16" s="7">
        <v>30329.997500000001</v>
      </c>
      <c r="O16" s="7">
        <v>23994.68</v>
      </c>
      <c r="P16" s="7">
        <f t="shared" si="1"/>
        <v>54324.677500000005</v>
      </c>
      <c r="R16" s="7">
        <v>30329.997500000001</v>
      </c>
      <c r="S16" s="7">
        <v>23994.68</v>
      </c>
      <c r="T16" s="7">
        <f t="shared" si="3"/>
        <v>54324.677500000005</v>
      </c>
      <c r="V16" s="7">
        <f>F16+J16+N16+R16</f>
        <v>127172.8075</v>
      </c>
      <c r="W16" s="7">
        <f>G16+K16+O16+S16</f>
        <v>187717.36249999999</v>
      </c>
      <c r="X16" s="7">
        <f t="shared" si="4"/>
        <v>314890.17</v>
      </c>
      <c r="AA16" s="9"/>
      <c r="AB16" s="9"/>
    </row>
    <row r="17" spans="1:28">
      <c r="A17" s="3" t="str">
        <f>VLOOKUP(B17,'[5]Addresses 22'!$A:$E,5,FALSE)</f>
        <v>014</v>
      </c>
      <c r="B17" s="35" t="s">
        <v>113</v>
      </c>
      <c r="C17" s="8" t="s">
        <v>160</v>
      </c>
      <c r="D17" s="8">
        <v>1</v>
      </c>
      <c r="F17" s="7">
        <v>75392.227499999994</v>
      </c>
      <c r="G17" s="7">
        <v>742837.76249999995</v>
      </c>
      <c r="H17" s="7">
        <f t="shared" si="2"/>
        <v>818229.99</v>
      </c>
      <c r="J17" s="7">
        <v>10629.815000000001</v>
      </c>
      <c r="K17" s="7">
        <v>73818.13</v>
      </c>
      <c r="L17" s="7">
        <f t="shared" si="0"/>
        <v>84447.945000000007</v>
      </c>
      <c r="N17" s="7">
        <v>10629.815000000001</v>
      </c>
      <c r="O17" s="7">
        <v>73818.13</v>
      </c>
      <c r="P17" s="7">
        <f t="shared" si="1"/>
        <v>84447.945000000007</v>
      </c>
      <c r="R17" s="7">
        <v>10629.815000000001</v>
      </c>
      <c r="S17" s="7">
        <v>73818.13</v>
      </c>
      <c r="T17" s="7">
        <f t="shared" si="3"/>
        <v>84447.945000000007</v>
      </c>
      <c r="V17" s="7">
        <f>F17+J17+N17+R17</f>
        <v>107281.6725</v>
      </c>
      <c r="W17" s="7">
        <f>G17+K17+O17+S17</f>
        <v>964292.15249999997</v>
      </c>
      <c r="X17" s="7">
        <f t="shared" si="4"/>
        <v>1071573.825</v>
      </c>
      <c r="AA17" s="9"/>
      <c r="AB17" s="9"/>
    </row>
    <row r="18" spans="1:28">
      <c r="A18" s="3" t="str">
        <f>VLOOKUP(B18,'[5]Addresses 22'!$A:$E,5,FALSE)</f>
        <v>014</v>
      </c>
      <c r="B18" s="35" t="s">
        <v>173</v>
      </c>
      <c r="C18" s="8" t="s">
        <v>211</v>
      </c>
      <c r="D18" s="8">
        <v>1</v>
      </c>
      <c r="F18" s="7">
        <v>24107.692500000001</v>
      </c>
      <c r="G18" s="7">
        <v>466967.28499999997</v>
      </c>
      <c r="H18" s="7">
        <f t="shared" si="2"/>
        <v>491074.97749999998</v>
      </c>
      <c r="J18" s="7">
        <v>2312.105</v>
      </c>
      <c r="K18" s="7">
        <v>39658.512499999997</v>
      </c>
      <c r="L18" s="7">
        <f t="shared" si="0"/>
        <v>41970.6175</v>
      </c>
      <c r="N18" s="7">
        <v>2312.105</v>
      </c>
      <c r="O18" s="7">
        <v>39658.512499999997</v>
      </c>
      <c r="P18" s="7">
        <f t="shared" si="1"/>
        <v>41970.6175</v>
      </c>
      <c r="R18" s="7">
        <v>2312.105</v>
      </c>
      <c r="S18" s="7">
        <v>39658.512499999997</v>
      </c>
      <c r="T18" s="7">
        <f t="shared" si="3"/>
        <v>41970.6175</v>
      </c>
      <c r="V18" s="7">
        <f>F18+J18+N18+R18</f>
        <v>31044.0075</v>
      </c>
      <c r="W18" s="7">
        <f>G18+K18+O18+S18</f>
        <v>585942.82249999989</v>
      </c>
      <c r="X18" s="7">
        <f t="shared" si="4"/>
        <v>616986.82999999984</v>
      </c>
      <c r="AA18" s="9"/>
      <c r="AB18" s="9"/>
    </row>
    <row r="19" spans="1:28">
      <c r="A19" s="3" t="str">
        <f>VLOOKUP(B19,'[5]Addresses 22'!$A:$E,5,FALSE)</f>
        <v>014</v>
      </c>
      <c r="B19" s="35" t="s">
        <v>172</v>
      </c>
      <c r="C19" s="8" t="s">
        <v>212</v>
      </c>
      <c r="D19" s="8">
        <v>1</v>
      </c>
      <c r="F19" s="7">
        <v>166140.0275</v>
      </c>
      <c r="G19" s="7">
        <v>447772.48749999999</v>
      </c>
      <c r="H19" s="7">
        <f t="shared" si="2"/>
        <v>613912.51500000001</v>
      </c>
      <c r="J19" s="7">
        <v>43623.277499999997</v>
      </c>
      <c r="K19" s="7">
        <v>45676.125</v>
      </c>
      <c r="L19" s="7">
        <f t="shared" si="0"/>
        <v>89299.402499999997</v>
      </c>
      <c r="N19" s="7">
        <v>43623.277499999997</v>
      </c>
      <c r="O19" s="7">
        <v>45676.125</v>
      </c>
      <c r="P19" s="7">
        <f t="shared" si="1"/>
        <v>89299.402499999997</v>
      </c>
      <c r="R19" s="7">
        <v>43623.277499999997</v>
      </c>
      <c r="S19" s="7">
        <v>45676.125</v>
      </c>
      <c r="T19" s="7">
        <f t="shared" si="3"/>
        <v>89299.402499999997</v>
      </c>
      <c r="V19" s="7">
        <f>F19+J19+N19+R19</f>
        <v>297009.86</v>
      </c>
      <c r="W19" s="7">
        <f>G19+K19+O19+S19</f>
        <v>584800.86250000005</v>
      </c>
      <c r="X19" s="7">
        <f t="shared" si="4"/>
        <v>881810.72250000003</v>
      </c>
      <c r="AA19" s="9"/>
      <c r="AB19" s="9"/>
    </row>
    <row r="20" spans="1:28">
      <c r="A20" s="3" t="str">
        <f>VLOOKUP(B20,'[5]Addresses 22'!$A:$E,5,FALSE)</f>
        <v>014</v>
      </c>
      <c r="B20" s="35" t="s">
        <v>84</v>
      </c>
      <c r="C20" s="8" t="s">
        <v>161</v>
      </c>
      <c r="D20" s="8">
        <v>2</v>
      </c>
      <c r="F20" s="7">
        <v>46830.47</v>
      </c>
      <c r="G20" s="7">
        <v>330089.27</v>
      </c>
      <c r="H20" s="7">
        <f t="shared" si="2"/>
        <v>376919.74</v>
      </c>
      <c r="J20" s="7">
        <v>24025.965</v>
      </c>
      <c r="K20" s="7">
        <v>40198.375</v>
      </c>
      <c r="L20" s="7">
        <f t="shared" si="0"/>
        <v>64224.34</v>
      </c>
      <c r="N20" s="7">
        <v>24025.965</v>
      </c>
      <c r="O20" s="7">
        <v>40198.375</v>
      </c>
      <c r="P20" s="7">
        <f t="shared" si="1"/>
        <v>64224.34</v>
      </c>
      <c r="R20" s="7">
        <v>24025.965</v>
      </c>
      <c r="S20" s="7">
        <v>40198.375</v>
      </c>
      <c r="T20" s="7">
        <f t="shared" si="3"/>
        <v>64224.34</v>
      </c>
      <c r="V20" s="7">
        <f>F20+J20+N20+R20</f>
        <v>118908.36499999999</v>
      </c>
      <c r="W20" s="7">
        <f>G20+K20+O20+S20</f>
        <v>450684.39500000002</v>
      </c>
      <c r="X20" s="7">
        <f t="shared" si="4"/>
        <v>569592.76</v>
      </c>
      <c r="AA20" s="9"/>
      <c r="AB20" s="9"/>
    </row>
    <row r="21" spans="1:28">
      <c r="A21" s="3" t="str">
        <f>VLOOKUP(B21,'[5]Addresses 22'!$A:$E,5,FALSE)</f>
        <v>014</v>
      </c>
      <c r="B21" s="35" t="s">
        <v>85</v>
      </c>
      <c r="C21" s="8" t="s">
        <v>340</v>
      </c>
      <c r="D21" s="8">
        <v>2</v>
      </c>
      <c r="F21" s="7">
        <v>27306.264999999999</v>
      </c>
      <c r="G21" s="7">
        <v>165250.72500000001</v>
      </c>
      <c r="H21" s="7">
        <f t="shared" si="2"/>
        <v>192556.99</v>
      </c>
      <c r="J21" s="7">
        <v>22193.915000000001</v>
      </c>
      <c r="K21" s="7">
        <v>27175.875</v>
      </c>
      <c r="L21" s="7">
        <f t="shared" si="0"/>
        <v>49369.79</v>
      </c>
      <c r="N21" s="7">
        <v>22193.915000000001</v>
      </c>
      <c r="O21" s="7">
        <v>27175.875</v>
      </c>
      <c r="P21" s="7">
        <f t="shared" si="1"/>
        <v>49369.79</v>
      </c>
      <c r="R21" s="7">
        <v>22193.915000000001</v>
      </c>
      <c r="S21" s="7">
        <v>27175.875</v>
      </c>
      <c r="T21" s="7">
        <f t="shared" si="3"/>
        <v>49369.79</v>
      </c>
      <c r="V21" s="7">
        <f>F21+J21+N21+R21</f>
        <v>93888.010000000009</v>
      </c>
      <c r="W21" s="7">
        <f>G21+K21+O21+S21</f>
        <v>246778.35</v>
      </c>
      <c r="X21" s="7">
        <f t="shared" si="4"/>
        <v>340666.36</v>
      </c>
      <c r="AA21" s="9"/>
      <c r="AB21" s="9"/>
    </row>
    <row r="22" spans="1:28">
      <c r="A22" s="3" t="str">
        <f>VLOOKUP(B22,'[5]Addresses 22'!$A:$E,5,FALSE)</f>
        <v>014</v>
      </c>
      <c r="B22" s="35" t="s">
        <v>86</v>
      </c>
      <c r="C22" s="8" t="s">
        <v>87</v>
      </c>
      <c r="D22" s="8">
        <v>2</v>
      </c>
      <c r="F22" s="7">
        <v>307.33749999999998</v>
      </c>
      <c r="G22" s="7">
        <v>29704.275000000001</v>
      </c>
      <c r="H22" s="7">
        <f t="shared" si="2"/>
        <v>30011.612500000003</v>
      </c>
      <c r="J22" s="7">
        <v>0</v>
      </c>
      <c r="K22" s="7">
        <v>0</v>
      </c>
      <c r="L22" s="7">
        <f t="shared" si="0"/>
        <v>0</v>
      </c>
      <c r="N22" s="7">
        <v>0</v>
      </c>
      <c r="O22" s="7">
        <v>0</v>
      </c>
      <c r="P22" s="7">
        <f t="shared" si="1"/>
        <v>0</v>
      </c>
      <c r="R22" s="7">
        <v>0</v>
      </c>
      <c r="S22" s="7">
        <v>0</v>
      </c>
      <c r="T22" s="7">
        <f t="shared" si="3"/>
        <v>0</v>
      </c>
      <c r="V22" s="7">
        <f>F22+J22+N22+R22</f>
        <v>307.33749999999998</v>
      </c>
      <c r="W22" s="7">
        <f>G22+K22+O22+S22</f>
        <v>29704.275000000001</v>
      </c>
      <c r="X22" s="7">
        <f t="shared" si="4"/>
        <v>30011.612500000003</v>
      </c>
      <c r="AA22" s="9"/>
      <c r="AB22" s="9"/>
    </row>
    <row r="23" spans="1:28">
      <c r="A23" s="3" t="str">
        <f>VLOOKUP(B23,'[5]Addresses 22'!$A:$E,5,FALSE)</f>
        <v>014</v>
      </c>
      <c r="B23" s="35" t="s">
        <v>88</v>
      </c>
      <c r="C23" s="8" t="s">
        <v>341</v>
      </c>
      <c r="D23" s="8">
        <v>2</v>
      </c>
      <c r="F23" s="7">
        <v>153679.92749999999</v>
      </c>
      <c r="G23" s="7">
        <v>252196.88250000001</v>
      </c>
      <c r="H23" s="7">
        <f t="shared" si="2"/>
        <v>405876.81</v>
      </c>
      <c r="J23" s="7">
        <v>91550.9</v>
      </c>
      <c r="K23" s="7">
        <v>37409.602500000001</v>
      </c>
      <c r="L23" s="7">
        <f t="shared" si="0"/>
        <v>128960.5025</v>
      </c>
      <c r="N23" s="7">
        <v>91550.9</v>
      </c>
      <c r="O23" s="7">
        <v>37409.602500000001</v>
      </c>
      <c r="P23" s="7">
        <f t="shared" si="1"/>
        <v>128960.5025</v>
      </c>
      <c r="R23" s="7">
        <v>91550.9</v>
      </c>
      <c r="S23" s="7">
        <v>37409.602500000001</v>
      </c>
      <c r="T23" s="7">
        <f t="shared" si="3"/>
        <v>128960.5025</v>
      </c>
      <c r="V23" s="7">
        <f>F23+J23+N23+R23</f>
        <v>428332.62749999994</v>
      </c>
      <c r="W23" s="7">
        <f>G23+K23+O23+S23</f>
        <v>364425.68999999994</v>
      </c>
      <c r="X23" s="7">
        <f t="shared" si="4"/>
        <v>792758.31749999989</v>
      </c>
      <c r="AA23" s="9"/>
      <c r="AB23" s="9"/>
    </row>
    <row r="24" spans="1:28">
      <c r="A24" s="3" t="str">
        <f>VLOOKUP(B24,'[5]Addresses 22'!$A:$E,5,FALSE)</f>
        <v>014</v>
      </c>
      <c r="B24" s="35" t="s">
        <v>89</v>
      </c>
      <c r="C24" s="8" t="s">
        <v>90</v>
      </c>
      <c r="D24" s="8">
        <v>2</v>
      </c>
      <c r="F24" s="7">
        <v>6844.5974999999999</v>
      </c>
      <c r="G24" s="7">
        <v>36988.660000000003</v>
      </c>
      <c r="H24" s="7">
        <f t="shared" si="2"/>
        <v>43833.257500000007</v>
      </c>
      <c r="J24" s="7">
        <v>0</v>
      </c>
      <c r="K24" s="7">
        <v>0</v>
      </c>
      <c r="L24" s="7">
        <f t="shared" si="0"/>
        <v>0</v>
      </c>
      <c r="N24" s="7">
        <v>0</v>
      </c>
      <c r="O24" s="7">
        <v>0</v>
      </c>
      <c r="P24" s="7">
        <f t="shared" si="1"/>
        <v>0</v>
      </c>
      <c r="R24" s="7">
        <v>0</v>
      </c>
      <c r="S24" s="7">
        <v>0</v>
      </c>
      <c r="T24" s="7">
        <f t="shared" si="3"/>
        <v>0</v>
      </c>
      <c r="V24" s="7">
        <f>F24+J24+N24+R24</f>
        <v>6844.5974999999999</v>
      </c>
      <c r="W24" s="7">
        <f>G24+K24+O24+S24</f>
        <v>36988.660000000003</v>
      </c>
      <c r="X24" s="7">
        <f t="shared" si="4"/>
        <v>43833.257500000007</v>
      </c>
      <c r="AA24" s="9"/>
      <c r="AB24" s="9"/>
    </row>
    <row r="25" spans="1:28">
      <c r="A25" s="3" t="str">
        <f>VLOOKUP(B25,'[5]Addresses 22'!$A:$E,5,FALSE)</f>
        <v>014</v>
      </c>
      <c r="B25" s="35" t="s">
        <v>91</v>
      </c>
      <c r="C25" s="8" t="s">
        <v>92</v>
      </c>
      <c r="D25" s="8">
        <v>2</v>
      </c>
      <c r="F25" s="7">
        <v>8650.7625000000007</v>
      </c>
      <c r="G25" s="7">
        <v>733145.0575</v>
      </c>
      <c r="H25" s="7">
        <f t="shared" si="2"/>
        <v>741795.82</v>
      </c>
      <c r="J25" s="7">
        <v>0</v>
      </c>
      <c r="K25" s="7">
        <v>0</v>
      </c>
      <c r="L25" s="7">
        <f t="shared" si="0"/>
        <v>0</v>
      </c>
      <c r="N25" s="7">
        <v>0</v>
      </c>
      <c r="O25" s="7">
        <v>0</v>
      </c>
      <c r="P25" s="7">
        <f t="shared" si="1"/>
        <v>0</v>
      </c>
      <c r="R25" s="7">
        <v>0</v>
      </c>
      <c r="S25" s="7">
        <v>0</v>
      </c>
      <c r="T25" s="7">
        <f t="shared" si="3"/>
        <v>0</v>
      </c>
      <c r="V25" s="7">
        <f>F25+J25+N25+R25</f>
        <v>8650.7625000000007</v>
      </c>
      <c r="W25" s="7">
        <f>G25+K25+O25+S25</f>
        <v>733145.0575</v>
      </c>
      <c r="X25" s="7">
        <f t="shared" si="4"/>
        <v>741795.82</v>
      </c>
      <c r="AA25" s="9"/>
      <c r="AB25" s="9"/>
    </row>
    <row r="26" spans="1:28">
      <c r="A26" s="3" t="str">
        <f>VLOOKUP(B26,'[5]Addresses 22'!$A:$E,5,FALSE)</f>
        <v>014</v>
      </c>
      <c r="B26" s="35" t="s">
        <v>94</v>
      </c>
      <c r="C26" s="8" t="s">
        <v>95</v>
      </c>
      <c r="D26" s="8">
        <v>2</v>
      </c>
      <c r="F26" s="7">
        <v>31636.592499999999</v>
      </c>
      <c r="G26" s="7">
        <v>146965.3425</v>
      </c>
      <c r="H26" s="7">
        <f t="shared" si="2"/>
        <v>178601.935</v>
      </c>
      <c r="J26" s="7">
        <v>24243.035</v>
      </c>
      <c r="K26" s="7">
        <v>20306.395</v>
      </c>
      <c r="L26" s="7">
        <f t="shared" si="0"/>
        <v>44549.43</v>
      </c>
      <c r="N26" s="7">
        <v>24243.035</v>
      </c>
      <c r="O26" s="7">
        <v>20306.395</v>
      </c>
      <c r="P26" s="7">
        <f t="shared" si="1"/>
        <v>44549.43</v>
      </c>
      <c r="R26" s="7">
        <v>24243.035</v>
      </c>
      <c r="S26" s="7">
        <v>20306.395</v>
      </c>
      <c r="T26" s="7">
        <f t="shared" si="3"/>
        <v>44549.43</v>
      </c>
      <c r="V26" s="7">
        <f>F26+J26+N26+R26</f>
        <v>104365.69750000001</v>
      </c>
      <c r="W26" s="7">
        <f>G26+K26+O26+S26</f>
        <v>207884.52749999997</v>
      </c>
      <c r="X26" s="7">
        <f t="shared" si="4"/>
        <v>312250.22499999998</v>
      </c>
      <c r="AA26" s="9"/>
      <c r="AB26" s="9"/>
    </row>
    <row r="27" spans="1:28">
      <c r="A27" s="3" t="str">
        <f>VLOOKUP(B27,'[5]Addresses 22'!$A:$E,5,FALSE)</f>
        <v>014</v>
      </c>
      <c r="B27" s="35" t="s">
        <v>169</v>
      </c>
      <c r="C27" s="8" t="s">
        <v>342</v>
      </c>
      <c r="D27" s="8">
        <v>2</v>
      </c>
      <c r="F27" s="7">
        <v>20973.334999999999</v>
      </c>
      <c r="G27" s="7">
        <v>629021.29</v>
      </c>
      <c r="H27" s="7">
        <f t="shared" si="2"/>
        <v>649994.625</v>
      </c>
      <c r="J27" s="7">
        <v>6148.75</v>
      </c>
      <c r="K27" s="7">
        <v>79768.957500000004</v>
      </c>
      <c r="L27" s="7">
        <f t="shared" si="0"/>
        <v>85917.707500000004</v>
      </c>
      <c r="N27" s="7">
        <v>6148.75</v>
      </c>
      <c r="O27" s="7">
        <v>79768.957500000004</v>
      </c>
      <c r="P27" s="7">
        <f t="shared" si="1"/>
        <v>85917.707500000004</v>
      </c>
      <c r="R27" s="7">
        <v>6148.75</v>
      </c>
      <c r="S27" s="7">
        <v>79768.957500000004</v>
      </c>
      <c r="T27" s="7">
        <f t="shared" si="3"/>
        <v>85917.707500000004</v>
      </c>
      <c r="V27" s="7">
        <f>F27+J27+N27+R27</f>
        <v>39419.584999999999</v>
      </c>
      <c r="W27" s="7">
        <f>G27+K27+O27+S27</f>
        <v>868328.16250000009</v>
      </c>
      <c r="X27" s="7">
        <f t="shared" si="4"/>
        <v>907747.74750000006</v>
      </c>
      <c r="AA27" s="9"/>
      <c r="AB27" s="9"/>
    </row>
    <row r="28" spans="1:28">
      <c r="A28" s="3" t="str">
        <f>VLOOKUP(B28,'[5]Addresses 22'!$A:$E,5,FALSE)</f>
        <v>014</v>
      </c>
      <c r="B28" s="35" t="s">
        <v>118</v>
      </c>
      <c r="C28" s="8" t="s">
        <v>120</v>
      </c>
      <c r="D28" s="8">
        <v>2</v>
      </c>
      <c r="F28" s="7">
        <v>71305.052500000005</v>
      </c>
      <c r="G28" s="7">
        <v>744777.625</v>
      </c>
      <c r="H28" s="7">
        <f t="shared" si="2"/>
        <v>816082.67749999999</v>
      </c>
      <c r="J28" s="7">
        <v>26107.592499999999</v>
      </c>
      <c r="K28" s="7">
        <v>127086.9225</v>
      </c>
      <c r="L28" s="7">
        <f t="shared" si="0"/>
        <v>153194.51500000001</v>
      </c>
      <c r="N28" s="7">
        <v>26107.592499999999</v>
      </c>
      <c r="O28" s="7">
        <v>127086.9225</v>
      </c>
      <c r="P28" s="7">
        <f t="shared" si="1"/>
        <v>153194.51500000001</v>
      </c>
      <c r="R28" s="7">
        <v>26107.592499999999</v>
      </c>
      <c r="S28" s="7">
        <v>127086.9225</v>
      </c>
      <c r="T28" s="7">
        <f t="shared" si="3"/>
        <v>153194.51500000001</v>
      </c>
      <c r="V28" s="7">
        <f>F28+J28+N28+R28</f>
        <v>149627.83000000002</v>
      </c>
      <c r="W28" s="7">
        <f>G28+K28+O28+S28</f>
        <v>1126038.3925000001</v>
      </c>
      <c r="X28" s="7">
        <f t="shared" si="4"/>
        <v>1275666.2225000001</v>
      </c>
      <c r="AA28" s="9"/>
      <c r="AB28" s="9"/>
    </row>
    <row r="29" spans="1:28">
      <c r="A29" s="3" t="str">
        <f>VLOOKUP(B29,'[5]Addresses 22'!$A:$E,5,FALSE)</f>
        <v>014</v>
      </c>
      <c r="B29" s="35" t="s">
        <v>96</v>
      </c>
      <c r="C29" s="8" t="s">
        <v>162</v>
      </c>
      <c r="D29" s="8">
        <v>2</v>
      </c>
      <c r="F29" s="7">
        <v>15408.012500000001</v>
      </c>
      <c r="G29" s="7">
        <v>110018.995</v>
      </c>
      <c r="H29" s="7">
        <f t="shared" si="2"/>
        <v>125427.00749999999</v>
      </c>
      <c r="J29" s="7">
        <v>6890.2749999999996</v>
      </c>
      <c r="K29" s="7">
        <v>11828.535</v>
      </c>
      <c r="L29" s="7">
        <f t="shared" si="0"/>
        <v>18718.809999999998</v>
      </c>
      <c r="N29" s="7">
        <v>6890.2749999999996</v>
      </c>
      <c r="O29" s="7">
        <v>11828.535</v>
      </c>
      <c r="P29" s="7">
        <f t="shared" si="1"/>
        <v>18718.809999999998</v>
      </c>
      <c r="R29" s="7">
        <v>6890.2749999999996</v>
      </c>
      <c r="S29" s="7">
        <v>11828.535</v>
      </c>
      <c r="T29" s="7">
        <f t="shared" si="3"/>
        <v>18718.809999999998</v>
      </c>
      <c r="V29" s="7">
        <f>F29+J29+N29+R29</f>
        <v>36078.837500000001</v>
      </c>
      <c r="W29" s="7">
        <f>G29+K29+O29+S29</f>
        <v>145504.6</v>
      </c>
      <c r="X29" s="7">
        <f t="shared" si="4"/>
        <v>181583.4375</v>
      </c>
      <c r="AA29" s="9"/>
      <c r="AB29" s="9"/>
    </row>
    <row r="30" spans="1:28">
      <c r="A30" s="3" t="str">
        <f>VLOOKUP(B30,'[5]Addresses 22'!$A:$E,5,FALSE)</f>
        <v>014</v>
      </c>
      <c r="B30" s="35" t="s">
        <v>61</v>
      </c>
      <c r="C30" s="8" t="s">
        <v>343</v>
      </c>
      <c r="D30" s="8">
        <v>2</v>
      </c>
      <c r="F30" s="7">
        <v>30925.86</v>
      </c>
      <c r="G30" s="7">
        <v>193391.02249999999</v>
      </c>
      <c r="H30" s="7">
        <f t="shared" si="2"/>
        <v>224316.88250000001</v>
      </c>
      <c r="J30" s="7">
        <v>23969.552500000002</v>
      </c>
      <c r="K30" s="7">
        <v>36510.462500000001</v>
      </c>
      <c r="L30" s="7">
        <f t="shared" si="0"/>
        <v>60480.014999999999</v>
      </c>
      <c r="N30" s="7">
        <v>23969.552500000002</v>
      </c>
      <c r="O30" s="7">
        <v>36510.462500000001</v>
      </c>
      <c r="P30" s="7">
        <f t="shared" si="1"/>
        <v>60480.014999999999</v>
      </c>
      <c r="R30" s="7">
        <v>23969.552500000002</v>
      </c>
      <c r="S30" s="7">
        <v>36510.462500000001</v>
      </c>
      <c r="T30" s="7">
        <f t="shared" si="3"/>
        <v>60480.014999999999</v>
      </c>
      <c r="V30" s="7">
        <f>F30+J30+N30+R30</f>
        <v>102834.51750000002</v>
      </c>
      <c r="W30" s="7">
        <f>G30+K30+O30+S30</f>
        <v>302922.41000000003</v>
      </c>
      <c r="X30" s="7">
        <f t="shared" si="4"/>
        <v>405756.92750000005</v>
      </c>
      <c r="AA30" s="9"/>
      <c r="AB30" s="9"/>
    </row>
    <row r="31" spans="1:28">
      <c r="A31" s="3" t="str">
        <f>VLOOKUP(B31,'[5]Addresses 22'!$A:$E,5,FALSE)</f>
        <v>014</v>
      </c>
      <c r="B31" s="35" t="s">
        <v>97</v>
      </c>
      <c r="C31" s="8" t="s">
        <v>163</v>
      </c>
      <c r="D31" s="8">
        <v>2</v>
      </c>
      <c r="F31" s="7">
        <v>371.24250000000001</v>
      </c>
      <c r="G31" s="7">
        <v>35955.502500000002</v>
      </c>
      <c r="H31" s="7">
        <f t="shared" si="2"/>
        <v>36326.745000000003</v>
      </c>
      <c r="J31" s="7">
        <v>0</v>
      </c>
      <c r="K31" s="7">
        <v>0</v>
      </c>
      <c r="L31" s="7">
        <f t="shared" si="0"/>
        <v>0</v>
      </c>
      <c r="N31" s="7">
        <v>0</v>
      </c>
      <c r="O31" s="7">
        <v>0</v>
      </c>
      <c r="P31" s="7">
        <f t="shared" si="1"/>
        <v>0</v>
      </c>
      <c r="R31" s="7">
        <v>0</v>
      </c>
      <c r="S31" s="7">
        <v>0</v>
      </c>
      <c r="T31" s="7">
        <f t="shared" si="3"/>
        <v>0</v>
      </c>
      <c r="V31" s="7">
        <f>F31+J31+N31+R31</f>
        <v>371.24250000000001</v>
      </c>
      <c r="W31" s="7">
        <f>G31+K31+O31+S31</f>
        <v>35955.502500000002</v>
      </c>
      <c r="X31" s="7">
        <f t="shared" si="4"/>
        <v>36326.745000000003</v>
      </c>
      <c r="AA31" s="9"/>
      <c r="AB31" s="9"/>
    </row>
    <row r="32" spans="1:28">
      <c r="A32" s="3" t="str">
        <f>VLOOKUP(B32,'[5]Addresses 22'!$A:$E,5,FALSE)</f>
        <v>014</v>
      </c>
      <c r="B32" s="35" t="s">
        <v>98</v>
      </c>
      <c r="C32" s="8" t="s">
        <v>133</v>
      </c>
      <c r="D32" s="8">
        <v>2</v>
      </c>
      <c r="F32" s="7">
        <v>8527.3624999999993</v>
      </c>
      <c r="G32" s="22">
        <v>467741.6825</v>
      </c>
      <c r="H32" s="7">
        <f t="shared" si="2"/>
        <v>476269.04499999998</v>
      </c>
      <c r="J32" s="7">
        <v>3967.23</v>
      </c>
      <c r="K32" s="7">
        <v>62529.572500000002</v>
      </c>
      <c r="L32" s="7">
        <f t="shared" si="0"/>
        <v>66496.802500000005</v>
      </c>
      <c r="N32" s="7">
        <v>3967.23</v>
      </c>
      <c r="O32" s="7">
        <v>62529.572500000002</v>
      </c>
      <c r="P32" s="7">
        <f t="shared" si="1"/>
        <v>66496.802500000005</v>
      </c>
      <c r="R32" s="7">
        <v>3967.23</v>
      </c>
      <c r="S32" s="7">
        <v>62529.572500000002</v>
      </c>
      <c r="T32" s="7">
        <f t="shared" si="3"/>
        <v>66496.802500000005</v>
      </c>
      <c r="V32" s="7">
        <f>F32+J32+N32+R32</f>
        <v>20429.052499999998</v>
      </c>
      <c r="W32" s="7">
        <f>G32+K32+O32+S32</f>
        <v>655330.4</v>
      </c>
      <c r="X32" s="7">
        <f t="shared" si="4"/>
        <v>675759.45250000001</v>
      </c>
      <c r="AA32" s="9"/>
      <c r="AB32" s="9"/>
    </row>
    <row r="33" spans="1:28">
      <c r="A33" s="3" t="str">
        <f>VLOOKUP(B33,'[5]Addresses 22'!$A:$E,5,FALSE)</f>
        <v>010</v>
      </c>
      <c r="B33" s="35" t="s">
        <v>66</v>
      </c>
      <c r="C33" s="8" t="s">
        <v>67</v>
      </c>
      <c r="D33" s="8">
        <v>2</v>
      </c>
      <c r="F33" s="7">
        <v>28978.782500000001</v>
      </c>
      <c r="G33" s="7">
        <v>228705.72</v>
      </c>
      <c r="H33" s="7">
        <f t="shared" si="2"/>
        <v>257684.5025</v>
      </c>
      <c r="J33" s="7">
        <v>0</v>
      </c>
      <c r="K33" s="7">
        <v>12790.254999999999</v>
      </c>
      <c r="L33" s="7">
        <f t="shared" si="0"/>
        <v>12790.254999999999</v>
      </c>
      <c r="N33" s="7">
        <v>0</v>
      </c>
      <c r="O33" s="7">
        <v>12790.254999999999</v>
      </c>
      <c r="P33" s="7">
        <f t="shared" si="1"/>
        <v>12790.254999999999</v>
      </c>
      <c r="R33" s="7">
        <v>0</v>
      </c>
      <c r="S33" s="7">
        <v>12790.254999999999</v>
      </c>
      <c r="T33" s="7">
        <f t="shared" si="3"/>
        <v>12790.254999999999</v>
      </c>
      <c r="V33" s="7">
        <f>F33+J33+N33+R33</f>
        <v>28978.782500000001</v>
      </c>
      <c r="W33" s="7">
        <f>G33+K33+O33+S33</f>
        <v>267076.48499999999</v>
      </c>
      <c r="X33" s="7">
        <f t="shared" si="4"/>
        <v>296055.26749999996</v>
      </c>
      <c r="AA33" s="9"/>
      <c r="AB33" s="9"/>
    </row>
    <row r="34" spans="1:28">
      <c r="A34" s="3" t="str">
        <f>VLOOKUP(B34,'[5]Addresses 22'!$A:$E,5,FALSE)</f>
        <v>014</v>
      </c>
      <c r="B34" s="35" t="s">
        <v>100</v>
      </c>
      <c r="C34" s="8" t="s">
        <v>101</v>
      </c>
      <c r="D34" s="8">
        <v>2</v>
      </c>
      <c r="F34" s="7">
        <v>16324.2075</v>
      </c>
      <c r="G34" s="7">
        <v>353814.42249999999</v>
      </c>
      <c r="H34" s="7">
        <f t="shared" si="2"/>
        <v>370138.63</v>
      </c>
      <c r="J34" s="7">
        <v>13242.08</v>
      </c>
      <c r="K34" s="7">
        <v>28188.720000000001</v>
      </c>
      <c r="L34" s="7">
        <f t="shared" si="0"/>
        <v>41430.800000000003</v>
      </c>
      <c r="N34" s="7">
        <v>13242.08</v>
      </c>
      <c r="O34" s="7">
        <v>28188.720000000001</v>
      </c>
      <c r="P34" s="7">
        <f t="shared" si="1"/>
        <v>41430.800000000003</v>
      </c>
      <c r="R34" s="7">
        <v>13242.08</v>
      </c>
      <c r="S34" s="7">
        <v>28188.720000000001</v>
      </c>
      <c r="T34" s="7">
        <f t="shared" si="3"/>
        <v>41430.800000000003</v>
      </c>
      <c r="V34" s="7">
        <f>F34+J34+N34+R34</f>
        <v>56050.447500000002</v>
      </c>
      <c r="W34" s="7">
        <f>G34+K34+O34+S34</f>
        <v>438380.5824999999</v>
      </c>
      <c r="X34" s="7">
        <f t="shared" si="4"/>
        <v>494431.02999999991</v>
      </c>
      <c r="AA34" s="9"/>
      <c r="AB34" s="9"/>
    </row>
    <row r="35" spans="1:28">
      <c r="A35" s="3" t="str">
        <f>VLOOKUP(B35,'[5]Addresses 22'!$A:$E,5,FALSE)</f>
        <v>014</v>
      </c>
      <c r="B35" s="35" t="s">
        <v>108</v>
      </c>
      <c r="C35" s="8" t="s">
        <v>164</v>
      </c>
      <c r="D35" s="8">
        <v>2</v>
      </c>
      <c r="F35" s="7">
        <v>2985.2649999999999</v>
      </c>
      <c r="G35" s="7">
        <v>73980.235000000001</v>
      </c>
      <c r="H35" s="7">
        <f t="shared" si="2"/>
        <v>76965.5</v>
      </c>
      <c r="J35" s="7">
        <v>315.04250000000002</v>
      </c>
      <c r="K35" s="7">
        <v>6731.7449999999999</v>
      </c>
      <c r="L35" s="7">
        <f t="shared" si="0"/>
        <v>7046.7875000000004</v>
      </c>
      <c r="N35" s="7">
        <v>315.04250000000002</v>
      </c>
      <c r="O35" s="7">
        <v>6731.7449999999999</v>
      </c>
      <c r="P35" s="7">
        <f t="shared" si="1"/>
        <v>7046.7875000000004</v>
      </c>
      <c r="R35" s="7">
        <v>315.04250000000002</v>
      </c>
      <c r="S35" s="7">
        <v>6731.7449999999999</v>
      </c>
      <c r="T35" s="7">
        <f t="shared" si="3"/>
        <v>7046.7875000000004</v>
      </c>
      <c r="V35" s="7">
        <f>F35+J35+N35+R35</f>
        <v>3930.3924999999999</v>
      </c>
      <c r="W35" s="7">
        <f>G35+K35+O35+S35</f>
        <v>94175.469999999987</v>
      </c>
      <c r="X35" s="7">
        <f t="shared" si="4"/>
        <v>98105.862499999988</v>
      </c>
      <c r="AA35" s="9"/>
      <c r="AB35" s="9"/>
    </row>
    <row r="36" spans="1:28">
      <c r="A36" s="3" t="str">
        <f>VLOOKUP(B36,'[5]Addresses 22'!$A:$E,5,FALSE)</f>
        <v>010</v>
      </c>
      <c r="B36" s="35" t="s">
        <v>109</v>
      </c>
      <c r="C36" s="8" t="s">
        <v>165</v>
      </c>
      <c r="D36" s="8">
        <v>2</v>
      </c>
      <c r="F36" s="7">
        <v>43170.807500000003</v>
      </c>
      <c r="G36" s="7">
        <v>122622.30250000001</v>
      </c>
      <c r="H36" s="7">
        <f t="shared" si="2"/>
        <v>165793.11000000002</v>
      </c>
      <c r="J36" s="7">
        <v>23751.665000000001</v>
      </c>
      <c r="K36" s="7">
        <v>13779.485000000001</v>
      </c>
      <c r="L36" s="7">
        <f t="shared" si="0"/>
        <v>37531.15</v>
      </c>
      <c r="N36" s="7">
        <v>23751.665000000001</v>
      </c>
      <c r="O36" s="7">
        <v>13779.485000000001</v>
      </c>
      <c r="P36" s="7">
        <f t="shared" si="1"/>
        <v>37531.15</v>
      </c>
      <c r="R36" s="7">
        <v>23751.665000000001</v>
      </c>
      <c r="S36" s="7">
        <v>13779.485000000001</v>
      </c>
      <c r="T36" s="7">
        <f t="shared" si="3"/>
        <v>37531.15</v>
      </c>
      <c r="V36" s="7">
        <f>F36+J36+N36+R36</f>
        <v>114425.80250000002</v>
      </c>
      <c r="W36" s="7">
        <f>G36+K36+O36+S36</f>
        <v>163960.75750000001</v>
      </c>
      <c r="X36" s="7">
        <f t="shared" si="4"/>
        <v>278386.56000000006</v>
      </c>
      <c r="AA36" s="9"/>
      <c r="AB36" s="9"/>
    </row>
    <row r="37" spans="1:28">
      <c r="A37" s="3" t="str">
        <f>VLOOKUP(B37,'[5]Addresses 22'!$A:$E,5,FALSE)</f>
        <v>014</v>
      </c>
      <c r="B37" s="35" t="s">
        <v>111</v>
      </c>
      <c r="C37" s="8" t="s">
        <v>112</v>
      </c>
      <c r="D37" s="8">
        <v>2</v>
      </c>
      <c r="F37" s="7">
        <v>29429.9925</v>
      </c>
      <c r="G37" s="7">
        <v>105077.845</v>
      </c>
      <c r="H37" s="7">
        <f t="shared" si="2"/>
        <v>134507.83749999999</v>
      </c>
      <c r="J37" s="7">
        <v>10118.094999999999</v>
      </c>
      <c r="K37" s="7">
        <v>21014.645</v>
      </c>
      <c r="L37" s="7">
        <f t="shared" si="0"/>
        <v>31132.739999999998</v>
      </c>
      <c r="N37" s="7">
        <v>10118.094999999999</v>
      </c>
      <c r="O37" s="7">
        <v>21014.645</v>
      </c>
      <c r="P37" s="7">
        <f t="shared" si="1"/>
        <v>31132.739999999998</v>
      </c>
      <c r="R37" s="7">
        <v>10118.094999999999</v>
      </c>
      <c r="S37" s="7">
        <v>21014.645</v>
      </c>
      <c r="T37" s="7">
        <f t="shared" si="3"/>
        <v>31132.739999999998</v>
      </c>
      <c r="V37" s="7">
        <f>F37+J37+N37+R37</f>
        <v>59784.277500000004</v>
      </c>
      <c r="W37" s="7">
        <f>G37+K37+O37+S37</f>
        <v>168121.78</v>
      </c>
      <c r="X37" s="7">
        <f t="shared" si="4"/>
        <v>227906.0575</v>
      </c>
      <c r="AA37" s="9"/>
      <c r="AB37" s="9"/>
    </row>
    <row r="38" spans="1:28">
      <c r="A38" s="3" t="str">
        <f>VLOOKUP(B38,'[5]Addresses 22'!$A:$E,5,FALSE)</f>
        <v>014</v>
      </c>
      <c r="B38" s="40" t="s">
        <v>119</v>
      </c>
      <c r="C38" s="8" t="s">
        <v>166</v>
      </c>
      <c r="D38" s="8">
        <v>2</v>
      </c>
      <c r="F38" s="7">
        <v>31212.6325</v>
      </c>
      <c r="G38" s="7">
        <v>32769.050000000003</v>
      </c>
      <c r="H38" s="7">
        <f t="shared" si="2"/>
        <v>63981.682500000003</v>
      </c>
      <c r="J38" s="7">
        <v>21893.422500000001</v>
      </c>
      <c r="K38" s="7">
        <v>1158.2349999999999</v>
      </c>
      <c r="L38" s="7">
        <f t="shared" si="0"/>
        <v>23051.657500000001</v>
      </c>
      <c r="N38" s="7">
        <v>21893.422500000001</v>
      </c>
      <c r="O38" s="7">
        <v>1158.2349999999999</v>
      </c>
      <c r="P38" s="7">
        <f t="shared" si="1"/>
        <v>23051.657500000001</v>
      </c>
      <c r="R38" s="7">
        <v>21893.422500000001</v>
      </c>
      <c r="S38" s="7">
        <v>1158.2349999999999</v>
      </c>
      <c r="T38" s="7">
        <f t="shared" si="3"/>
        <v>23051.657500000001</v>
      </c>
      <c r="V38" s="7">
        <f>F38+J38+N38+R38</f>
        <v>96892.900000000009</v>
      </c>
      <c r="W38" s="7">
        <f>G38+K38+O38+S38</f>
        <v>36243.755000000005</v>
      </c>
      <c r="X38" s="7">
        <f t="shared" si="4"/>
        <v>133136.65500000003</v>
      </c>
      <c r="AA38" s="9"/>
      <c r="AB38" s="9"/>
    </row>
    <row r="39" spans="1:28">
      <c r="A39" s="3" t="str">
        <f>VLOOKUP(B39,'[5]Addresses 22'!$A:$E,5,FALSE)</f>
        <v>014</v>
      </c>
      <c r="B39" s="35" t="s">
        <v>174</v>
      </c>
      <c r="C39" s="8" t="s">
        <v>79</v>
      </c>
      <c r="D39" s="8">
        <v>2</v>
      </c>
      <c r="F39" s="7">
        <v>33611.61</v>
      </c>
      <c r="G39" s="7">
        <v>115312.59</v>
      </c>
      <c r="H39" s="7">
        <f t="shared" si="2"/>
        <v>148924.20000000001</v>
      </c>
      <c r="J39" s="7">
        <v>16431.27</v>
      </c>
      <c r="K39" s="7">
        <v>16002.865</v>
      </c>
      <c r="L39" s="7">
        <f t="shared" si="0"/>
        <v>32434.135000000002</v>
      </c>
      <c r="N39" s="7">
        <v>16431.27</v>
      </c>
      <c r="O39" s="7">
        <v>16002.865</v>
      </c>
      <c r="P39" s="7">
        <f t="shared" si="1"/>
        <v>32434.135000000002</v>
      </c>
      <c r="R39" s="7">
        <v>16431.27</v>
      </c>
      <c r="S39" s="7">
        <v>16002.865</v>
      </c>
      <c r="T39" s="7">
        <f t="shared" si="3"/>
        <v>32434.135000000002</v>
      </c>
      <c r="V39" s="7">
        <f>F39+J39+N39+R39</f>
        <v>82905.420000000013</v>
      </c>
      <c r="W39" s="7">
        <f>G39+K39+O39+S39</f>
        <v>163321.18499999997</v>
      </c>
      <c r="X39" s="7">
        <f t="shared" si="4"/>
        <v>246226.60499999998</v>
      </c>
      <c r="AA39" s="9"/>
      <c r="AB39" s="9"/>
    </row>
    <row r="40" spans="1:28">
      <c r="A40" s="3" t="str">
        <f>VLOOKUP(B40,'[5]Addresses 22'!$A:$E,5,FALSE)</f>
        <v>014</v>
      </c>
      <c r="B40" s="35" t="s">
        <v>114</v>
      </c>
      <c r="C40" s="8" t="s">
        <v>115</v>
      </c>
      <c r="D40" s="8">
        <v>2</v>
      </c>
      <c r="F40" s="7">
        <v>368951.05249999999</v>
      </c>
      <c r="G40" s="7">
        <v>325529.58250000002</v>
      </c>
      <c r="H40" s="7">
        <f t="shared" si="2"/>
        <v>694480.63500000001</v>
      </c>
      <c r="J40" s="7">
        <v>35279.387499999997</v>
      </c>
      <c r="K40" s="7">
        <v>15311.2775</v>
      </c>
      <c r="L40" s="7">
        <f t="shared" si="0"/>
        <v>50590.664999999994</v>
      </c>
      <c r="N40" s="7">
        <v>35279.387499999997</v>
      </c>
      <c r="O40" s="7">
        <v>15311.2775</v>
      </c>
      <c r="P40" s="7">
        <f t="shared" si="1"/>
        <v>50590.664999999994</v>
      </c>
      <c r="R40" s="7">
        <v>35279.387499999997</v>
      </c>
      <c r="S40" s="7">
        <v>15311.2775</v>
      </c>
      <c r="T40" s="7">
        <f t="shared" si="3"/>
        <v>50590.664999999994</v>
      </c>
      <c r="V40" s="7">
        <f>F40+J40+N40+R40</f>
        <v>474789.21500000003</v>
      </c>
      <c r="W40" s="7">
        <f>G40+K40+O40+S40</f>
        <v>371463.4150000001</v>
      </c>
      <c r="X40" s="7">
        <f t="shared" si="4"/>
        <v>846252.63000000012</v>
      </c>
      <c r="AA40" s="9"/>
      <c r="AB40" s="9"/>
    </row>
    <row r="41" spans="1:28" ht="15.75" thickBot="1">
      <c r="F41" s="15">
        <f>SUM(F2:F40)</f>
        <v>2033234.9174999997</v>
      </c>
      <c r="G41" s="15">
        <f>SUM(G2:G40)</f>
        <v>10906767.262499999</v>
      </c>
      <c r="H41" s="15">
        <f>SUM(H2:H40)</f>
        <v>12940002.179999998</v>
      </c>
      <c r="J41" s="15">
        <f>SUM(J2:J40)</f>
        <v>749173.41999999993</v>
      </c>
      <c r="K41" s="15">
        <f>SUM(K2:K40)</f>
        <v>1162219.7600000005</v>
      </c>
      <c r="L41" s="15">
        <f>SUM(L2:L40)</f>
        <v>1911393.1799999997</v>
      </c>
      <c r="N41" s="15">
        <f>SUM(N2:N40)</f>
        <v>749173.41999999993</v>
      </c>
      <c r="O41" s="15">
        <f>SUM(O2:O40)</f>
        <v>1162219.7600000005</v>
      </c>
      <c r="P41" s="15">
        <f>SUM(P2:P40)</f>
        <v>1911393.1799999997</v>
      </c>
      <c r="R41" s="15">
        <f>SUM(R2:R40)</f>
        <v>749173.41999999993</v>
      </c>
      <c r="S41" s="15">
        <f>SUM(S2:S40)</f>
        <v>1162219.7600000005</v>
      </c>
      <c r="T41" s="15">
        <f>SUM(T2:T40)</f>
        <v>1911393.1799999997</v>
      </c>
      <c r="V41" s="15">
        <f>SUM(V2:V40)</f>
        <v>4280755.1775000002</v>
      </c>
      <c r="W41" s="34">
        <f>SUM(W2:W40)</f>
        <v>14393426.542499999</v>
      </c>
      <c r="X41" s="15">
        <f>SUM(X2:X40)</f>
        <v>18674181.720000003</v>
      </c>
    </row>
    <row r="42" spans="1:28" ht="15.75" thickTop="1"/>
    <row r="43" spans="1:28">
      <c r="F43" s="18"/>
      <c r="N43" s="18"/>
      <c r="O43" s="18"/>
      <c r="R43" s="18"/>
      <c r="S43" s="18"/>
    </row>
    <row r="44" spans="1:28">
      <c r="F44" s="18"/>
      <c r="H44" s="18"/>
    </row>
    <row r="45" spans="1:28">
      <c r="C45" s="25"/>
      <c r="H45" s="18"/>
      <c r="L45" s="18"/>
      <c r="N45" s="18"/>
      <c r="R45" s="18"/>
      <c r="S45" s="18"/>
    </row>
    <row r="46" spans="1:28">
      <c r="H46" s="18"/>
    </row>
    <row r="47" spans="1:28">
      <c r="G47" s="18"/>
      <c r="T47" s="18"/>
    </row>
    <row r="50" spans="7:20">
      <c r="G50" s="18"/>
    </row>
    <row r="51" spans="7:20">
      <c r="T51" s="18"/>
    </row>
    <row r="52" spans="7:20">
      <c r="P52" s="1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AB9834-8A89-4789-91A0-D51027C90D1C}"/>
</file>

<file path=customXml/itemProps2.xml><?xml version="1.0" encoding="utf-8"?>
<ds:datastoreItem xmlns:ds="http://schemas.openxmlformats.org/officeDocument/2006/customXml" ds:itemID="{4E42B2FF-0779-485D-B608-BCACAF03A5AE}"/>
</file>

<file path=customXml/itemProps3.xml><?xml version="1.0" encoding="utf-8"?>
<ds:datastoreItem xmlns:ds="http://schemas.openxmlformats.org/officeDocument/2006/customXml" ds:itemID="{722DCFA0-19CC-46AB-BC80-0D9BA3D9C8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Hosp Payments</vt:lpstr>
      <vt:lpstr>2024 Hospital Access Payments</vt:lpstr>
      <vt:lpstr>2024 CAH Payments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Phillip Cox</cp:lastModifiedBy>
  <cp:lastPrinted>2017-04-24T18:32:31Z</cp:lastPrinted>
  <dcterms:created xsi:type="dcterms:W3CDTF">2015-01-09T21:11:15Z</dcterms:created>
  <dcterms:modified xsi:type="dcterms:W3CDTF">2024-04-17T20:19:05Z</dcterms:modified>
</cp:coreProperties>
</file>