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FINANCIAL SERVICES\FINANCIAL MANAGEMENT\kellyt\Finance\Hospital\Assessment\SHOPP\SHOPP Assessment and UPL Calculations\2023 SHOPP final docs\For website\"/>
    </mc:Choice>
  </mc:AlternateContent>
  <xr:revisionPtr revIDLastSave="0" documentId="13_ncr:1_{D4F9B6B1-50C2-47A8-83B6-178C182F7E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sp Payments" sheetId="3" r:id="rId1"/>
    <sheet name="2023 Hospital Access Payments" sheetId="1" r:id="rId2"/>
    <sheet name="2023 CAH Payments" sheetId="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Tab2" localSheetId="0">#REF!</definedName>
    <definedName name="__Tab2">#REF!</definedName>
    <definedName name="_Fill" localSheetId="0" hidden="1">#REF!</definedName>
    <definedName name="_Fill" hidden="1">#REF!</definedName>
    <definedName name="_Key1" localSheetId="0" hidden="1">'[1]Hospital Facility Data'!#REF!</definedName>
    <definedName name="_Key1" hidden="1">'[1]Hospital Facility Data'!#REF!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ab2" localSheetId="0">#REF!</definedName>
    <definedName name="_Tab2">#REF!</definedName>
    <definedName name="A" localSheetId="0">#REF!</definedName>
    <definedName name="A">#REF!</definedName>
    <definedName name="A_GME_wo_MC">[2]Hospital_Details!$A$158:$IV$158</definedName>
    <definedName name="AlphaList" localSheetId="0">#REF!</definedName>
    <definedName name="AlphaList">#REF!</definedName>
    <definedName name="B" localSheetId="0">#REF!</definedName>
    <definedName name="B">#REF!</definedName>
    <definedName name="B_GME_wo_MC">[2]Hospital_Details!$A$159:$IV$159</definedName>
    <definedName name="BaseLineMatrix" localSheetId="0">{1,2;3,4}</definedName>
    <definedName name="BaseLineMatrix">{1,2;3,4}</definedName>
    <definedName name="Bx" localSheetId="0">#REF!</definedName>
    <definedName name="Bx">#REF!</definedName>
    <definedName name="CCR_OUTPUT_SHOPP3" localSheetId="0">#REF!</definedName>
    <definedName name="CCR_OUTPUT_SHOPP3">#REF!</definedName>
    <definedName name="CCR_OUTPUT_SHOPP4" localSheetId="0">#REF!</definedName>
    <definedName name="CCR_OUTPUT_SHOPP4">#REF!</definedName>
    <definedName name="Cost_Add_Back">[2]Hospital_Details!$A$138:$IV$138</definedName>
    <definedName name="Cost_Red_Fact">[2]Hospital_Details!$A$137:$IV$137</definedName>
    <definedName name="d" localSheetId="0">#REF!</definedName>
    <definedName name="d">#REF!</definedName>
    <definedName name="Density_per_Discharge__Facility__Top_75_PCT__0_density_removed_" localSheetId="0">#REF!</definedName>
    <definedName name="Density_per_Discharge__Facility__Top_75_PCT__0_density_removed_">#REF!</definedName>
    <definedName name="EY_11">[2]Hospital_Details!$A$169:$IV$169</definedName>
    <definedName name="EY_11A">[2]Hospital_Details!$A$168:$IV$168</definedName>
    <definedName name="EY_18">[2]Hospital_Details!$A$172:$IV$172</definedName>
    <definedName name="EY_27">[2]Hospital_Details!$A$170:$IV$170</definedName>
    <definedName name="EY_29">[2]Hospital_Details!$A$171:$IV$171</definedName>
    <definedName name="F_1041">[2]Hospital_Details!$A$211:$IV$211</definedName>
    <definedName name="F_166">[2]Hospital_Details!$A$367:$IV$367</definedName>
    <definedName name="F_1818H1">[2]Hospital_Details!$A$312:$IV$312</definedName>
    <definedName name="F_1818H2">[2]Hospital_Details!$A$314:$IV$314</definedName>
    <definedName name="F_1818H3">[2]Hospital_Details!$A$315:$IV$315</definedName>
    <definedName name="F_1819AH1">[2]Hospital_Details!$A$318:$IV$318</definedName>
    <definedName name="F_1819AH2">[2]Hospital_Details!$A$319:$IV$319</definedName>
    <definedName name="F_1819AH3">[2]Hospital_Details!$A$320:$IV$320</definedName>
    <definedName name="F_1819H1">[2]Hospital_Details!$A$313:$IV$313</definedName>
    <definedName name="F_1820">[2]Hospital_Details!$A$300:$IV$300</definedName>
    <definedName name="F_1821">[2]Hospital_Details!$A$289:$IV$289</definedName>
    <definedName name="F_1826">[2]Hospital_Details!$A$26:$IV$26</definedName>
    <definedName name="F_1827" localSheetId="0">[2]Hospital_Details!#REF!</definedName>
    <definedName name="F_1827">[2]Hospital_Details!#REF!</definedName>
    <definedName name="F_1827x" localSheetId="0">[2]Hospital_Details!#REF!</definedName>
    <definedName name="F_1827x">[2]Hospital_Details!#REF!</definedName>
    <definedName name="F_1828">[2]Hospital_Details!$A$23:$IV$23</definedName>
    <definedName name="F_1833">[2]Hospital_Details!$A$22:$IV$22</definedName>
    <definedName name="F_1838">[2]Hospital_Details!$A$24:$IV$24</definedName>
    <definedName name="F_1838A">[2]Hospital_Details!$A$25:$IV$25</definedName>
    <definedName name="F_1854">[2]Hospital_Details!$A$64:$IV$64</definedName>
    <definedName name="F_1861">[2]Hospital_Details!$A$70:$IV$70</definedName>
    <definedName name="F_1861A">[2]Hospital_Details!$A$71:$IV$71</definedName>
    <definedName name="F_1875">[2]Hospital_Details!$A$65:$IV$65</definedName>
    <definedName name="F_1882">[2]Hospital_Details!$A$72:$IV$72</definedName>
    <definedName name="F_1882A">[2]Hospital_Details!$A$73:$IV$73</definedName>
    <definedName name="F_1896">[2]Hospital_Details!$A$66:$IV$66</definedName>
    <definedName name="F_1903">[2]Hospital_Details!$A$74:$IV$74</definedName>
    <definedName name="F_1903A">[2]Hospital_Details!$A$75:$IV$75</definedName>
    <definedName name="F_1912">[2]Hospital_Details!$A$61:$IV$61</definedName>
    <definedName name="F_1915">[2]Hospital_Details!$A$88:$IV$88</definedName>
    <definedName name="F_1917">[2]Hospital_Details!$A$62:$IV$62</definedName>
    <definedName name="F_1920">[2]Hospital_Details!$A$89:$IV$89</definedName>
    <definedName name="F_1922">[2]Hospital_Details!$A$63:$IV$63</definedName>
    <definedName name="F_1925">[2]Hospital_Details!$A$90:$IV$90</definedName>
    <definedName name="F_1946">[2]Hospital_Details!$A$187:$IV$187</definedName>
    <definedName name="F_1946x">[2]Hospital_Details!$A$188:$IV$188</definedName>
    <definedName name="F_1950">[2]Hospital_Details!$A$189:$IV$189</definedName>
    <definedName name="F_1950A">[2]Hospital_Details!$A$190:$IV$190</definedName>
    <definedName name="F_1962">[2]Hospital_Details!$A$204:$IV$204</definedName>
    <definedName name="F_1962x">[2]Hospital_Details!$A$205:$IV$205</definedName>
    <definedName name="F_1966">[2]Hospital_Details!$A$206:$IV$206</definedName>
    <definedName name="F_1966A">[2]Hospital_Details!$A$207:$IV$207</definedName>
    <definedName name="F_949">[2]Hospital_Details!$A$38:$IV$38</definedName>
    <definedName name="F_995">[2]Hospital_Details!$A$194:$IV$194</definedName>
    <definedName name="FORMULA_A">[2]Hospital_Details!$A$163:$IV$163</definedName>
    <definedName name="FORMULA_B">[2]Hospital_Details!$A$164:$IV$164</definedName>
    <definedName name="FORMULA_C">[2]Hospital_Details!$A$165:$IV$165</definedName>
    <definedName name="FORMULA_D">[2]Hospital_Details!$A$174:$IV$174</definedName>
    <definedName name="FORMULA_T">[2]Hospital_Details!$A$28:$IV$28</definedName>
    <definedName name="GME_COST">[2]Hospital_Details!$A$161:$IV$161</definedName>
    <definedName name="GME_GL">[2]Hospital_Details!$A$179:$IV$179</definedName>
    <definedName name="GME_MGN">[2]Hospital_Details!$A$181:$IV$181</definedName>
    <definedName name="GME_REV">[2]Hospital_Details!$A$153:$IV$153</definedName>
    <definedName name="H_109">[2]Hospital_Details!$A$220:$IV$220</definedName>
    <definedName name="H_110">[2]Hospital_Details!$A$221:$IV$221</definedName>
    <definedName name="H_111">[2]Hospital_Details!$A$222:$IV$222</definedName>
    <definedName name="H_133">[2]Hospital_Details!$A$167:$IV$167</definedName>
    <definedName name="H_134">[2]Hospital_Details!$A$175:$IV$175</definedName>
    <definedName name="H_135">[2]Hospital_Details!$A$176:$IV$176</definedName>
    <definedName name="H_136">[2]Hospital_Details!$A$155:$IV$155</definedName>
    <definedName name="H_137">[2]Hospital_Details!$A$156:$IV$156</definedName>
    <definedName name="H_170">[2]Hospital_Details!$A$247:$IV$247</definedName>
    <definedName name="H_171">[2]Hospital_Details!$A$248:$IV$248</definedName>
    <definedName name="H_172">[2]Hospital_Details!$A$249:$IV$249</definedName>
    <definedName name="H_173">[2]Hospital_Details!$A$239:$IV$239</definedName>
    <definedName name="H_174">[2]Hospital_Details!$A$240:$IV$240</definedName>
    <definedName name="H_180">[2]Hospital_Details!$A$369:$IV$369</definedName>
    <definedName name="H_183">[2]Hospital_Details!$A$118:$IV$118</definedName>
    <definedName name="H_187">[2]Hospital_Details!$A$177:$IV$177</definedName>
    <definedName name="H_190">[2]Hospital_Details!$A$241:$IV$241</definedName>
    <definedName name="H_219">[2]Hospital_Details!$A$258:$IV$258</definedName>
    <definedName name="H_236">[2]Hospital_Details!$A$328:$IV$328</definedName>
    <definedName name="H_236_A" localSheetId="0">[2]Hospital_Details!#REF!</definedName>
    <definedName name="H_236_A">[2]Hospital_Details!#REF!</definedName>
    <definedName name="H_237">[2]Hospital_Details!$A$242:$IV$242</definedName>
    <definedName name="H_238">[2]Hospital_Details!$A$243:$IV$243</definedName>
    <definedName name="H_33">[2]Hospital_Details!$A$134:$IV$134</definedName>
    <definedName name="H_331">[2]Hospital_Details!$A$115:$IV$115</definedName>
    <definedName name="H_332">[2]Hospital_Details!$A$123:$IV$123</definedName>
    <definedName name="H_333">[2]Hospital_Details!$A$130:$IV$130</definedName>
    <definedName name="H_336">[2]Hospital_Details!$A$67:$IV$67</definedName>
    <definedName name="H_337">[2]Hospital_Details!$A$68:$IV$68</definedName>
    <definedName name="H_338">[2]Hospital_Details!$A$69:$IV$69</definedName>
    <definedName name="H_36">[2]Hospital_Details!$A$135:$IV$135</definedName>
    <definedName name="H_47">[2]Hospital_Details!$A$226:$IV$226</definedName>
    <definedName name="H_48">[2]Hospital_Details!$A$227:$IV$227</definedName>
    <definedName name="H_51">[2]Hospital_Details!$A$111:$IV$111</definedName>
    <definedName name="H_52">[2]Hospital_Details!$A$112:$IV$112</definedName>
    <definedName name="H_53">[2]Hospital_Details!$A$113:$IV$113</definedName>
    <definedName name="H_532">[2]Hospital_Details!$A$259:$IV$259</definedName>
    <definedName name="H_553">[2]Hospital_Details!$A$116:$IV$116</definedName>
    <definedName name="H_554">[2]Hospital_Details!$A$124:$IV$124</definedName>
    <definedName name="H_555">[2]Hospital_Details!$A$131:$IV$131</definedName>
    <definedName name="H_556">[2]Hospital_Details!$A$117:$IV$117</definedName>
    <definedName name="H_557">[2]Hospital_Details!$A$125:$IV$125</definedName>
    <definedName name="H_558">[2]Hospital_Details!$A$132:$IV$132</definedName>
    <definedName name="H_559">[2]Hospital_Details!$A$76:$IV$76</definedName>
    <definedName name="H_56">[2]Hospital_Details!$A$114:$IV$114</definedName>
    <definedName name="H_560">[2]Hospital_Details!$A$79:$IV$79</definedName>
    <definedName name="H_561">[2]Hospital_Details!$A$82:$IV$82</definedName>
    <definedName name="H_562">[2]Hospital_Details!$A$85:$IV$85</definedName>
    <definedName name="H_563">[2]Hospital_Details!$A$77:$IV$77</definedName>
    <definedName name="H_564">[2]Hospital_Details!$A$80:$IV$80</definedName>
    <definedName name="H_565">[2]Hospital_Details!$A$83:$IV$83</definedName>
    <definedName name="H_566">[2]Hospital_Details!$A$86:$IV$86</definedName>
    <definedName name="H_567">[2]Hospital_Details!$A$78:$IV$78</definedName>
    <definedName name="H_568">[2]Hospital_Details!$A$81:$IV$81</definedName>
    <definedName name="H_569">[2]Hospital_Details!$A$84:$IV$84</definedName>
    <definedName name="H_57">[2]Hospital_Details!$A$119:$IV$119</definedName>
    <definedName name="H_570">[2]Hospital_Details!$A$87:$IV$87</definedName>
    <definedName name="H_58">[2]Hospital_Details!$A$120:$IV$120</definedName>
    <definedName name="H_580">[2]Hospital_Details!$A$133:$IV$133</definedName>
    <definedName name="H_581">[2]Hospital_Details!$A$157:$IV$157</definedName>
    <definedName name="H_59">[2]Hospital_Details!$A$121:$IV$121</definedName>
    <definedName name="H_60">[2]Hospital_Details!$A$122:$IV$122</definedName>
    <definedName name="H_61">[2]Hospital_Details!$A$126:$IV$126</definedName>
    <definedName name="H_62">[2]Hospital_Details!$A$127:$IV$127</definedName>
    <definedName name="H_626">[2]Hospital_Details!$A$32:$IV$32</definedName>
    <definedName name="H_627" localSheetId="0">[2]Hospital_Details!#REF!</definedName>
    <definedName name="H_627">[2]Hospital_Details!#REF!</definedName>
    <definedName name="H_628" localSheetId="0">[2]Hospital_Details!#REF!</definedName>
    <definedName name="H_628">[2]Hospital_Details!#REF!</definedName>
    <definedName name="H_63">[2]Hospital_Details!$A$128:$IV$128</definedName>
    <definedName name="H_64">[2]Hospital_Details!$A$129:$IV$129</definedName>
    <definedName name="H_65">[2]Hospital_Details!$A$39:$IV$39</definedName>
    <definedName name="H_66">[2]Hospital_Details!$A$40:$IV$40</definedName>
    <definedName name="H_67">[2]Hospital_Details!$A$41:$IV$41</definedName>
    <definedName name="H_68">[2]Hospital_Details!$A$42:$IV$42</definedName>
    <definedName name="H_805" localSheetId="0">[2]Hospital_Details!#REF!</definedName>
    <definedName name="H_805">[2]Hospital_Details!#REF!</definedName>
    <definedName name="H_806" localSheetId="0">[2]Hospital_Details!#REF!</definedName>
    <definedName name="H_806">[2]Hospital_Details!#REF!</definedName>
    <definedName name="H_83">[2]Hospital_Details!$A$368:$IV$368</definedName>
    <definedName name="H_93" localSheetId="0">[2]Hospital_Details!#REF!</definedName>
    <definedName name="H_93">[2]Hospital_Details!#REF!</definedName>
    <definedName name="HHA_COST">[2]Hospital_Details!$A$245:$IV$245</definedName>
    <definedName name="HHA_GL">[2]Hospital_Details!$A$251:$IV$251</definedName>
    <definedName name="HHA_REV">[2]Hospital_Details!$A$234:$IV$234</definedName>
    <definedName name="HospName" localSheetId="0">#REF!</definedName>
    <definedName name="HospName">#REF!</definedName>
    <definedName name="HospNum" localSheetId="0">#REF!</definedName>
    <definedName name="HospNum">#REF!</definedName>
    <definedName name="HTML_CodePage" hidden="1">1252</definedName>
    <definedName name="HTML_Control" localSheetId="0" hidden="1">{"'data dictionary'!$A$1:$C$26"}</definedName>
    <definedName name="HTML_Control" hidden="1">{"'data dictionary'!$A$1:$C$26"}</definedName>
    <definedName name="HTML_Description" hidden="1">""</definedName>
    <definedName name="HTML_Email" hidden="1">""</definedName>
    <definedName name="HTML_Header" hidden="1">"data dictionary"</definedName>
    <definedName name="HTML_LastUpdate" hidden="1">"09/28/2000"</definedName>
    <definedName name="HTML_LineAfter" hidden="1">FALSE</definedName>
    <definedName name="HTML_LineBefore" hidden="1">FALSE</definedName>
    <definedName name="HTML_Name" hidden="1">"HCFA Software Control"</definedName>
    <definedName name="HTML_OBDlg2" hidden="1">TRUE</definedName>
    <definedName name="HTML_OBDlg4" hidden="1">TRUE</definedName>
    <definedName name="HTML_OS" hidden="1">0</definedName>
    <definedName name="HTML_PathFile" hidden="1">"d:\Data\MyFiles\MyHTML.htm"</definedName>
    <definedName name="HTML_Title" hidden="1">"data"</definedName>
    <definedName name="IME_ADJ_32">[2]Hospital_Details!$B$302</definedName>
    <definedName name="IME_FFS">[2]Hospital_Details!$A$301:$IV$301</definedName>
    <definedName name="INLIER_SIM_MC_PMTS">[2]Hospital_Details!$A$306:$IV$306</definedName>
    <definedName name="INP_COST">[2]Hospital_Details!$A$35:$IV$35</definedName>
    <definedName name="INP_GL">[2]Hospital_Details!$A$50:$IV$50</definedName>
    <definedName name="INP_GL_NODSH">[2]Hospital_Details!$A$291:$IV$291</definedName>
    <definedName name="INP_GL_NODSH_IME2.7">[2]Hospital_Details!$A$331:$IV$331</definedName>
    <definedName name="INP_GL_NODSH_IME3.2">[2]Hospital_Details!$A$331:$IV$331</definedName>
    <definedName name="INP_REV">[2]Hospital_Details!$A$19:$IV$19</definedName>
    <definedName name="INP_REV_NODSH">[2]Hospital_Details!$A$286:$IV$286</definedName>
    <definedName name="INP_REV_NODSH_IME2.7">[2]Hospital_Details!$A$296:$IV$296</definedName>
    <definedName name="INP_REV_NODSH_IME3.2">[2]Hospital_Details!$A$296:$IV$296</definedName>
    <definedName name="IRB">[2]Hospital_Details!$C$329</definedName>
    <definedName name="MCpct_103">[2]Hospital_Details!$A$323:$IV$323</definedName>
    <definedName name="MCpct_104">[2]Hospital_Details!$A$324:$IV$324</definedName>
    <definedName name="MCpct_105">[2]Hospital_Details!$A$325:$IV$325</definedName>
    <definedName name="MyName">"Ashton"</definedName>
    <definedName name="OkDataSet" localSheetId="0">#REF!</definedName>
    <definedName name="OkDataSet">#REF!</definedName>
    <definedName name="OKLAHOMA" localSheetId="0">#REF!</definedName>
    <definedName name="OKLAHOMA">#REF!</definedName>
    <definedName name="OUT_COST">[2]Hospital_Details!$A$109:$IV$109</definedName>
    <definedName name="OUT_GL">[2]Hospital_Details!$A$148:$IV$148</definedName>
    <definedName name="OUT_REV">[2]Hospital_Details!$A$55:$IV$55</definedName>
    <definedName name="PaymentDataSet" localSheetId="0">#REF!</definedName>
    <definedName name="PaymentDataSet">#REF!</definedName>
    <definedName name="Print_Area_1" localSheetId="0">#REF!</definedName>
    <definedName name="Print_Area_1">#REF!</definedName>
    <definedName name="Print_Area_MI">'[3]table 2.5'!$B$4:$T$154</definedName>
    <definedName name="PUBUSE" localSheetId="0">#REF!</definedName>
    <definedName name="PUBUSE">#REF!</definedName>
    <definedName name="q_sum_ex" localSheetId="0">#REF!</definedName>
    <definedName name="q_sum_ex">#REF!</definedName>
    <definedName name="second_version" localSheetId="0" hidden="1">{"'data dictionary'!$A$1:$C$26"}</definedName>
    <definedName name="second_version" hidden="1">{"'data dictionary'!$A$1:$C$26"}</definedName>
    <definedName name="shopp_ccr_20140618" localSheetId="0">#REF!</definedName>
    <definedName name="shopp_ccr_20140618">#REF!</definedName>
    <definedName name="SIM_MC_PMTS">[2]Hospital_Details!$A$310:$IV$310</definedName>
    <definedName name="SNF_COST">[2]Hospital_Details!$A$224:$IV$224</definedName>
    <definedName name="SNF_GL">[2]Hospital_Details!$A$229:$IV$229</definedName>
    <definedName name="SNF_REV">[2]Hospital_Details!$A$218:$IV$218</definedName>
    <definedName name="SUB_I_COST">[2]Hospital_Details!$A$192:$IV$192</definedName>
    <definedName name="SUB_I_GL">[2]Hospital_Details!$A$196:$IV$196</definedName>
    <definedName name="SUB_I_REV">[2]Hospital_Details!$A$184:$IV$184</definedName>
    <definedName name="SUB_II_COST">[2]Hospital_Details!$A$209:$IV$209</definedName>
    <definedName name="SUB_II_GL">[2]Hospital_Details!$A$213:$IV$213</definedName>
    <definedName name="SUB_II_REV">[2]Hospital_Details!$A$201:$IV$201</definedName>
    <definedName name="SWING_COST">[2]Hospital_Details!$A$261:$IV$261</definedName>
    <definedName name="SWING_GL">[2]Hospital_Details!$A$281:$IV$281</definedName>
    <definedName name="SWING_MGN">[2]Hospital_Details!$A$283:$IV$283</definedName>
    <definedName name="SWING_REV">[2]Hospital_Details!$A$256:$IV$256</definedName>
    <definedName name="TABLE4J_FY07" localSheetId="0">#REF!</definedName>
    <definedName name="TABLE4J_FY07">#REF!</definedName>
    <definedName name="TaxDataSet" localSheetId="0">#REF!</definedName>
    <definedName name="TaxDataSet">#REF!</definedName>
    <definedName name="TOT_COST">[2]Hospital_Details!$A$14:$IV$14</definedName>
    <definedName name="TOT_GL">[2]Hospital_Details!$A$15:$IV$15</definedName>
    <definedName name="TOT_REV">[2]Hospital_Details!$A$13:$IV$13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3" i="3" l="1"/>
  <c r="AE162" i="3"/>
  <c r="H162" i="3"/>
  <c r="AU159" i="3"/>
  <c r="AT159" i="3"/>
  <c r="AR159" i="3"/>
  <c r="AA159" i="3"/>
  <c r="Z159" i="3"/>
  <c r="AB159" i="3" s="1"/>
  <c r="Y159" i="3"/>
  <c r="X159" i="3"/>
  <c r="W159" i="3"/>
  <c r="M159" i="3"/>
  <c r="N159" i="3" s="1"/>
  <c r="L159" i="3"/>
  <c r="K159" i="3"/>
  <c r="U159" i="3" s="1"/>
  <c r="J159" i="3"/>
  <c r="G159" i="3"/>
  <c r="C159" i="3"/>
  <c r="AU158" i="3"/>
  <c r="AT158" i="3"/>
  <c r="AR158" i="3"/>
  <c r="AA158" i="3"/>
  <c r="Z158" i="3"/>
  <c r="AB158" i="3" s="1"/>
  <c r="AH158" i="3" s="1"/>
  <c r="Y158" i="3"/>
  <c r="AJ158" i="3" s="1"/>
  <c r="X158" i="3"/>
  <c r="W158" i="3"/>
  <c r="N158" i="3"/>
  <c r="M158" i="3"/>
  <c r="L158" i="3"/>
  <c r="J158" i="3"/>
  <c r="C158" i="3"/>
  <c r="AU157" i="3"/>
  <c r="AT157" i="3"/>
  <c r="AR157" i="3"/>
  <c r="AA157" i="3"/>
  <c r="Z157" i="3"/>
  <c r="Y157" i="3"/>
  <c r="X157" i="3"/>
  <c r="W157" i="3"/>
  <c r="M157" i="3"/>
  <c r="L157" i="3"/>
  <c r="N157" i="3" s="1"/>
  <c r="K157" i="3"/>
  <c r="J157" i="3"/>
  <c r="C157" i="3"/>
  <c r="G157" i="3" s="1"/>
  <c r="AU154" i="3"/>
  <c r="AT154" i="3"/>
  <c r="AS154" i="3"/>
  <c r="AA154" i="3"/>
  <c r="Z154" i="3"/>
  <c r="Y154" i="3"/>
  <c r="X154" i="3"/>
  <c r="W154" i="3"/>
  <c r="M154" i="3"/>
  <c r="L154" i="3"/>
  <c r="N154" i="3" s="1"/>
  <c r="K154" i="3"/>
  <c r="U154" i="3" s="1"/>
  <c r="J154" i="3"/>
  <c r="G154" i="3"/>
  <c r="C154" i="3"/>
  <c r="AU153" i="3"/>
  <c r="AT153" i="3"/>
  <c r="AS153" i="3"/>
  <c r="AA153" i="3"/>
  <c r="Z153" i="3"/>
  <c r="AB153" i="3" s="1"/>
  <c r="Y153" i="3"/>
  <c r="X153" i="3"/>
  <c r="W153" i="3"/>
  <c r="F153" i="3" s="1"/>
  <c r="M153" i="3"/>
  <c r="L153" i="3"/>
  <c r="N153" i="3" s="1"/>
  <c r="K153" i="3"/>
  <c r="J153" i="3"/>
  <c r="I153" i="3"/>
  <c r="G153" i="3"/>
  <c r="C153" i="3"/>
  <c r="AU152" i="3"/>
  <c r="AT152" i="3"/>
  <c r="AS152" i="3"/>
  <c r="AK152" i="3"/>
  <c r="AA152" i="3"/>
  <c r="Z152" i="3"/>
  <c r="AB152" i="3" s="1"/>
  <c r="Y152" i="3"/>
  <c r="AJ152" i="3" s="1"/>
  <c r="X152" i="3"/>
  <c r="W152" i="3"/>
  <c r="M152" i="3"/>
  <c r="L152" i="3"/>
  <c r="N152" i="3" s="1"/>
  <c r="R152" i="3" s="1"/>
  <c r="J152" i="3"/>
  <c r="C152" i="3"/>
  <c r="K152" i="3" s="1"/>
  <c r="AU151" i="3"/>
  <c r="AT151" i="3"/>
  <c r="AS151" i="3"/>
  <c r="AA151" i="3"/>
  <c r="Z151" i="3"/>
  <c r="Y151" i="3"/>
  <c r="X151" i="3"/>
  <c r="W151" i="3"/>
  <c r="M151" i="3"/>
  <c r="L151" i="3"/>
  <c r="J151" i="3"/>
  <c r="G151" i="3"/>
  <c r="I151" i="3" s="1"/>
  <c r="C151" i="3"/>
  <c r="K151" i="3" s="1"/>
  <c r="AU150" i="3"/>
  <c r="AT150" i="3"/>
  <c r="AS150" i="3"/>
  <c r="AB150" i="3"/>
  <c r="AA150" i="3"/>
  <c r="Z150" i="3"/>
  <c r="Y150" i="3"/>
  <c r="X150" i="3"/>
  <c r="W150" i="3"/>
  <c r="M150" i="3"/>
  <c r="L150" i="3"/>
  <c r="N150" i="3" s="1"/>
  <c r="J150" i="3"/>
  <c r="I150" i="3"/>
  <c r="G150" i="3"/>
  <c r="F150" i="3" s="1"/>
  <c r="C150" i="3"/>
  <c r="K150" i="3" s="1"/>
  <c r="AU149" i="3"/>
  <c r="AT149" i="3"/>
  <c r="AS149" i="3"/>
  <c r="AA149" i="3"/>
  <c r="Z149" i="3"/>
  <c r="Y149" i="3"/>
  <c r="X149" i="3"/>
  <c r="W149" i="3"/>
  <c r="M149" i="3"/>
  <c r="L149" i="3"/>
  <c r="J149" i="3"/>
  <c r="G149" i="3"/>
  <c r="I149" i="3" s="1"/>
  <c r="C149" i="3"/>
  <c r="K149" i="3" s="1"/>
  <c r="AU148" i="3"/>
  <c r="AT148" i="3"/>
  <c r="AS148" i="3"/>
  <c r="AA148" i="3"/>
  <c r="Z148" i="3"/>
  <c r="AB148" i="3" s="1"/>
  <c r="Y148" i="3"/>
  <c r="AJ148" i="3" s="1"/>
  <c r="X148" i="3"/>
  <c r="W148" i="3"/>
  <c r="M148" i="3"/>
  <c r="L148" i="3"/>
  <c r="N148" i="3" s="1"/>
  <c r="J148" i="3"/>
  <c r="I148" i="3"/>
  <c r="G148" i="3"/>
  <c r="F148" i="3" s="1"/>
  <c r="C148" i="3"/>
  <c r="K148" i="3" s="1"/>
  <c r="U148" i="3" s="1"/>
  <c r="AU147" i="3"/>
  <c r="AT147" i="3"/>
  <c r="AS147" i="3"/>
  <c r="AA147" i="3"/>
  <c r="Z147" i="3"/>
  <c r="Y147" i="3"/>
  <c r="AJ147" i="3" s="1"/>
  <c r="X147" i="3"/>
  <c r="W147" i="3"/>
  <c r="M147" i="3"/>
  <c r="L147" i="3"/>
  <c r="N147" i="3" s="1"/>
  <c r="J147" i="3"/>
  <c r="G147" i="3"/>
  <c r="I147" i="3" s="1"/>
  <c r="C147" i="3"/>
  <c r="K147" i="3" s="1"/>
  <c r="U147" i="3" s="1"/>
  <c r="AU146" i="3"/>
  <c r="AT146" i="3"/>
  <c r="AS146" i="3"/>
  <c r="AA146" i="3"/>
  <c r="Z146" i="3"/>
  <c r="AB146" i="3" s="1"/>
  <c r="Y146" i="3"/>
  <c r="X146" i="3"/>
  <c r="W146" i="3"/>
  <c r="M146" i="3"/>
  <c r="L146" i="3"/>
  <c r="N146" i="3" s="1"/>
  <c r="J146" i="3"/>
  <c r="I146" i="3"/>
  <c r="G146" i="3"/>
  <c r="F146" i="3" s="1"/>
  <c r="C146" i="3"/>
  <c r="K146" i="3" s="1"/>
  <c r="AU145" i="3"/>
  <c r="AT145" i="3"/>
  <c r="AS145" i="3"/>
  <c r="AA145" i="3"/>
  <c r="AB145" i="3" s="1"/>
  <c r="Z145" i="3"/>
  <c r="Y145" i="3"/>
  <c r="X145" i="3"/>
  <c r="W145" i="3"/>
  <c r="M145" i="3"/>
  <c r="L145" i="3"/>
  <c r="N145" i="3" s="1"/>
  <c r="J145" i="3"/>
  <c r="G145" i="3"/>
  <c r="C145" i="3"/>
  <c r="K145" i="3" s="1"/>
  <c r="AU144" i="3"/>
  <c r="AT144" i="3"/>
  <c r="AS144" i="3"/>
  <c r="AA144" i="3"/>
  <c r="Z144" i="3"/>
  <c r="AB144" i="3" s="1"/>
  <c r="Y144" i="3"/>
  <c r="AJ144" i="3" s="1"/>
  <c r="X144" i="3"/>
  <c r="W144" i="3"/>
  <c r="M144" i="3"/>
  <c r="L144" i="3"/>
  <c r="N144" i="3" s="1"/>
  <c r="R144" i="3" s="1"/>
  <c r="J144" i="3"/>
  <c r="I144" i="3"/>
  <c r="G144" i="3"/>
  <c r="F144" i="3" s="1"/>
  <c r="C144" i="3"/>
  <c r="K144" i="3" s="1"/>
  <c r="U144" i="3" s="1"/>
  <c r="AU143" i="3"/>
  <c r="AT143" i="3"/>
  <c r="AS143" i="3"/>
  <c r="AA143" i="3"/>
  <c r="Z143" i="3"/>
  <c r="Y143" i="3"/>
  <c r="AJ143" i="3" s="1"/>
  <c r="X143" i="3"/>
  <c r="W143" i="3"/>
  <c r="M143" i="3"/>
  <c r="L143" i="3"/>
  <c r="N143" i="3" s="1"/>
  <c r="J143" i="3"/>
  <c r="G143" i="3"/>
  <c r="C143" i="3"/>
  <c r="K143" i="3" s="1"/>
  <c r="U143" i="3" s="1"/>
  <c r="AU142" i="3"/>
  <c r="AT142" i="3"/>
  <c r="AS142" i="3"/>
  <c r="AA142" i="3"/>
  <c r="Z142" i="3"/>
  <c r="AB142" i="3" s="1"/>
  <c r="Y142" i="3"/>
  <c r="AJ142" i="3" s="1"/>
  <c r="X142" i="3"/>
  <c r="W142" i="3"/>
  <c r="M142" i="3"/>
  <c r="L142" i="3"/>
  <c r="N142" i="3" s="1"/>
  <c r="J142" i="3"/>
  <c r="G142" i="3"/>
  <c r="F142" i="3" s="1"/>
  <c r="C142" i="3"/>
  <c r="K142" i="3" s="1"/>
  <c r="AU141" i="3"/>
  <c r="AT141" i="3"/>
  <c r="AS141" i="3"/>
  <c r="AA141" i="3"/>
  <c r="AB141" i="3" s="1"/>
  <c r="Z141" i="3"/>
  <c r="Y141" i="3"/>
  <c r="X141" i="3"/>
  <c r="W141" i="3"/>
  <c r="M141" i="3"/>
  <c r="L141" i="3"/>
  <c r="N141" i="3" s="1"/>
  <c r="J141" i="3"/>
  <c r="G141" i="3"/>
  <c r="C141" i="3"/>
  <c r="K141" i="3" s="1"/>
  <c r="AU140" i="3"/>
  <c r="AT140" i="3"/>
  <c r="AS140" i="3"/>
  <c r="AA140" i="3"/>
  <c r="Z140" i="3"/>
  <c r="Y140" i="3"/>
  <c r="X140" i="3"/>
  <c r="W140" i="3"/>
  <c r="M140" i="3"/>
  <c r="L140" i="3"/>
  <c r="N140" i="3" s="1"/>
  <c r="J140" i="3"/>
  <c r="I140" i="3"/>
  <c r="G140" i="3"/>
  <c r="C140" i="3"/>
  <c r="K140" i="3" s="1"/>
  <c r="AU139" i="3"/>
  <c r="AT139" i="3"/>
  <c r="AS139" i="3"/>
  <c r="AA139" i="3"/>
  <c r="Z139" i="3"/>
  <c r="Y139" i="3"/>
  <c r="X139" i="3"/>
  <c r="W139" i="3"/>
  <c r="M139" i="3"/>
  <c r="L139" i="3"/>
  <c r="N139" i="3" s="1"/>
  <c r="J139" i="3"/>
  <c r="G139" i="3"/>
  <c r="C139" i="3"/>
  <c r="K139" i="3" s="1"/>
  <c r="AU138" i="3"/>
  <c r="AT138" i="3"/>
  <c r="AS138" i="3"/>
  <c r="AA138" i="3"/>
  <c r="Z138" i="3"/>
  <c r="AB138" i="3" s="1"/>
  <c r="Y138" i="3"/>
  <c r="X138" i="3"/>
  <c r="W138" i="3"/>
  <c r="M138" i="3"/>
  <c r="L138" i="3"/>
  <c r="N138" i="3" s="1"/>
  <c r="R138" i="3" s="1"/>
  <c r="J138" i="3"/>
  <c r="G138" i="3"/>
  <c r="F138" i="3" s="1"/>
  <c r="C138" i="3"/>
  <c r="K138" i="3" s="1"/>
  <c r="AU137" i="3"/>
  <c r="AT137" i="3"/>
  <c r="AS137" i="3"/>
  <c r="AA137" i="3"/>
  <c r="AB137" i="3" s="1"/>
  <c r="AH137" i="3" s="1"/>
  <c r="Z137" i="3"/>
  <c r="Y137" i="3"/>
  <c r="X137" i="3"/>
  <c r="W137" i="3"/>
  <c r="M137" i="3"/>
  <c r="L137" i="3"/>
  <c r="J137" i="3"/>
  <c r="G137" i="3"/>
  <c r="C137" i="3"/>
  <c r="K137" i="3" s="1"/>
  <c r="AU136" i="3"/>
  <c r="AT136" i="3"/>
  <c r="AS136" i="3"/>
  <c r="AA136" i="3"/>
  <c r="Z136" i="3"/>
  <c r="Y136" i="3"/>
  <c r="X136" i="3"/>
  <c r="W136" i="3"/>
  <c r="M136" i="3"/>
  <c r="L136" i="3"/>
  <c r="N136" i="3" s="1"/>
  <c r="R136" i="3" s="1"/>
  <c r="J136" i="3"/>
  <c r="G136" i="3"/>
  <c r="C136" i="3"/>
  <c r="K136" i="3" s="1"/>
  <c r="U136" i="3" s="1"/>
  <c r="AU135" i="3"/>
  <c r="AT135" i="3"/>
  <c r="AS135" i="3"/>
  <c r="AA135" i="3"/>
  <c r="Z135" i="3"/>
  <c r="Y135" i="3"/>
  <c r="AJ135" i="3" s="1"/>
  <c r="X135" i="3"/>
  <c r="W135" i="3"/>
  <c r="M135" i="3"/>
  <c r="L135" i="3"/>
  <c r="N135" i="3" s="1"/>
  <c r="J135" i="3"/>
  <c r="G135" i="3"/>
  <c r="C135" i="3"/>
  <c r="K135" i="3" s="1"/>
  <c r="U135" i="3" s="1"/>
  <c r="AU134" i="3"/>
  <c r="AT134" i="3"/>
  <c r="AS134" i="3"/>
  <c r="AA134" i="3"/>
  <c r="Z134" i="3"/>
  <c r="AB134" i="3" s="1"/>
  <c r="Y134" i="3"/>
  <c r="AJ134" i="3" s="1"/>
  <c r="X134" i="3"/>
  <c r="W134" i="3"/>
  <c r="M134" i="3"/>
  <c r="L134" i="3"/>
  <c r="N134" i="3" s="1"/>
  <c r="J134" i="3"/>
  <c r="G134" i="3"/>
  <c r="C134" i="3"/>
  <c r="K134" i="3" s="1"/>
  <c r="AU131" i="3"/>
  <c r="AT131" i="3"/>
  <c r="AR131" i="3"/>
  <c r="AA131" i="3"/>
  <c r="Y131" i="3"/>
  <c r="W131" i="3"/>
  <c r="M131" i="3"/>
  <c r="C131" i="3"/>
  <c r="AU130" i="3"/>
  <c r="AT130" i="3"/>
  <c r="AR130" i="3"/>
  <c r="AA130" i="3"/>
  <c r="Y130" i="3"/>
  <c r="W130" i="3"/>
  <c r="M130" i="3"/>
  <c r="G130" i="3"/>
  <c r="C130" i="3"/>
  <c r="K130" i="3" s="1"/>
  <c r="AU129" i="3"/>
  <c r="AT129" i="3"/>
  <c r="AR129" i="3"/>
  <c r="AA129" i="3"/>
  <c r="Y129" i="3"/>
  <c r="W129" i="3"/>
  <c r="M129" i="3"/>
  <c r="K129" i="3"/>
  <c r="C129" i="3"/>
  <c r="G129" i="3" s="1"/>
  <c r="AU128" i="3"/>
  <c r="AT128" i="3"/>
  <c r="AR128" i="3"/>
  <c r="AA128" i="3"/>
  <c r="Y128" i="3"/>
  <c r="W128" i="3"/>
  <c r="M128" i="3"/>
  <c r="G128" i="3"/>
  <c r="F128" i="3" s="1"/>
  <c r="C128" i="3"/>
  <c r="K128" i="3" s="1"/>
  <c r="AU127" i="3"/>
  <c r="AT127" i="3"/>
  <c r="AR127" i="3"/>
  <c r="AA127" i="3"/>
  <c r="Y127" i="3"/>
  <c r="W127" i="3"/>
  <c r="M127" i="3"/>
  <c r="K127" i="3"/>
  <c r="F127" i="3"/>
  <c r="C127" i="3"/>
  <c r="G127" i="3" s="1"/>
  <c r="I127" i="3" s="1"/>
  <c r="AU126" i="3"/>
  <c r="AT126" i="3"/>
  <c r="AR126" i="3"/>
  <c r="AA126" i="3"/>
  <c r="Y126" i="3"/>
  <c r="W126" i="3"/>
  <c r="M126" i="3"/>
  <c r="G126" i="3"/>
  <c r="F126" i="3" s="1"/>
  <c r="C126" i="3"/>
  <c r="K126" i="3" s="1"/>
  <c r="AU125" i="3"/>
  <c r="AT125" i="3"/>
  <c r="AR125" i="3"/>
  <c r="AA125" i="3"/>
  <c r="Y125" i="3"/>
  <c r="W125" i="3"/>
  <c r="M125" i="3"/>
  <c r="K125" i="3"/>
  <c r="G125" i="3"/>
  <c r="C125" i="3"/>
  <c r="AU124" i="3"/>
  <c r="AT124" i="3"/>
  <c r="AR124" i="3"/>
  <c r="AA124" i="3"/>
  <c r="Y124" i="3"/>
  <c r="W124" i="3"/>
  <c r="M124" i="3"/>
  <c r="C124" i="3"/>
  <c r="K124" i="3" s="1"/>
  <c r="AU123" i="3"/>
  <c r="AT123" i="3"/>
  <c r="AR123" i="3"/>
  <c r="AA123" i="3"/>
  <c r="Y123" i="3"/>
  <c r="W123" i="3"/>
  <c r="M123" i="3"/>
  <c r="C123" i="3"/>
  <c r="K123" i="3" s="1"/>
  <c r="AU122" i="3"/>
  <c r="AT122" i="3"/>
  <c r="AR122" i="3"/>
  <c r="AA122" i="3"/>
  <c r="Y122" i="3"/>
  <c r="W122" i="3"/>
  <c r="M122" i="3"/>
  <c r="C122" i="3"/>
  <c r="K122" i="3" s="1"/>
  <c r="AU121" i="3"/>
  <c r="AT121" i="3"/>
  <c r="AR121" i="3"/>
  <c r="AA121" i="3"/>
  <c r="Y121" i="3"/>
  <c r="W121" i="3"/>
  <c r="M121" i="3"/>
  <c r="K121" i="3"/>
  <c r="G121" i="3"/>
  <c r="I121" i="3" s="1"/>
  <c r="C121" i="3"/>
  <c r="AU120" i="3"/>
  <c r="AT120" i="3"/>
  <c r="AR120" i="3"/>
  <c r="AA120" i="3"/>
  <c r="Y120" i="3"/>
  <c r="W120" i="3"/>
  <c r="M120" i="3"/>
  <c r="C120" i="3"/>
  <c r="G120" i="3" s="1"/>
  <c r="F120" i="3" s="1"/>
  <c r="AU119" i="3"/>
  <c r="AT119" i="3"/>
  <c r="AR119" i="3"/>
  <c r="AA119" i="3"/>
  <c r="Y119" i="3"/>
  <c r="W119" i="3"/>
  <c r="M119" i="3"/>
  <c r="K119" i="3"/>
  <c r="C119" i="3"/>
  <c r="G119" i="3" s="1"/>
  <c r="I119" i="3" s="1"/>
  <c r="AU118" i="3"/>
  <c r="AT118" i="3"/>
  <c r="AR118" i="3"/>
  <c r="AA118" i="3"/>
  <c r="Y118" i="3"/>
  <c r="W118" i="3"/>
  <c r="M118" i="3"/>
  <c r="K118" i="3"/>
  <c r="C118" i="3"/>
  <c r="G118" i="3" s="1"/>
  <c r="AU117" i="3"/>
  <c r="AT117" i="3"/>
  <c r="AR117" i="3"/>
  <c r="AA117" i="3"/>
  <c r="Y117" i="3"/>
  <c r="W117" i="3"/>
  <c r="M117" i="3"/>
  <c r="K117" i="3"/>
  <c r="G117" i="3"/>
  <c r="F117" i="3"/>
  <c r="C117" i="3"/>
  <c r="H111" i="3"/>
  <c r="AE110" i="3"/>
  <c r="AE170" i="3" s="1"/>
  <c r="H110" i="3"/>
  <c r="AU108" i="3"/>
  <c r="AT108" i="3"/>
  <c r="AR108" i="3"/>
  <c r="AA108" i="3"/>
  <c r="Z108" i="3"/>
  <c r="AB108" i="3" s="1"/>
  <c r="Y108" i="3"/>
  <c r="AJ108" i="3" s="1"/>
  <c r="X108" i="3"/>
  <c r="W108" i="3"/>
  <c r="N108" i="3"/>
  <c r="R108" i="3" s="1"/>
  <c r="M108" i="3"/>
  <c r="L108" i="3"/>
  <c r="J108" i="3"/>
  <c r="C108" i="3"/>
  <c r="G108" i="3" s="1"/>
  <c r="AU107" i="3"/>
  <c r="AT107" i="3"/>
  <c r="AR107" i="3"/>
  <c r="AA107" i="3"/>
  <c r="Z107" i="3"/>
  <c r="AB107" i="3" s="1"/>
  <c r="Y107" i="3"/>
  <c r="X107" i="3"/>
  <c r="W107" i="3"/>
  <c r="M107" i="3"/>
  <c r="L107" i="3"/>
  <c r="N107" i="3" s="1"/>
  <c r="J107" i="3"/>
  <c r="G107" i="3"/>
  <c r="C107" i="3"/>
  <c r="K107" i="3" s="1"/>
  <c r="AU106" i="3"/>
  <c r="AT106" i="3"/>
  <c r="AS106" i="3"/>
  <c r="AA106" i="3"/>
  <c r="Z106" i="3"/>
  <c r="AJ106" i="3" s="1"/>
  <c r="Y106" i="3"/>
  <c r="X106" i="3"/>
  <c r="W106" i="3"/>
  <c r="M106" i="3"/>
  <c r="L106" i="3"/>
  <c r="N106" i="3" s="1"/>
  <c r="J106" i="3"/>
  <c r="C106" i="3"/>
  <c r="B106" i="3"/>
  <c r="AU105" i="3"/>
  <c r="AR105" i="3"/>
  <c r="AA105" i="3"/>
  <c r="Z105" i="3"/>
  <c r="AB105" i="3" s="1"/>
  <c r="AF105" i="3" s="1"/>
  <c r="Y105" i="3"/>
  <c r="AJ105" i="3" s="1"/>
  <c r="X105" i="3"/>
  <c r="W105" i="3"/>
  <c r="M105" i="3"/>
  <c r="L105" i="3"/>
  <c r="N105" i="3" s="1"/>
  <c r="K105" i="3"/>
  <c r="J105" i="3"/>
  <c r="C105" i="3"/>
  <c r="G105" i="3" s="1"/>
  <c r="AU104" i="3"/>
  <c r="AR104" i="3"/>
  <c r="AA104" i="3"/>
  <c r="Z104" i="3"/>
  <c r="AJ104" i="3" s="1"/>
  <c r="Y104" i="3"/>
  <c r="X104" i="3"/>
  <c r="W104" i="3"/>
  <c r="N104" i="3"/>
  <c r="P104" i="3" s="1"/>
  <c r="Q104" i="3" s="1"/>
  <c r="M104" i="3"/>
  <c r="L104" i="3"/>
  <c r="J104" i="3"/>
  <c r="C104" i="3"/>
  <c r="G104" i="3" s="1"/>
  <c r="F104" i="3" s="1"/>
  <c r="AU103" i="3"/>
  <c r="AR103" i="3"/>
  <c r="AD103" i="3"/>
  <c r="AB103" i="3"/>
  <c r="AF103" i="3" s="1"/>
  <c r="AA103" i="3"/>
  <c r="Z103" i="3"/>
  <c r="Y103" i="3"/>
  <c r="X103" i="3"/>
  <c r="W103" i="3"/>
  <c r="N103" i="3"/>
  <c r="T103" i="3" s="1"/>
  <c r="M103" i="3"/>
  <c r="L103" i="3"/>
  <c r="J103" i="3"/>
  <c r="C103" i="3"/>
  <c r="G103" i="3" s="1"/>
  <c r="AU102" i="3"/>
  <c r="AR102" i="3"/>
  <c r="AJ102" i="3"/>
  <c r="AD102" i="3"/>
  <c r="AA102" i="3"/>
  <c r="Z102" i="3"/>
  <c r="AB102" i="3" s="1"/>
  <c r="Y102" i="3"/>
  <c r="X102" i="3"/>
  <c r="W102" i="3"/>
  <c r="M102" i="3"/>
  <c r="N102" i="3" s="1"/>
  <c r="L102" i="3"/>
  <c r="K102" i="3"/>
  <c r="U102" i="3" s="1"/>
  <c r="J102" i="3"/>
  <c r="G102" i="3"/>
  <c r="I102" i="3" s="1"/>
  <c r="C102" i="3"/>
  <c r="AU101" i="3"/>
  <c r="AT101" i="3"/>
  <c r="AR101" i="3"/>
  <c r="AA101" i="3"/>
  <c r="Z101" i="3"/>
  <c r="Y101" i="3"/>
  <c r="X101" i="3"/>
  <c r="W101" i="3"/>
  <c r="M101" i="3"/>
  <c r="N101" i="3" s="1"/>
  <c r="L101" i="3"/>
  <c r="J101" i="3"/>
  <c r="C101" i="3"/>
  <c r="AU100" i="3"/>
  <c r="AT100" i="3"/>
  <c r="AR100" i="3"/>
  <c r="AA100" i="3"/>
  <c r="AB100" i="3" s="1"/>
  <c r="AI100" i="3" s="1"/>
  <c r="Z100" i="3"/>
  <c r="Y100" i="3"/>
  <c r="AJ100" i="3" s="1"/>
  <c r="X100" i="3"/>
  <c r="W100" i="3"/>
  <c r="M100" i="3"/>
  <c r="L100" i="3"/>
  <c r="N100" i="3" s="1"/>
  <c r="T100" i="3" s="1"/>
  <c r="K100" i="3"/>
  <c r="J100" i="3"/>
  <c r="C100" i="3"/>
  <c r="G100" i="3" s="1"/>
  <c r="AU99" i="3"/>
  <c r="AT99" i="3"/>
  <c r="AR99" i="3"/>
  <c r="AA99" i="3"/>
  <c r="Z99" i="3"/>
  <c r="AB99" i="3" s="1"/>
  <c r="Y99" i="3"/>
  <c r="AJ99" i="3" s="1"/>
  <c r="X99" i="3"/>
  <c r="W99" i="3"/>
  <c r="M99" i="3"/>
  <c r="L99" i="3"/>
  <c r="J99" i="3"/>
  <c r="C99" i="3"/>
  <c r="K99" i="3" s="1"/>
  <c r="AU98" i="3"/>
  <c r="AT98" i="3"/>
  <c r="AR98" i="3"/>
  <c r="AD98" i="3"/>
  <c r="AA98" i="3"/>
  <c r="Z98" i="3"/>
  <c r="AB98" i="3" s="1"/>
  <c r="AI98" i="3" s="1"/>
  <c r="Y98" i="3"/>
  <c r="X98" i="3"/>
  <c r="W98" i="3"/>
  <c r="T98" i="3"/>
  <c r="P98" i="3"/>
  <c r="M98" i="3"/>
  <c r="L98" i="3"/>
  <c r="N98" i="3" s="1"/>
  <c r="Q98" i="3" s="1"/>
  <c r="K98" i="3"/>
  <c r="U98" i="3" s="1"/>
  <c r="J98" i="3"/>
  <c r="G98" i="3"/>
  <c r="I98" i="3" s="1"/>
  <c r="F98" i="3"/>
  <c r="C98" i="3"/>
  <c r="AU97" i="3"/>
  <c r="AT97" i="3"/>
  <c r="AR97" i="3"/>
  <c r="AA97" i="3"/>
  <c r="Z97" i="3"/>
  <c r="Y97" i="3"/>
  <c r="X97" i="3"/>
  <c r="W97" i="3"/>
  <c r="N97" i="3"/>
  <c r="M97" i="3"/>
  <c r="L97" i="3"/>
  <c r="J97" i="3"/>
  <c r="G97" i="3"/>
  <c r="F97" i="3" s="1"/>
  <c r="C97" i="3"/>
  <c r="K97" i="3" s="1"/>
  <c r="AU96" i="3"/>
  <c r="AT96" i="3"/>
  <c r="AR96" i="3"/>
  <c r="AA96" i="3"/>
  <c r="Z96" i="3"/>
  <c r="AB96" i="3" s="1"/>
  <c r="Y96" i="3"/>
  <c r="X96" i="3"/>
  <c r="W96" i="3"/>
  <c r="N96" i="3"/>
  <c r="M96" i="3"/>
  <c r="L96" i="3"/>
  <c r="J96" i="3"/>
  <c r="G96" i="3"/>
  <c r="I96" i="3" s="1"/>
  <c r="C96" i="3"/>
  <c r="K96" i="3" s="1"/>
  <c r="U96" i="3" s="1"/>
  <c r="AU95" i="3"/>
  <c r="AT95" i="3"/>
  <c r="AR95" i="3"/>
  <c r="AA95" i="3"/>
  <c r="Z95" i="3"/>
  <c r="Y95" i="3"/>
  <c r="X95" i="3"/>
  <c r="W95" i="3"/>
  <c r="M95" i="3"/>
  <c r="L95" i="3"/>
  <c r="N95" i="3" s="1"/>
  <c r="J95" i="3"/>
  <c r="C95" i="3"/>
  <c r="AU94" i="3"/>
  <c r="AS94" i="3"/>
  <c r="AA94" i="3"/>
  <c r="AB94" i="3" s="1"/>
  <c r="AH94" i="3" s="1"/>
  <c r="Z94" i="3"/>
  <c r="Y94" i="3"/>
  <c r="AJ94" i="3" s="1"/>
  <c r="X94" i="3"/>
  <c r="W94" i="3"/>
  <c r="M94" i="3"/>
  <c r="L94" i="3"/>
  <c r="N94" i="3" s="1"/>
  <c r="J94" i="3"/>
  <c r="C94" i="3"/>
  <c r="G94" i="3" s="1"/>
  <c r="I94" i="3" s="1"/>
  <c r="AU93" i="3"/>
  <c r="AT93" i="3"/>
  <c r="AA93" i="3"/>
  <c r="Z93" i="3"/>
  <c r="Y93" i="3"/>
  <c r="AJ93" i="3" s="1"/>
  <c r="X93" i="3"/>
  <c r="W93" i="3"/>
  <c r="N93" i="3"/>
  <c r="S93" i="3" s="1"/>
  <c r="M93" i="3"/>
  <c r="L93" i="3"/>
  <c r="K93" i="3"/>
  <c r="U93" i="3" s="1"/>
  <c r="J93" i="3"/>
  <c r="C93" i="3"/>
  <c r="G93" i="3" s="1"/>
  <c r="B93" i="3"/>
  <c r="AU92" i="3"/>
  <c r="AT92" i="3"/>
  <c r="AR92" i="3"/>
  <c r="AA92" i="3"/>
  <c r="Z92" i="3"/>
  <c r="AB92" i="3" s="1"/>
  <c r="Y92" i="3"/>
  <c r="AJ92" i="3" s="1"/>
  <c r="X92" i="3"/>
  <c r="W92" i="3"/>
  <c r="S92" i="3"/>
  <c r="M92" i="3"/>
  <c r="L92" i="3"/>
  <c r="N92" i="3" s="1"/>
  <c r="J92" i="3"/>
  <c r="C92" i="3"/>
  <c r="G92" i="3" s="1"/>
  <c r="AU91" i="3"/>
  <c r="AR91" i="3"/>
  <c r="AA91" i="3"/>
  <c r="AB91" i="3" s="1"/>
  <c r="AH91" i="3" s="1"/>
  <c r="Z91" i="3"/>
  <c r="Y91" i="3"/>
  <c r="X91" i="3"/>
  <c r="W91" i="3"/>
  <c r="N91" i="3"/>
  <c r="R91" i="3" s="1"/>
  <c r="M91" i="3"/>
  <c r="L91" i="3"/>
  <c r="J91" i="3"/>
  <c r="C91" i="3"/>
  <c r="AU90" i="3"/>
  <c r="AT90" i="3"/>
  <c r="AR90" i="3"/>
  <c r="AI90" i="3"/>
  <c r="AB90" i="3"/>
  <c r="AF90" i="3" s="1"/>
  <c r="AA90" i="3"/>
  <c r="Z90" i="3"/>
  <c r="Y90" i="3"/>
  <c r="AJ90" i="3" s="1"/>
  <c r="X90" i="3"/>
  <c r="W90" i="3"/>
  <c r="M90" i="3"/>
  <c r="L90" i="3"/>
  <c r="N90" i="3" s="1"/>
  <c r="S90" i="3" s="1"/>
  <c r="K90" i="3"/>
  <c r="J90" i="3"/>
  <c r="I90" i="3"/>
  <c r="G90" i="3"/>
  <c r="F90" i="3"/>
  <c r="C90" i="3"/>
  <c r="AU89" i="3"/>
  <c r="AR89" i="3"/>
  <c r="AA89" i="3"/>
  <c r="Z89" i="3"/>
  <c r="AB89" i="3" s="1"/>
  <c r="AI89" i="3" s="1"/>
  <c r="Y89" i="3"/>
  <c r="X89" i="3"/>
  <c r="W89" i="3"/>
  <c r="R89" i="3"/>
  <c r="P89" i="3"/>
  <c r="M89" i="3"/>
  <c r="L89" i="3"/>
  <c r="N89" i="3" s="1"/>
  <c r="J89" i="3"/>
  <c r="F89" i="3"/>
  <c r="C89" i="3"/>
  <c r="G89" i="3" s="1"/>
  <c r="I89" i="3" s="1"/>
  <c r="AU88" i="3"/>
  <c r="AR88" i="3"/>
  <c r="AA88" i="3"/>
  <c r="AB88" i="3" s="1"/>
  <c r="Z88" i="3"/>
  <c r="Y88" i="3"/>
  <c r="AJ88" i="3" s="1"/>
  <c r="X88" i="3"/>
  <c r="W88" i="3"/>
  <c r="N88" i="3"/>
  <c r="M88" i="3"/>
  <c r="L88" i="3"/>
  <c r="J88" i="3"/>
  <c r="C88" i="3"/>
  <c r="AU87" i="3"/>
  <c r="AR87" i="3"/>
  <c r="AA87" i="3"/>
  <c r="AB87" i="3" s="1"/>
  <c r="AH87" i="3" s="1"/>
  <c r="Z87" i="3"/>
  <c r="AJ87" i="3" s="1"/>
  <c r="Y87" i="3"/>
  <c r="X87" i="3"/>
  <c r="W87" i="3"/>
  <c r="N87" i="3"/>
  <c r="M87" i="3"/>
  <c r="L87" i="3"/>
  <c r="K87" i="3"/>
  <c r="U87" i="3" s="1"/>
  <c r="J87" i="3"/>
  <c r="I87" i="3"/>
  <c r="C87" i="3"/>
  <c r="G87" i="3" s="1"/>
  <c r="F87" i="3" s="1"/>
  <c r="B87" i="3"/>
  <c r="AU86" i="3"/>
  <c r="AT86" i="3"/>
  <c r="AR86" i="3"/>
  <c r="AJ86" i="3"/>
  <c r="AA86" i="3"/>
  <c r="Z86" i="3"/>
  <c r="AB86" i="3" s="1"/>
  <c r="Y86" i="3"/>
  <c r="X86" i="3"/>
  <c r="W86" i="3"/>
  <c r="M86" i="3"/>
  <c r="N86" i="3" s="1"/>
  <c r="S86" i="3" s="1"/>
  <c r="L86" i="3"/>
  <c r="K86" i="3"/>
  <c r="J86" i="3"/>
  <c r="G86" i="3"/>
  <c r="C86" i="3"/>
  <c r="AU85" i="3"/>
  <c r="AT85" i="3"/>
  <c r="AR85" i="3"/>
  <c r="AA85" i="3"/>
  <c r="Z85" i="3"/>
  <c r="Y85" i="3"/>
  <c r="X85" i="3"/>
  <c r="W85" i="3"/>
  <c r="M85" i="3"/>
  <c r="L85" i="3"/>
  <c r="N85" i="3" s="1"/>
  <c r="K85" i="3"/>
  <c r="J85" i="3"/>
  <c r="G85" i="3"/>
  <c r="C85" i="3"/>
  <c r="B85" i="3"/>
  <c r="AU84" i="3"/>
  <c r="AR84" i="3"/>
  <c r="AH84" i="3"/>
  <c r="AA84" i="3"/>
  <c r="AB84" i="3" s="1"/>
  <c r="AD84" i="3" s="1"/>
  <c r="Z84" i="3"/>
  <c r="Y84" i="3"/>
  <c r="X84" i="3"/>
  <c r="W84" i="3"/>
  <c r="N84" i="3"/>
  <c r="R84" i="3" s="1"/>
  <c r="M84" i="3"/>
  <c r="L84" i="3"/>
  <c r="K84" i="3"/>
  <c r="J84" i="3"/>
  <c r="I84" i="3"/>
  <c r="C84" i="3"/>
  <c r="G84" i="3" s="1"/>
  <c r="F84" i="3" s="1"/>
  <c r="AU81" i="3"/>
  <c r="AT81" i="3"/>
  <c r="AS81" i="3"/>
  <c r="AA81" i="3"/>
  <c r="Z81" i="3"/>
  <c r="AB81" i="3" s="1"/>
  <c r="Y81" i="3"/>
  <c r="X81" i="3"/>
  <c r="W81" i="3"/>
  <c r="M81" i="3"/>
  <c r="L81" i="3"/>
  <c r="K81" i="3"/>
  <c r="J81" i="3"/>
  <c r="G81" i="3"/>
  <c r="I81" i="3" s="1"/>
  <c r="F81" i="3"/>
  <c r="C81" i="3"/>
  <c r="AU80" i="3"/>
  <c r="AT80" i="3"/>
  <c r="AS80" i="3"/>
  <c r="AJ80" i="3"/>
  <c r="AA80" i="3"/>
  <c r="Z80" i="3"/>
  <c r="AB80" i="3" s="1"/>
  <c r="Y80" i="3"/>
  <c r="X80" i="3"/>
  <c r="W80" i="3"/>
  <c r="M80" i="3"/>
  <c r="L80" i="3"/>
  <c r="N80" i="3" s="1"/>
  <c r="J80" i="3"/>
  <c r="C80" i="3"/>
  <c r="AU79" i="3"/>
  <c r="AT79" i="3"/>
  <c r="AS79" i="3"/>
  <c r="AA79" i="3"/>
  <c r="Z79" i="3"/>
  <c r="Y79" i="3"/>
  <c r="X79" i="3"/>
  <c r="W79" i="3"/>
  <c r="M79" i="3"/>
  <c r="L79" i="3"/>
  <c r="K79" i="3"/>
  <c r="J79" i="3"/>
  <c r="G79" i="3"/>
  <c r="C79" i="3"/>
  <c r="AU78" i="3"/>
  <c r="AT78" i="3"/>
  <c r="AS78" i="3"/>
  <c r="AB78" i="3"/>
  <c r="AF78" i="3" s="1"/>
  <c r="AA78" i="3"/>
  <c r="Z78" i="3"/>
  <c r="Y78" i="3"/>
  <c r="X78" i="3"/>
  <c r="W78" i="3"/>
  <c r="N78" i="3"/>
  <c r="R78" i="3" s="1"/>
  <c r="M78" i="3"/>
  <c r="L78" i="3"/>
  <c r="K78" i="3"/>
  <c r="U78" i="3" s="1"/>
  <c r="J78" i="3"/>
  <c r="I78" i="3"/>
  <c r="C78" i="3"/>
  <c r="G78" i="3" s="1"/>
  <c r="AU77" i="3"/>
  <c r="AT77" i="3"/>
  <c r="AS77" i="3"/>
  <c r="AA77" i="3"/>
  <c r="Z77" i="3"/>
  <c r="AB77" i="3" s="1"/>
  <c r="AD77" i="3" s="1"/>
  <c r="Y77" i="3"/>
  <c r="X77" i="3"/>
  <c r="W77" i="3"/>
  <c r="M77" i="3"/>
  <c r="L77" i="3"/>
  <c r="N77" i="3" s="1"/>
  <c r="K77" i="3"/>
  <c r="J77" i="3"/>
  <c r="G77" i="3"/>
  <c r="I77" i="3" s="1"/>
  <c r="F77" i="3"/>
  <c r="C77" i="3"/>
  <c r="AU76" i="3"/>
  <c r="AT76" i="3"/>
  <c r="AS76" i="3"/>
  <c r="AA76" i="3"/>
  <c r="Z76" i="3"/>
  <c r="AB76" i="3" s="1"/>
  <c r="Y76" i="3"/>
  <c r="X76" i="3"/>
  <c r="W76" i="3"/>
  <c r="M76" i="3"/>
  <c r="L76" i="3"/>
  <c r="N76" i="3" s="1"/>
  <c r="J76" i="3"/>
  <c r="C76" i="3"/>
  <c r="AU75" i="3"/>
  <c r="AT75" i="3"/>
  <c r="AS75" i="3"/>
  <c r="AA75" i="3"/>
  <c r="Z75" i="3"/>
  <c r="Y75" i="3"/>
  <c r="X75" i="3"/>
  <c r="W75" i="3"/>
  <c r="M75" i="3"/>
  <c r="L75" i="3"/>
  <c r="K75" i="3"/>
  <c r="U75" i="3" s="1"/>
  <c r="J75" i="3"/>
  <c r="G75" i="3"/>
  <c r="C75" i="3"/>
  <c r="AU74" i="3"/>
  <c r="AT74" i="3"/>
  <c r="AS74" i="3"/>
  <c r="AB74" i="3"/>
  <c r="AF74" i="3" s="1"/>
  <c r="AA74" i="3"/>
  <c r="Z74" i="3"/>
  <c r="Y74" i="3"/>
  <c r="AJ74" i="3" s="1"/>
  <c r="X74" i="3"/>
  <c r="W74" i="3"/>
  <c r="M74" i="3"/>
  <c r="L74" i="3"/>
  <c r="N74" i="3" s="1"/>
  <c r="K74" i="3"/>
  <c r="U74" i="3" s="1"/>
  <c r="J74" i="3"/>
  <c r="I74" i="3"/>
  <c r="C74" i="3"/>
  <c r="G74" i="3" s="1"/>
  <c r="AU73" i="3"/>
  <c r="AT73" i="3"/>
  <c r="AS73" i="3"/>
  <c r="AA73" i="3"/>
  <c r="Z73" i="3"/>
  <c r="AB73" i="3" s="1"/>
  <c r="AD73" i="3" s="1"/>
  <c r="Y73" i="3"/>
  <c r="X73" i="3"/>
  <c r="W73" i="3"/>
  <c r="P73" i="3"/>
  <c r="M73" i="3"/>
  <c r="L73" i="3"/>
  <c r="N73" i="3" s="1"/>
  <c r="S73" i="3" s="1"/>
  <c r="K73" i="3"/>
  <c r="U73" i="3" s="1"/>
  <c r="J73" i="3"/>
  <c r="G73" i="3"/>
  <c r="I73" i="3" s="1"/>
  <c r="F73" i="3"/>
  <c r="C73" i="3"/>
  <c r="AU72" i="3"/>
  <c r="AT72" i="3"/>
  <c r="AS72" i="3"/>
  <c r="AA72" i="3"/>
  <c r="Z72" i="3"/>
  <c r="AJ72" i="3" s="1"/>
  <c r="Y72" i="3"/>
  <c r="X72" i="3"/>
  <c r="W72" i="3"/>
  <c r="M72" i="3"/>
  <c r="L72" i="3"/>
  <c r="N72" i="3" s="1"/>
  <c r="J72" i="3"/>
  <c r="C72" i="3"/>
  <c r="AU71" i="3"/>
  <c r="AT71" i="3"/>
  <c r="AS71" i="3"/>
  <c r="AA71" i="3"/>
  <c r="Z71" i="3"/>
  <c r="Y71" i="3"/>
  <c r="X71" i="3"/>
  <c r="W71" i="3"/>
  <c r="M71" i="3"/>
  <c r="L71" i="3"/>
  <c r="K71" i="3"/>
  <c r="U71" i="3" s="1"/>
  <c r="J71" i="3"/>
  <c r="G71" i="3"/>
  <c r="C71" i="3"/>
  <c r="AU70" i="3"/>
  <c r="AT70" i="3"/>
  <c r="AS70" i="3"/>
  <c r="AA70" i="3"/>
  <c r="Z70" i="3"/>
  <c r="AB70" i="3" s="1"/>
  <c r="AF70" i="3" s="1"/>
  <c r="Y70" i="3"/>
  <c r="AJ70" i="3" s="1"/>
  <c r="X70" i="3"/>
  <c r="W70" i="3"/>
  <c r="M70" i="3"/>
  <c r="L70" i="3"/>
  <c r="N70" i="3" s="1"/>
  <c r="R70" i="3" s="1"/>
  <c r="K70" i="3"/>
  <c r="U70" i="3" s="1"/>
  <c r="J70" i="3"/>
  <c r="I70" i="3"/>
  <c r="C70" i="3"/>
  <c r="G70" i="3" s="1"/>
  <c r="AU69" i="3"/>
  <c r="AT69" i="3"/>
  <c r="AS69" i="3"/>
  <c r="AA69" i="3"/>
  <c r="Z69" i="3"/>
  <c r="Y69" i="3"/>
  <c r="X69" i="3"/>
  <c r="W69" i="3"/>
  <c r="R69" i="3"/>
  <c r="M69" i="3"/>
  <c r="L69" i="3"/>
  <c r="N69" i="3" s="1"/>
  <c r="K69" i="3"/>
  <c r="J69" i="3"/>
  <c r="G69" i="3"/>
  <c r="C69" i="3"/>
  <c r="AU68" i="3"/>
  <c r="AT68" i="3"/>
  <c r="AS68" i="3"/>
  <c r="AA68" i="3"/>
  <c r="Z68" i="3"/>
  <c r="AJ68" i="3" s="1"/>
  <c r="Y68" i="3"/>
  <c r="X68" i="3"/>
  <c r="W68" i="3"/>
  <c r="M68" i="3"/>
  <c r="L68" i="3"/>
  <c r="N68" i="3" s="1"/>
  <c r="K68" i="3"/>
  <c r="J68" i="3"/>
  <c r="I68" i="3"/>
  <c r="C68" i="3"/>
  <c r="G68" i="3" s="1"/>
  <c r="F68" i="3" s="1"/>
  <c r="AU67" i="3"/>
  <c r="AT67" i="3"/>
  <c r="AS67" i="3"/>
  <c r="AA67" i="3"/>
  <c r="Z67" i="3"/>
  <c r="Y67" i="3"/>
  <c r="X67" i="3"/>
  <c r="W67" i="3"/>
  <c r="M67" i="3"/>
  <c r="L67" i="3"/>
  <c r="N67" i="3" s="1"/>
  <c r="K67" i="3"/>
  <c r="J67" i="3"/>
  <c r="G67" i="3"/>
  <c r="C67" i="3"/>
  <c r="AU66" i="3"/>
  <c r="AT66" i="3"/>
  <c r="AS66" i="3"/>
  <c r="AA66" i="3"/>
  <c r="Z66" i="3"/>
  <c r="AJ66" i="3" s="1"/>
  <c r="Y66" i="3"/>
  <c r="X66" i="3"/>
  <c r="W66" i="3"/>
  <c r="U66" i="3"/>
  <c r="M66" i="3"/>
  <c r="L66" i="3"/>
  <c r="N66" i="3" s="1"/>
  <c r="K66" i="3"/>
  <c r="J66" i="3"/>
  <c r="I66" i="3"/>
  <c r="C66" i="3"/>
  <c r="G66" i="3" s="1"/>
  <c r="F66" i="3" s="1"/>
  <c r="AU65" i="3"/>
  <c r="AT65" i="3"/>
  <c r="AS65" i="3"/>
  <c r="AA65" i="3"/>
  <c r="Z65" i="3"/>
  <c r="AB65" i="3" s="1"/>
  <c r="AH65" i="3" s="1"/>
  <c r="Y65" i="3"/>
  <c r="X65" i="3"/>
  <c r="W65" i="3"/>
  <c r="M65" i="3"/>
  <c r="L65" i="3"/>
  <c r="N65" i="3" s="1"/>
  <c r="R65" i="3" s="1"/>
  <c r="K65" i="3"/>
  <c r="J65" i="3"/>
  <c r="G65" i="3"/>
  <c r="C65" i="3"/>
  <c r="AU64" i="3"/>
  <c r="AT64" i="3"/>
  <c r="AS64" i="3"/>
  <c r="AB64" i="3"/>
  <c r="AA64" i="3"/>
  <c r="Z64" i="3"/>
  <c r="AJ64" i="3" s="1"/>
  <c r="Y64" i="3"/>
  <c r="X64" i="3"/>
  <c r="W64" i="3"/>
  <c r="M64" i="3"/>
  <c r="L64" i="3"/>
  <c r="J64" i="3"/>
  <c r="C64" i="3"/>
  <c r="AU61" i="3"/>
  <c r="AS61" i="3"/>
  <c r="AA61" i="3"/>
  <c r="Y61" i="3"/>
  <c r="W61" i="3"/>
  <c r="M61" i="3"/>
  <c r="K61" i="3"/>
  <c r="G61" i="3"/>
  <c r="C61" i="3"/>
  <c r="AU60" i="3"/>
  <c r="AS60" i="3"/>
  <c r="AA60" i="3"/>
  <c r="Y60" i="3"/>
  <c r="W60" i="3"/>
  <c r="M60" i="3"/>
  <c r="C60" i="3"/>
  <c r="AU59" i="3"/>
  <c r="AS59" i="3"/>
  <c r="AA59" i="3"/>
  <c r="Y59" i="3"/>
  <c r="W59" i="3"/>
  <c r="M59" i="3"/>
  <c r="K59" i="3"/>
  <c r="C59" i="3"/>
  <c r="G59" i="3" s="1"/>
  <c r="AU58" i="3"/>
  <c r="AS58" i="3"/>
  <c r="AA58" i="3"/>
  <c r="Y58" i="3"/>
  <c r="W58" i="3"/>
  <c r="M58" i="3"/>
  <c r="C58" i="3"/>
  <c r="AU55" i="3"/>
  <c r="AT55" i="3"/>
  <c r="AR55" i="3"/>
  <c r="AA55" i="3"/>
  <c r="Y55" i="3"/>
  <c r="W55" i="3"/>
  <c r="M55" i="3"/>
  <c r="G55" i="3"/>
  <c r="C55" i="3"/>
  <c r="K55" i="3" s="1"/>
  <c r="AU54" i="3"/>
  <c r="AS54" i="3"/>
  <c r="AA54" i="3"/>
  <c r="Y54" i="3"/>
  <c r="W54" i="3"/>
  <c r="M54" i="3"/>
  <c r="K54" i="3"/>
  <c r="F54" i="3"/>
  <c r="C54" i="3"/>
  <c r="G54" i="3" s="1"/>
  <c r="I54" i="3" s="1"/>
  <c r="AU53" i="3"/>
  <c r="AS53" i="3"/>
  <c r="AA53" i="3"/>
  <c r="Y53" i="3"/>
  <c r="W53" i="3"/>
  <c r="M53" i="3"/>
  <c r="G53" i="3"/>
  <c r="C53" i="3"/>
  <c r="K53" i="3" s="1"/>
  <c r="AU52" i="3"/>
  <c r="AT52" i="3"/>
  <c r="AR52" i="3"/>
  <c r="AA52" i="3"/>
  <c r="Y52" i="3"/>
  <c r="W52" i="3"/>
  <c r="M52" i="3"/>
  <c r="G52" i="3"/>
  <c r="C52" i="3"/>
  <c r="K52" i="3" s="1"/>
  <c r="AU51" i="3"/>
  <c r="AT51" i="3"/>
  <c r="AR51" i="3"/>
  <c r="AA51" i="3"/>
  <c r="Y51" i="3"/>
  <c r="W51" i="3"/>
  <c r="M51" i="3"/>
  <c r="K51" i="3"/>
  <c r="G51" i="3"/>
  <c r="C51" i="3"/>
  <c r="AU50" i="3"/>
  <c r="AT50" i="3"/>
  <c r="AR50" i="3"/>
  <c r="AA50" i="3"/>
  <c r="Y50" i="3"/>
  <c r="W50" i="3"/>
  <c r="M50" i="3"/>
  <c r="C50" i="3"/>
  <c r="K50" i="3" s="1"/>
  <c r="AU49" i="3"/>
  <c r="AS49" i="3"/>
  <c r="AA49" i="3"/>
  <c r="Y49" i="3"/>
  <c r="W49" i="3"/>
  <c r="M49" i="3"/>
  <c r="K49" i="3"/>
  <c r="C49" i="3"/>
  <c r="G49" i="3" s="1"/>
  <c r="AU48" i="3"/>
  <c r="AT48" i="3"/>
  <c r="AR48" i="3"/>
  <c r="AA48" i="3"/>
  <c r="Y48" i="3"/>
  <c r="W48" i="3"/>
  <c r="M48" i="3"/>
  <c r="K48" i="3"/>
  <c r="C48" i="3"/>
  <c r="G48" i="3" s="1"/>
  <c r="AU47" i="3"/>
  <c r="AT47" i="3"/>
  <c r="AR47" i="3"/>
  <c r="AA47" i="3"/>
  <c r="Y47" i="3"/>
  <c r="W47" i="3"/>
  <c r="M47" i="3"/>
  <c r="K47" i="3"/>
  <c r="C47" i="3"/>
  <c r="G47" i="3" s="1"/>
  <c r="AU46" i="3"/>
  <c r="AT46" i="3"/>
  <c r="AR46" i="3"/>
  <c r="AA46" i="3"/>
  <c r="Y46" i="3"/>
  <c r="W46" i="3"/>
  <c r="M46" i="3"/>
  <c r="K46" i="3"/>
  <c r="G46" i="3"/>
  <c r="I46" i="3" s="1"/>
  <c r="F46" i="3"/>
  <c r="C46" i="3"/>
  <c r="AU45" i="3"/>
  <c r="AT45" i="3"/>
  <c r="AR45" i="3"/>
  <c r="AA45" i="3"/>
  <c r="Y45" i="3"/>
  <c r="W45" i="3"/>
  <c r="M45" i="3"/>
  <c r="K45" i="3"/>
  <c r="I45" i="3"/>
  <c r="C45" i="3"/>
  <c r="G45" i="3" s="1"/>
  <c r="AU44" i="3"/>
  <c r="AT44" i="3"/>
  <c r="AR44" i="3"/>
  <c r="AA44" i="3"/>
  <c r="Y44" i="3"/>
  <c r="W44" i="3"/>
  <c r="M44" i="3"/>
  <c r="K44" i="3"/>
  <c r="I44" i="3"/>
  <c r="C44" i="3"/>
  <c r="G44" i="3" s="1"/>
  <c r="AU43" i="3"/>
  <c r="AT43" i="3"/>
  <c r="AR43" i="3"/>
  <c r="AA43" i="3"/>
  <c r="Y43" i="3"/>
  <c r="W43" i="3"/>
  <c r="M43" i="3"/>
  <c r="K43" i="3"/>
  <c r="I43" i="3"/>
  <c r="F43" i="3"/>
  <c r="C43" i="3"/>
  <c r="G43" i="3" s="1"/>
  <c r="AU42" i="3"/>
  <c r="AT42" i="3"/>
  <c r="AR42" i="3"/>
  <c r="AA42" i="3"/>
  <c r="Y42" i="3"/>
  <c r="W42" i="3"/>
  <c r="M42" i="3"/>
  <c r="K42" i="3"/>
  <c r="G42" i="3"/>
  <c r="I42" i="3" s="1"/>
  <c r="C42" i="3"/>
  <c r="AU41" i="3"/>
  <c r="AT41" i="3"/>
  <c r="AR41" i="3"/>
  <c r="AA41" i="3"/>
  <c r="Y41" i="3"/>
  <c r="W41" i="3"/>
  <c r="M41" i="3"/>
  <c r="K41" i="3"/>
  <c r="I41" i="3"/>
  <c r="G41" i="3"/>
  <c r="F41" i="3" s="1"/>
  <c r="C41" i="3"/>
  <c r="AU40" i="3"/>
  <c r="AT40" i="3"/>
  <c r="AR40" i="3"/>
  <c r="AA40" i="3"/>
  <c r="Y40" i="3"/>
  <c r="W40" i="3"/>
  <c r="M40" i="3"/>
  <c r="C40" i="3"/>
  <c r="AU39" i="3"/>
  <c r="AS39" i="3"/>
  <c r="AA39" i="3"/>
  <c r="Y39" i="3"/>
  <c r="W39" i="3"/>
  <c r="M39" i="3"/>
  <c r="C39" i="3"/>
  <c r="AU38" i="3"/>
  <c r="AS38" i="3"/>
  <c r="AA38" i="3"/>
  <c r="Y38" i="3"/>
  <c r="W38" i="3"/>
  <c r="M38" i="3"/>
  <c r="K38" i="3"/>
  <c r="I38" i="3"/>
  <c r="G38" i="3"/>
  <c r="F38" i="3" s="1"/>
  <c r="C38" i="3"/>
  <c r="AU37" i="3"/>
  <c r="AS37" i="3"/>
  <c r="AA37" i="3"/>
  <c r="Y37" i="3"/>
  <c r="W37" i="3"/>
  <c r="M37" i="3"/>
  <c r="G37" i="3"/>
  <c r="C37" i="3"/>
  <c r="K37" i="3" s="1"/>
  <c r="AU36" i="3"/>
  <c r="AT36" i="3"/>
  <c r="AR36" i="3"/>
  <c r="AA36" i="3"/>
  <c r="Y36" i="3"/>
  <c r="W36" i="3"/>
  <c r="M36" i="3"/>
  <c r="C36" i="3"/>
  <c r="AU35" i="3"/>
  <c r="AT35" i="3"/>
  <c r="AR35" i="3"/>
  <c r="AA35" i="3"/>
  <c r="Y35" i="3"/>
  <c r="W35" i="3"/>
  <c r="M35" i="3"/>
  <c r="C35" i="3"/>
  <c r="AU34" i="3"/>
  <c r="AS34" i="3"/>
  <c r="AA34" i="3"/>
  <c r="Y34" i="3"/>
  <c r="W34" i="3"/>
  <c r="M34" i="3"/>
  <c r="K34" i="3"/>
  <c r="I34" i="3"/>
  <c r="F34" i="3"/>
  <c r="C34" i="3"/>
  <c r="G34" i="3" s="1"/>
  <c r="AU33" i="3"/>
  <c r="AT33" i="3"/>
  <c r="AR33" i="3"/>
  <c r="AA33" i="3"/>
  <c r="Y33" i="3"/>
  <c r="W33" i="3"/>
  <c r="M33" i="3"/>
  <c r="K33" i="3"/>
  <c r="C33" i="3"/>
  <c r="G33" i="3" s="1"/>
  <c r="I33" i="3" s="1"/>
  <c r="AU32" i="3"/>
  <c r="AT32" i="3"/>
  <c r="AR32" i="3"/>
  <c r="AA32" i="3"/>
  <c r="Y32" i="3"/>
  <c r="W32" i="3"/>
  <c r="M32" i="3"/>
  <c r="K32" i="3"/>
  <c r="I32" i="3"/>
  <c r="G32" i="3"/>
  <c r="F32" i="3" s="1"/>
  <c r="C32" i="3"/>
  <c r="AU31" i="3"/>
  <c r="AT31" i="3"/>
  <c r="AR31" i="3"/>
  <c r="AA31" i="3"/>
  <c r="Y31" i="3"/>
  <c r="W31" i="3"/>
  <c r="M31" i="3"/>
  <c r="C31" i="3"/>
  <c r="AU30" i="3"/>
  <c r="AT30" i="3"/>
  <c r="AR30" i="3"/>
  <c r="AA30" i="3"/>
  <c r="Y30" i="3"/>
  <c r="W30" i="3"/>
  <c r="M30" i="3"/>
  <c r="G30" i="3"/>
  <c r="I30" i="3" s="1"/>
  <c r="C30" i="3"/>
  <c r="K30" i="3" s="1"/>
  <c r="AU29" i="3"/>
  <c r="AT29" i="3"/>
  <c r="AR29" i="3"/>
  <c r="AA29" i="3"/>
  <c r="Y29" i="3"/>
  <c r="W29" i="3"/>
  <c r="M29" i="3"/>
  <c r="C29" i="3"/>
  <c r="G29" i="3" s="1"/>
  <c r="AU28" i="3"/>
  <c r="AT28" i="3"/>
  <c r="AR28" i="3"/>
  <c r="AA28" i="3"/>
  <c r="Y28" i="3"/>
  <c r="W28" i="3"/>
  <c r="M28" i="3"/>
  <c r="K28" i="3"/>
  <c r="G28" i="3"/>
  <c r="F28" i="3" s="1"/>
  <c r="C28" i="3"/>
  <c r="AU27" i="3"/>
  <c r="AS27" i="3"/>
  <c r="AA27" i="3"/>
  <c r="Y27" i="3"/>
  <c r="W27" i="3"/>
  <c r="M27" i="3"/>
  <c r="G27" i="3"/>
  <c r="I27" i="3" s="1"/>
  <c r="F27" i="3"/>
  <c r="C27" i="3"/>
  <c r="K27" i="3" s="1"/>
  <c r="AU26" i="3"/>
  <c r="AT26" i="3"/>
  <c r="AR26" i="3"/>
  <c r="AA26" i="3"/>
  <c r="Y26" i="3"/>
  <c r="W26" i="3"/>
  <c r="M26" i="3"/>
  <c r="K26" i="3"/>
  <c r="G26" i="3"/>
  <c r="I26" i="3" s="1"/>
  <c r="F26" i="3"/>
  <c r="C26" i="3"/>
  <c r="AU25" i="3"/>
  <c r="AT25" i="3"/>
  <c r="AR25" i="3"/>
  <c r="AA25" i="3"/>
  <c r="Y25" i="3"/>
  <c r="W25" i="3"/>
  <c r="M25" i="3"/>
  <c r="K25" i="3"/>
  <c r="G25" i="3"/>
  <c r="F25" i="3" s="1"/>
  <c r="C25" i="3"/>
  <c r="AU24" i="3"/>
  <c r="AT24" i="3"/>
  <c r="AR24" i="3"/>
  <c r="AA24" i="3"/>
  <c r="Y24" i="3"/>
  <c r="W24" i="3"/>
  <c r="M24" i="3"/>
  <c r="K24" i="3"/>
  <c r="C24" i="3"/>
  <c r="G24" i="3" s="1"/>
  <c r="AU23" i="3"/>
  <c r="AT23" i="3"/>
  <c r="AR23" i="3"/>
  <c r="AA23" i="3"/>
  <c r="Y23" i="3"/>
  <c r="W23" i="3"/>
  <c r="M23" i="3"/>
  <c r="C23" i="3"/>
  <c r="AU22" i="3"/>
  <c r="AT22" i="3"/>
  <c r="AR22" i="3"/>
  <c r="AA22" i="3"/>
  <c r="Y22" i="3"/>
  <c r="W22" i="3"/>
  <c r="M22" i="3"/>
  <c r="K22" i="3"/>
  <c r="G22" i="3"/>
  <c r="I22" i="3" s="1"/>
  <c r="C22" i="3"/>
  <c r="AU21" i="3"/>
  <c r="AT21" i="3"/>
  <c r="AR21" i="3"/>
  <c r="AA21" i="3"/>
  <c r="Y21" i="3"/>
  <c r="W21" i="3"/>
  <c r="M21" i="3"/>
  <c r="K21" i="3"/>
  <c r="C21" i="3"/>
  <c r="G21" i="3" s="1"/>
  <c r="AU20" i="3"/>
  <c r="AT20" i="3"/>
  <c r="AR20" i="3"/>
  <c r="AA20" i="3"/>
  <c r="Y20" i="3"/>
  <c r="W20" i="3"/>
  <c r="M20" i="3"/>
  <c r="C20" i="3"/>
  <c r="K20" i="3" s="1"/>
  <c r="AU19" i="3"/>
  <c r="AT19" i="3"/>
  <c r="AR19" i="3"/>
  <c r="AA19" i="3"/>
  <c r="Y19" i="3"/>
  <c r="W19" i="3"/>
  <c r="M19" i="3"/>
  <c r="C19" i="3"/>
  <c r="AU18" i="3"/>
  <c r="AT18" i="3"/>
  <c r="AR18" i="3"/>
  <c r="AA18" i="3"/>
  <c r="Y18" i="3"/>
  <c r="W18" i="3"/>
  <c r="M18" i="3"/>
  <c r="K18" i="3"/>
  <c r="G18" i="3"/>
  <c r="I18" i="3" s="1"/>
  <c r="C18" i="3"/>
  <c r="AU17" i="3"/>
  <c r="AT17" i="3"/>
  <c r="AR17" i="3"/>
  <c r="AA17" i="3"/>
  <c r="Y17" i="3"/>
  <c r="W17" i="3"/>
  <c r="M17" i="3"/>
  <c r="C17" i="3"/>
  <c r="K17" i="3" s="1"/>
  <c r="AU16" i="3"/>
  <c r="AT16" i="3"/>
  <c r="AR16" i="3"/>
  <c r="AA16" i="3"/>
  <c r="Y16" i="3"/>
  <c r="W16" i="3"/>
  <c r="M16" i="3"/>
  <c r="C16" i="3"/>
  <c r="K16" i="3" s="1"/>
  <c r="AU15" i="3"/>
  <c r="AT15" i="3"/>
  <c r="AR15" i="3"/>
  <c r="AA15" i="3"/>
  <c r="Y15" i="3"/>
  <c r="W15" i="3"/>
  <c r="M15" i="3"/>
  <c r="C15" i="3"/>
  <c r="AU14" i="3"/>
  <c r="AT14" i="3"/>
  <c r="AR14" i="3"/>
  <c r="AA14" i="3"/>
  <c r="Y14" i="3"/>
  <c r="W14" i="3"/>
  <c r="M14" i="3"/>
  <c r="K14" i="3"/>
  <c r="G14" i="3"/>
  <c r="I14" i="3" s="1"/>
  <c r="C14" i="3"/>
  <c r="AU13" i="3"/>
  <c r="AT13" i="3"/>
  <c r="AR13" i="3"/>
  <c r="AA13" i="3"/>
  <c r="Y13" i="3"/>
  <c r="W13" i="3"/>
  <c r="M13" i="3"/>
  <c r="C13" i="3"/>
  <c r="K13" i="3" s="1"/>
  <c r="AU12" i="3"/>
  <c r="AT12" i="3"/>
  <c r="AR12" i="3"/>
  <c r="AA12" i="3"/>
  <c r="Y12" i="3"/>
  <c r="W12" i="3"/>
  <c r="M12" i="3"/>
  <c r="K12" i="3"/>
  <c r="G12" i="3"/>
  <c r="I12" i="3" s="1"/>
  <c r="C12" i="3"/>
  <c r="AU11" i="3"/>
  <c r="AT11" i="3"/>
  <c r="AR11" i="3"/>
  <c r="AA11" i="3"/>
  <c r="Y11" i="3"/>
  <c r="W11" i="3"/>
  <c r="M11" i="3"/>
  <c r="C11" i="3"/>
  <c r="G11" i="3" s="1"/>
  <c r="AU10" i="3"/>
  <c r="AT10" i="3"/>
  <c r="AR10" i="3"/>
  <c r="AA10" i="3"/>
  <c r="Y10" i="3"/>
  <c r="W10" i="3"/>
  <c r="M10" i="3"/>
  <c r="G10" i="3"/>
  <c r="I10" i="3" s="1"/>
  <c r="F10" i="3"/>
  <c r="C10" i="3"/>
  <c r="K10" i="3" s="1"/>
  <c r="AU9" i="3"/>
  <c r="AS9" i="3"/>
  <c r="AA9" i="3"/>
  <c r="Y9" i="3"/>
  <c r="W9" i="3"/>
  <c r="M9" i="3"/>
  <c r="C9" i="3"/>
  <c r="K9" i="3" s="1"/>
  <c r="AU8" i="3"/>
  <c r="AT8" i="3"/>
  <c r="AR8" i="3"/>
  <c r="AA8" i="3"/>
  <c r="Y8" i="3"/>
  <c r="W8" i="3"/>
  <c r="M8" i="3"/>
  <c r="K8" i="3"/>
  <c r="I8" i="3"/>
  <c r="G8" i="3"/>
  <c r="F8" i="3"/>
  <c r="C8" i="3"/>
  <c r="AU7" i="3"/>
  <c r="AT7" i="3"/>
  <c r="AR7" i="3"/>
  <c r="AA7" i="3"/>
  <c r="Y7" i="3"/>
  <c r="W7" i="3"/>
  <c r="M7" i="3"/>
  <c r="K7" i="3"/>
  <c r="G7" i="3"/>
  <c r="F7" i="3" s="1"/>
  <c r="C7" i="3"/>
  <c r="AU6" i="3"/>
  <c r="AT6" i="3"/>
  <c r="AR6" i="3"/>
  <c r="AA6" i="3"/>
  <c r="Y6" i="3"/>
  <c r="W6" i="3"/>
  <c r="M6" i="3"/>
  <c r="C6" i="3"/>
  <c r="K6" i="3" s="1"/>
  <c r="AU5" i="3"/>
  <c r="AT5" i="3"/>
  <c r="AR5" i="3"/>
  <c r="AA5" i="3"/>
  <c r="Y5" i="3"/>
  <c r="W5" i="3"/>
  <c r="M5" i="3"/>
  <c r="K5" i="3"/>
  <c r="C5" i="3"/>
  <c r="G5" i="3" s="1"/>
  <c r="AA1" i="3"/>
  <c r="Z1" i="3"/>
  <c r="M1" i="3"/>
  <c r="U1" i="3" s="1"/>
  <c r="L1" i="3"/>
  <c r="F14" i="1"/>
  <c r="F51" i="1"/>
  <c r="AB136" i="3" l="1"/>
  <c r="AB140" i="3"/>
  <c r="AB143" i="3"/>
  <c r="U152" i="3"/>
  <c r="AJ153" i="3"/>
  <c r="AB149" i="3"/>
  <c r="AH149" i="3" s="1"/>
  <c r="AB135" i="3"/>
  <c r="AH135" i="3" s="1"/>
  <c r="AB139" i="3"/>
  <c r="AH139" i="3" s="1"/>
  <c r="U142" i="3"/>
  <c r="U146" i="3"/>
  <c r="AJ146" i="3"/>
  <c r="AB147" i="3"/>
  <c r="AH147" i="3" s="1"/>
  <c r="AJ151" i="3"/>
  <c r="U157" i="3"/>
  <c r="U134" i="3"/>
  <c r="AB157" i="3"/>
  <c r="AI157" i="3" s="1"/>
  <c r="U150" i="3"/>
  <c r="AJ150" i="3"/>
  <c r="AB151" i="3"/>
  <c r="AH151" i="3" s="1"/>
  <c r="AJ159" i="3"/>
  <c r="U145" i="3"/>
  <c r="AJ149" i="3"/>
  <c r="AJ157" i="3"/>
  <c r="P94" i="3"/>
  <c r="T94" i="3"/>
  <c r="S94" i="3"/>
  <c r="R94" i="3"/>
  <c r="AD87" i="3"/>
  <c r="AJ65" i="3"/>
  <c r="AB72" i="3"/>
  <c r="AJ89" i="3"/>
  <c r="AH103" i="3"/>
  <c r="R104" i="3"/>
  <c r="AB106" i="3"/>
  <c r="P108" i="3"/>
  <c r="Q108" i="3" s="1"/>
  <c r="S108" i="3"/>
  <c r="AJ76" i="3"/>
  <c r="AJ91" i="3"/>
  <c r="AD100" i="3"/>
  <c r="N64" i="3"/>
  <c r="AD65" i="3"/>
  <c r="AB67" i="3"/>
  <c r="AF67" i="3" s="1"/>
  <c r="AB68" i="3"/>
  <c r="AB69" i="3"/>
  <c r="AJ78" i="3"/>
  <c r="AJ79" i="3"/>
  <c r="U81" i="3"/>
  <c r="U84" i="3"/>
  <c r="AF89" i="3"/>
  <c r="AJ95" i="3"/>
  <c r="AF100" i="3"/>
  <c r="AJ103" i="3"/>
  <c r="U100" i="3"/>
  <c r="P65" i="3"/>
  <c r="AB66" i="3"/>
  <c r="AD66" i="3" s="1"/>
  <c r="U68" i="3"/>
  <c r="N81" i="3"/>
  <c r="U85" i="3"/>
  <c r="AB95" i="3"/>
  <c r="AJ98" i="3"/>
  <c r="U105" i="3"/>
  <c r="U107" i="3"/>
  <c r="F21" i="3"/>
  <c r="I21" i="3"/>
  <c r="I5" i="3"/>
  <c r="F5" i="3"/>
  <c r="F11" i="3"/>
  <c r="I11" i="3"/>
  <c r="F24" i="3"/>
  <c r="I24" i="3"/>
  <c r="I53" i="3"/>
  <c r="F53" i="3"/>
  <c r="I25" i="3"/>
  <c r="K31" i="3"/>
  <c r="G31" i="3"/>
  <c r="I37" i="3"/>
  <c r="F37" i="3"/>
  <c r="S76" i="3"/>
  <c r="P76" i="3"/>
  <c r="Q76" i="3" s="1"/>
  <c r="R76" i="3"/>
  <c r="M110" i="3"/>
  <c r="G13" i="3"/>
  <c r="K11" i="3"/>
  <c r="K110" i="3" s="1"/>
  <c r="F14" i="3"/>
  <c r="K15" i="3"/>
  <c r="G15" i="3"/>
  <c r="K29" i="3"/>
  <c r="F30" i="3"/>
  <c r="F33" i="3"/>
  <c r="G40" i="3"/>
  <c r="K40" i="3"/>
  <c r="K58" i="3"/>
  <c r="G58" i="3"/>
  <c r="Z165" i="3"/>
  <c r="Z113" i="3"/>
  <c r="G6" i="3"/>
  <c r="G111" i="3" s="1"/>
  <c r="G170" i="3" s="1"/>
  <c r="Y110" i="3"/>
  <c r="K36" i="3"/>
  <c r="G36" i="3"/>
  <c r="W111" i="3"/>
  <c r="W110" i="3"/>
  <c r="X42" i="3" s="1"/>
  <c r="Z42" i="3" s="1"/>
  <c r="G16" i="3"/>
  <c r="L165" i="3"/>
  <c r="L113" i="3"/>
  <c r="G9" i="3"/>
  <c r="F12" i="3"/>
  <c r="G17" i="3"/>
  <c r="F18" i="3"/>
  <c r="K19" i="3"/>
  <c r="G19" i="3"/>
  <c r="AJ1" i="3"/>
  <c r="I7" i="3"/>
  <c r="X14" i="3"/>
  <c r="Z14" i="3" s="1"/>
  <c r="AB14" i="3" s="1"/>
  <c r="G20" i="3"/>
  <c r="I29" i="3"/>
  <c r="F29" i="3"/>
  <c r="AA110" i="3"/>
  <c r="F22" i="3"/>
  <c r="K23" i="3"/>
  <c r="G23" i="3"/>
  <c r="I28" i="3"/>
  <c r="X18" i="3"/>
  <c r="Z18" i="3" s="1"/>
  <c r="AB18" i="3" s="1"/>
  <c r="K39" i="3"/>
  <c r="G39" i="3"/>
  <c r="I49" i="3"/>
  <c r="F49" i="3"/>
  <c r="I51" i="3"/>
  <c r="F51" i="3"/>
  <c r="AH72" i="3"/>
  <c r="AD72" i="3"/>
  <c r="AF72" i="3"/>
  <c r="AG72" i="3" s="1"/>
  <c r="K35" i="3"/>
  <c r="G35" i="3"/>
  <c r="F42" i="3"/>
  <c r="I52" i="3"/>
  <c r="F52" i="3"/>
  <c r="I59" i="3"/>
  <c r="F59" i="3"/>
  <c r="AD67" i="3"/>
  <c r="S72" i="3"/>
  <c r="P72" i="3"/>
  <c r="Q72" i="3" s="1"/>
  <c r="R72" i="3"/>
  <c r="X44" i="3"/>
  <c r="Z44" i="3" s="1"/>
  <c r="AB44" i="3" s="1"/>
  <c r="I48" i="3"/>
  <c r="F48" i="3"/>
  <c r="K60" i="3"/>
  <c r="G60" i="3"/>
  <c r="S74" i="3"/>
  <c r="P74" i="3"/>
  <c r="Q74" i="3" s="1"/>
  <c r="R74" i="3"/>
  <c r="F45" i="3"/>
  <c r="G50" i="3"/>
  <c r="S67" i="3"/>
  <c r="R67" i="3"/>
  <c r="P67" i="3"/>
  <c r="Q67" i="3" s="1"/>
  <c r="F44" i="3"/>
  <c r="S80" i="3"/>
  <c r="P80" i="3"/>
  <c r="Q80" i="3" s="1"/>
  <c r="R80" i="3"/>
  <c r="I55" i="3"/>
  <c r="F55" i="3"/>
  <c r="I65" i="3"/>
  <c r="F65" i="3"/>
  <c r="I79" i="3"/>
  <c r="F79" i="3"/>
  <c r="AG81" i="3"/>
  <c r="AF81" i="3"/>
  <c r="AH81" i="3"/>
  <c r="AD81" i="3"/>
  <c r="I47" i="3"/>
  <c r="F47" i="3"/>
  <c r="G64" i="3"/>
  <c r="K64" i="3"/>
  <c r="U64" i="3" s="1"/>
  <c r="S66" i="3"/>
  <c r="P66" i="3"/>
  <c r="Q66" i="3" s="1"/>
  <c r="R66" i="3"/>
  <c r="I67" i="3"/>
  <c r="F67" i="3"/>
  <c r="S69" i="3"/>
  <c r="AF69" i="3"/>
  <c r="AG69" i="3" s="1"/>
  <c r="AH69" i="3"/>
  <c r="G72" i="3"/>
  <c r="K72" i="3"/>
  <c r="U72" i="3" s="1"/>
  <c r="AH76" i="3"/>
  <c r="AD76" i="3"/>
  <c r="AF76" i="3"/>
  <c r="I100" i="3"/>
  <c r="F100" i="3"/>
  <c r="X60" i="3"/>
  <c r="Z60" i="3" s="1"/>
  <c r="AB60" i="3" s="1"/>
  <c r="AJ67" i="3"/>
  <c r="AD69" i="3"/>
  <c r="I71" i="3"/>
  <c r="F71" i="3"/>
  <c r="AJ71" i="3"/>
  <c r="AG76" i="3"/>
  <c r="AF77" i="3"/>
  <c r="AG77" i="3" s="1"/>
  <c r="AH77" i="3"/>
  <c r="T95" i="3"/>
  <c r="P95" i="3"/>
  <c r="Q95" i="3" s="1"/>
  <c r="S95" i="3"/>
  <c r="R95" i="3"/>
  <c r="F61" i="3"/>
  <c r="I61" i="3"/>
  <c r="P69" i="3"/>
  <c r="Q69" i="3" s="1"/>
  <c r="R77" i="3"/>
  <c r="G80" i="3"/>
  <c r="K80" i="3"/>
  <c r="U80" i="3" s="1"/>
  <c r="AB85" i="3"/>
  <c r="AJ85" i="3"/>
  <c r="S87" i="3"/>
  <c r="P87" i="3"/>
  <c r="Q87" i="3" s="1"/>
  <c r="T87" i="3"/>
  <c r="R87" i="3"/>
  <c r="F92" i="3"/>
  <c r="I92" i="3"/>
  <c r="S64" i="3"/>
  <c r="P64" i="3"/>
  <c r="Q64" i="3" s="1"/>
  <c r="R64" i="3"/>
  <c r="AD64" i="3"/>
  <c r="AH64" i="3"/>
  <c r="AF64" i="3"/>
  <c r="P77" i="3"/>
  <c r="Q77" i="3" s="1"/>
  <c r="K88" i="3"/>
  <c r="U88" i="3" s="1"/>
  <c r="G88" i="3"/>
  <c r="X48" i="3"/>
  <c r="Z48" i="3" s="1"/>
  <c r="AB48" i="3" s="1"/>
  <c r="AF65" i="3"/>
  <c r="AG65" i="3" s="1"/>
  <c r="S68" i="3"/>
  <c r="P68" i="3"/>
  <c r="Q68" i="3" s="1"/>
  <c r="R68" i="3"/>
  <c r="I69" i="3"/>
  <c r="F69" i="3"/>
  <c r="AG73" i="3"/>
  <c r="AF73" i="3"/>
  <c r="AH73" i="3"/>
  <c r="G76" i="3"/>
  <c r="K76" i="3"/>
  <c r="U76" i="3" s="1"/>
  <c r="S77" i="3"/>
  <c r="U79" i="3"/>
  <c r="AH80" i="3"/>
  <c r="AD80" i="3"/>
  <c r="AG80" i="3" s="1"/>
  <c r="AF80" i="3"/>
  <c r="AD88" i="3"/>
  <c r="AI88" i="3"/>
  <c r="AH88" i="3"/>
  <c r="AF88" i="3"/>
  <c r="S65" i="3"/>
  <c r="Q65" i="3"/>
  <c r="AD68" i="3"/>
  <c r="AH68" i="3"/>
  <c r="AF68" i="3"/>
  <c r="AJ69" i="3"/>
  <c r="R73" i="3"/>
  <c r="Q73" i="3"/>
  <c r="I75" i="3"/>
  <c r="F75" i="3"/>
  <c r="AJ75" i="3"/>
  <c r="P85" i="3"/>
  <c r="S85" i="3"/>
  <c r="R85" i="3"/>
  <c r="T85" i="3"/>
  <c r="Q85" i="3"/>
  <c r="F70" i="3"/>
  <c r="AH74" i="3"/>
  <c r="AD74" i="3"/>
  <c r="AG74" i="3" s="1"/>
  <c r="I86" i="3"/>
  <c r="F86" i="3"/>
  <c r="AI87" i="3"/>
  <c r="AF87" i="3"/>
  <c r="AG87" i="3" s="1"/>
  <c r="P90" i="3"/>
  <c r="Q90" i="3" s="1"/>
  <c r="AD90" i="3"/>
  <c r="AH90" i="3"/>
  <c r="AG90" i="3"/>
  <c r="R92" i="3"/>
  <c r="P92" i="3"/>
  <c r="Q92" i="3" s="1"/>
  <c r="T92" i="3"/>
  <c r="AI92" i="3"/>
  <c r="AH92" i="3"/>
  <c r="AF92" i="3"/>
  <c r="AD92" i="3"/>
  <c r="AJ97" i="3"/>
  <c r="AF91" i="3"/>
  <c r="AG91" i="3" s="1"/>
  <c r="AD91" i="3"/>
  <c r="AI91" i="3"/>
  <c r="AF94" i="3"/>
  <c r="AD94" i="3"/>
  <c r="AI94" i="3"/>
  <c r="AJ96" i="3"/>
  <c r="N71" i="3"/>
  <c r="AB71" i="3"/>
  <c r="AJ73" i="3"/>
  <c r="F74" i="3"/>
  <c r="S78" i="3"/>
  <c r="P78" i="3"/>
  <c r="Q78" i="3" s="1"/>
  <c r="AH78" i="3"/>
  <c r="AD78" i="3"/>
  <c r="AG78" i="3" s="1"/>
  <c r="AJ84" i="3"/>
  <c r="U86" i="3"/>
  <c r="T88" i="3"/>
  <c r="S88" i="3"/>
  <c r="P88" i="3"/>
  <c r="Q88" i="3" s="1"/>
  <c r="Q89" i="3"/>
  <c r="T89" i="3"/>
  <c r="S89" i="3"/>
  <c r="AH89" i="3"/>
  <c r="AD89" i="3"/>
  <c r="AG89" i="3" s="1"/>
  <c r="U90" i="3"/>
  <c r="AI96" i="3"/>
  <c r="AH96" i="3"/>
  <c r="AF96" i="3"/>
  <c r="AG96" i="3" s="1"/>
  <c r="AD96" i="3"/>
  <c r="R88" i="3"/>
  <c r="T91" i="3"/>
  <c r="S91" i="3"/>
  <c r="P91" i="3"/>
  <c r="Q91" i="3" s="1"/>
  <c r="N75" i="3"/>
  <c r="AB75" i="3"/>
  <c r="U77" i="3"/>
  <c r="AJ77" i="3"/>
  <c r="F78" i="3"/>
  <c r="S84" i="3"/>
  <c r="P84" i="3"/>
  <c r="Q84" i="3" s="1"/>
  <c r="AI84" i="3"/>
  <c r="F85" i="3"/>
  <c r="I85" i="3"/>
  <c r="R86" i="3"/>
  <c r="P86" i="3"/>
  <c r="Q86" i="3" s="1"/>
  <c r="T86" i="3"/>
  <c r="AI86" i="3"/>
  <c r="AH86" i="3"/>
  <c r="AF86" i="3"/>
  <c r="AD86" i="3"/>
  <c r="P97" i="3"/>
  <c r="Q97" i="3" s="1"/>
  <c r="T97" i="3"/>
  <c r="S97" i="3"/>
  <c r="R97" i="3"/>
  <c r="P101" i="3"/>
  <c r="Q101" i="3" s="1"/>
  <c r="T101" i="3"/>
  <c r="S101" i="3"/>
  <c r="R101" i="3"/>
  <c r="I93" i="3"/>
  <c r="F93" i="3"/>
  <c r="AD95" i="3"/>
  <c r="AI95" i="3"/>
  <c r="AH95" i="3"/>
  <c r="AF95" i="3"/>
  <c r="I103" i="3"/>
  <c r="F103" i="3"/>
  <c r="U65" i="3"/>
  <c r="U67" i="3"/>
  <c r="U69" i="3"/>
  <c r="S70" i="3"/>
  <c r="P70" i="3"/>
  <c r="Q70" i="3" s="1"/>
  <c r="AD70" i="3"/>
  <c r="AH70" i="3" s="1"/>
  <c r="N79" i="3"/>
  <c r="AB79" i="3"/>
  <c r="AJ81" i="3"/>
  <c r="T84" i="3"/>
  <c r="AF84" i="3"/>
  <c r="AG84" i="3" s="1"/>
  <c r="T90" i="3"/>
  <c r="R90" i="3"/>
  <c r="K91" i="3"/>
  <c r="U91" i="3" s="1"/>
  <c r="G91" i="3"/>
  <c r="S96" i="3"/>
  <c r="R96" i="3"/>
  <c r="T96" i="3"/>
  <c r="P96" i="3"/>
  <c r="Q96" i="3" s="1"/>
  <c r="K94" i="3"/>
  <c r="U94" i="3" s="1"/>
  <c r="AB97" i="3"/>
  <c r="AF98" i="3"/>
  <c r="AG98" i="3" s="1"/>
  <c r="P107" i="3"/>
  <c r="Q107" i="3" s="1"/>
  <c r="T107" i="3"/>
  <c r="S107" i="3"/>
  <c r="R107" i="3"/>
  <c r="AJ107" i="3"/>
  <c r="AI108" i="3"/>
  <c r="AH108" i="3"/>
  <c r="AF108" i="3"/>
  <c r="AG108" i="3" s="1"/>
  <c r="I118" i="3"/>
  <c r="F118" i="3"/>
  <c r="K89" i="3"/>
  <c r="U89" i="3" s="1"/>
  <c r="K92" i="3"/>
  <c r="U92" i="3" s="1"/>
  <c r="F96" i="3"/>
  <c r="U97" i="3"/>
  <c r="N99" i="3"/>
  <c r="AI102" i="3"/>
  <c r="AH102" i="3"/>
  <c r="AF102" i="3"/>
  <c r="AG102" i="3" s="1"/>
  <c r="K103" i="3"/>
  <c r="U103" i="3" s="1"/>
  <c r="I104" i="3"/>
  <c r="T105" i="3"/>
  <c r="S105" i="3"/>
  <c r="R105" i="3"/>
  <c r="P105" i="3"/>
  <c r="Q105" i="3" s="1"/>
  <c r="T106" i="3"/>
  <c r="S106" i="3"/>
  <c r="R106" i="3"/>
  <c r="P106" i="3"/>
  <c r="Q106" i="3" s="1"/>
  <c r="F134" i="3"/>
  <c r="I134" i="3"/>
  <c r="AF99" i="3"/>
  <c r="AD99" i="3"/>
  <c r="AG99" i="3" s="1"/>
  <c r="AI99" i="3"/>
  <c r="AH99" i="3"/>
  <c r="S102" i="3"/>
  <c r="R102" i="3"/>
  <c r="P93" i="3"/>
  <c r="AB93" i="3"/>
  <c r="Q94" i="3"/>
  <c r="K95" i="3"/>
  <c r="U95" i="3" s="1"/>
  <c r="G95" i="3"/>
  <c r="I97" i="3"/>
  <c r="S100" i="3"/>
  <c r="R100" i="3"/>
  <c r="G101" i="3"/>
  <c r="K101" i="3"/>
  <c r="U101" i="3" s="1"/>
  <c r="P102" i="3"/>
  <c r="Q102" i="3" s="1"/>
  <c r="AG103" i="3"/>
  <c r="F119" i="3"/>
  <c r="Q93" i="3"/>
  <c r="S98" i="3"/>
  <c r="R98" i="3"/>
  <c r="AH100" i="3"/>
  <c r="AG100" i="3"/>
  <c r="S103" i="3"/>
  <c r="R103" i="3"/>
  <c r="Q103" i="3"/>
  <c r="P103" i="3"/>
  <c r="I108" i="3"/>
  <c r="F108" i="3"/>
  <c r="R93" i="3"/>
  <c r="F94" i="3"/>
  <c r="AH98" i="3"/>
  <c r="P100" i="3"/>
  <c r="Q100" i="3" s="1"/>
  <c r="AJ101" i="3"/>
  <c r="F102" i="3"/>
  <c r="T102" i="3"/>
  <c r="K106" i="3"/>
  <c r="U106" i="3" s="1"/>
  <c r="G106" i="3"/>
  <c r="I125" i="3"/>
  <c r="F125" i="3"/>
  <c r="T93" i="3"/>
  <c r="U99" i="3"/>
  <c r="I105" i="3"/>
  <c r="F105" i="3"/>
  <c r="F107" i="3"/>
  <c r="I107" i="3"/>
  <c r="AI107" i="3"/>
  <c r="AH107" i="3"/>
  <c r="AF107" i="3"/>
  <c r="AG107" i="3" s="1"/>
  <c r="AD107" i="3"/>
  <c r="X122" i="3"/>
  <c r="Z122" i="3" s="1"/>
  <c r="AB122" i="3" s="1"/>
  <c r="AH136" i="3"/>
  <c r="AF136" i="3"/>
  <c r="AD136" i="3"/>
  <c r="AH140" i="3"/>
  <c r="AF140" i="3"/>
  <c r="AG140" i="3" s="1"/>
  <c r="AD140" i="3"/>
  <c r="AD105" i="3"/>
  <c r="AG105" i="3" s="1"/>
  <c r="AI105" i="3"/>
  <c r="AH105" i="3"/>
  <c r="I120" i="3"/>
  <c r="AB101" i="3"/>
  <c r="AI103" i="3"/>
  <c r="S104" i="3"/>
  <c r="AB104" i="3"/>
  <c r="AI106" i="3"/>
  <c r="K108" i="3"/>
  <c r="U108" i="3" s="1"/>
  <c r="T108" i="3"/>
  <c r="G123" i="3"/>
  <c r="S140" i="3"/>
  <c r="P140" i="3"/>
  <c r="AD141" i="3"/>
  <c r="AF141" i="3"/>
  <c r="I142" i="3"/>
  <c r="N151" i="3"/>
  <c r="R153" i="3"/>
  <c r="P153" i="3"/>
  <c r="Q153" i="3" s="1"/>
  <c r="S153" i="3"/>
  <c r="I159" i="3"/>
  <c r="F159" i="3"/>
  <c r="K104" i="3"/>
  <c r="U104" i="3" s="1"/>
  <c r="T104" i="3"/>
  <c r="M162" i="3"/>
  <c r="W163" i="3"/>
  <c r="W162" i="3"/>
  <c r="X121" i="3" s="1"/>
  <c r="Z121" i="3" s="1"/>
  <c r="K120" i="3"/>
  <c r="I135" i="3"/>
  <c r="F135" i="3"/>
  <c r="F136" i="3"/>
  <c r="S141" i="3"/>
  <c r="R141" i="3"/>
  <c r="P141" i="3"/>
  <c r="Q141" i="3" s="1"/>
  <c r="I143" i="3"/>
  <c r="F143" i="3"/>
  <c r="AJ145" i="3"/>
  <c r="S150" i="3"/>
  <c r="Q150" i="3"/>
  <c r="P150" i="3"/>
  <c r="AH150" i="3"/>
  <c r="AF150" i="3"/>
  <c r="AG150" i="3" s="1"/>
  <c r="AD150" i="3"/>
  <c r="K158" i="3"/>
  <c r="U158" i="3" s="1"/>
  <c r="G158" i="3"/>
  <c r="AD158" i="3"/>
  <c r="AI158" i="3"/>
  <c r="AF158" i="3"/>
  <c r="AG158" i="3" s="1"/>
  <c r="AF159" i="3"/>
  <c r="AG159" i="3" s="1"/>
  <c r="AD159" i="3"/>
  <c r="AI159" i="3"/>
  <c r="AH159" i="3"/>
  <c r="G99" i="3"/>
  <c r="G122" i="3"/>
  <c r="G163" i="3" s="1"/>
  <c r="I126" i="3"/>
  <c r="S134" i="3"/>
  <c r="P134" i="3"/>
  <c r="Q134" i="3" s="1"/>
  <c r="AD135" i="3"/>
  <c r="AF135" i="3"/>
  <c r="I136" i="3"/>
  <c r="AJ136" i="3"/>
  <c r="U137" i="3"/>
  <c r="AJ137" i="3"/>
  <c r="U138" i="3"/>
  <c r="Q140" i="3"/>
  <c r="AH141" i="3"/>
  <c r="S142" i="3"/>
  <c r="P142" i="3"/>
  <c r="AD143" i="3"/>
  <c r="AF143" i="3"/>
  <c r="I145" i="3"/>
  <c r="F145" i="3"/>
  <c r="AD147" i="3"/>
  <c r="AG147" i="3" s="1"/>
  <c r="AF147" i="3"/>
  <c r="N149" i="3"/>
  <c r="I157" i="3"/>
  <c r="F157" i="3"/>
  <c r="Y162" i="3"/>
  <c r="F121" i="3"/>
  <c r="X130" i="3"/>
  <c r="Z130" i="3" s="1"/>
  <c r="AH134" i="3"/>
  <c r="AF134" i="3"/>
  <c r="AD134" i="3"/>
  <c r="AG134" i="3" s="1"/>
  <c r="S135" i="3"/>
  <c r="R135" i="3"/>
  <c r="P135" i="3"/>
  <c r="Q135" i="3" s="1"/>
  <c r="I137" i="3"/>
  <c r="F137" i="3"/>
  <c r="R140" i="3"/>
  <c r="AH142" i="3"/>
  <c r="AF142" i="3"/>
  <c r="AG142" i="3" s="1"/>
  <c r="AD142" i="3"/>
  <c r="S143" i="3"/>
  <c r="R143" i="3"/>
  <c r="P143" i="3"/>
  <c r="Q143" i="3" s="1"/>
  <c r="AD145" i="3"/>
  <c r="AF145" i="3"/>
  <c r="AG145" i="3" s="1"/>
  <c r="S148" i="3"/>
  <c r="P148" i="3"/>
  <c r="Q148" i="3" s="1"/>
  <c r="AH148" i="3"/>
  <c r="AF148" i="3"/>
  <c r="AG148" i="3" s="1"/>
  <c r="AD148" i="3"/>
  <c r="R150" i="3"/>
  <c r="F129" i="3"/>
  <c r="I129" i="3"/>
  <c r="S136" i="3"/>
  <c r="P136" i="3"/>
  <c r="Q136" i="3" s="1"/>
  <c r="AD137" i="3"/>
  <c r="AF137" i="3"/>
  <c r="I138" i="3"/>
  <c r="AJ138" i="3"/>
  <c r="U139" i="3"/>
  <c r="AJ139" i="3"/>
  <c r="U140" i="3"/>
  <c r="Q142" i="3"/>
  <c r="AH143" i="3"/>
  <c r="S144" i="3"/>
  <c r="P144" i="3"/>
  <c r="Q144" i="3" s="1"/>
  <c r="AH144" i="3"/>
  <c r="AF144" i="3"/>
  <c r="AD144" i="3"/>
  <c r="AG144" i="3" s="1"/>
  <c r="S145" i="3"/>
  <c r="R145" i="3"/>
  <c r="P145" i="3"/>
  <c r="Q145" i="3" s="1"/>
  <c r="AH145" i="3"/>
  <c r="S146" i="3"/>
  <c r="Q146" i="3"/>
  <c r="P146" i="3"/>
  <c r="AH146" i="3"/>
  <c r="AF146" i="3"/>
  <c r="AG146" i="3" s="1"/>
  <c r="AD146" i="3"/>
  <c r="S147" i="3"/>
  <c r="R147" i="3"/>
  <c r="P147" i="3"/>
  <c r="Q147" i="3" s="1"/>
  <c r="I154" i="3"/>
  <c r="F154" i="3"/>
  <c r="AJ154" i="3"/>
  <c r="T159" i="3"/>
  <c r="S159" i="3"/>
  <c r="R159" i="3"/>
  <c r="P159" i="3"/>
  <c r="Q159" i="3" s="1"/>
  <c r="AF106" i="3"/>
  <c r="I117" i="3"/>
  <c r="AA162" i="3"/>
  <c r="G124" i="3"/>
  <c r="I128" i="3"/>
  <c r="K131" i="3"/>
  <c r="G131" i="3"/>
  <c r="R134" i="3"/>
  <c r="N137" i="3"/>
  <c r="I139" i="3"/>
  <c r="F139" i="3"/>
  <c r="F140" i="3"/>
  <c r="R142" i="3"/>
  <c r="R148" i="3"/>
  <c r="U151" i="3"/>
  <c r="AH153" i="3"/>
  <c r="AF153" i="3"/>
  <c r="AD153" i="3"/>
  <c r="AB154" i="3"/>
  <c r="R157" i="3"/>
  <c r="P157" i="3"/>
  <c r="Q157" i="3" s="1"/>
  <c r="T157" i="3"/>
  <c r="S157" i="3"/>
  <c r="AF157" i="3"/>
  <c r="T158" i="3"/>
  <c r="S158" i="3"/>
  <c r="R158" i="3"/>
  <c r="P158" i="3"/>
  <c r="Q158" i="3" s="1"/>
  <c r="I130" i="3"/>
  <c r="F130" i="3"/>
  <c r="S138" i="3"/>
  <c r="P138" i="3"/>
  <c r="Q138" i="3" s="1"/>
  <c r="AJ140" i="3"/>
  <c r="U141" i="3"/>
  <c r="AJ141" i="3"/>
  <c r="R146" i="3"/>
  <c r="AD151" i="3"/>
  <c r="AF151" i="3"/>
  <c r="S152" i="3"/>
  <c r="P152" i="3"/>
  <c r="Q152" i="3" s="1"/>
  <c r="AH152" i="3"/>
  <c r="AF152" i="3"/>
  <c r="AD152" i="3"/>
  <c r="AG152" i="3" s="1"/>
  <c r="AH138" i="3"/>
  <c r="AF138" i="3"/>
  <c r="AD138" i="3"/>
  <c r="S139" i="3"/>
  <c r="R139" i="3"/>
  <c r="P139" i="3"/>
  <c r="Q139" i="3" s="1"/>
  <c r="I141" i="3"/>
  <c r="F141" i="3"/>
  <c r="U149" i="3"/>
  <c r="U153" i="3"/>
  <c r="S154" i="3"/>
  <c r="R154" i="3"/>
  <c r="P154" i="3"/>
  <c r="Q154" i="3" s="1"/>
  <c r="G152" i="3"/>
  <c r="F147" i="3"/>
  <c r="F149" i="3"/>
  <c r="F151" i="3"/>
  <c r="Z79" i="1"/>
  <c r="Z80" i="1"/>
  <c r="Z81" i="1"/>
  <c r="Z78" i="1"/>
  <c r="AG136" i="3" l="1"/>
  <c r="AD157" i="3"/>
  <c r="AG157" i="3" s="1"/>
  <c r="AF149" i="3"/>
  <c r="AF139" i="3"/>
  <c r="AD149" i="3"/>
  <c r="AH157" i="3"/>
  <c r="AG138" i="3"/>
  <c r="AD139" i="3"/>
  <c r="AG137" i="3"/>
  <c r="AG151" i="3"/>
  <c r="AG141" i="3"/>
  <c r="AG95" i="3"/>
  <c r="AG86" i="3"/>
  <c r="AG94" i="3"/>
  <c r="AG88" i="3"/>
  <c r="AH67" i="3"/>
  <c r="AG67" i="3"/>
  <c r="AF66" i="3"/>
  <c r="AG66" i="3" s="1"/>
  <c r="AG68" i="3"/>
  <c r="AH66" i="3"/>
  <c r="AH106" i="3"/>
  <c r="AD106" i="3"/>
  <c r="AG106" i="3" s="1"/>
  <c r="R81" i="3"/>
  <c r="S81" i="3"/>
  <c r="P81" i="3"/>
  <c r="Q81" i="3" s="1"/>
  <c r="AG92" i="3"/>
  <c r="AB42" i="3"/>
  <c r="AJ42" i="3"/>
  <c r="AB121" i="3"/>
  <c r="AJ121" i="3"/>
  <c r="F152" i="3"/>
  <c r="I152" i="3"/>
  <c r="AH154" i="3"/>
  <c r="AG154" i="3"/>
  <c r="AF154" i="3"/>
  <c r="AD154" i="3"/>
  <c r="I131" i="3"/>
  <c r="F131" i="3"/>
  <c r="F99" i="3"/>
  <c r="I99" i="3"/>
  <c r="S151" i="3"/>
  <c r="R151" i="3"/>
  <c r="P151" i="3"/>
  <c r="Q151" i="3" s="1"/>
  <c r="AI101" i="3"/>
  <c r="AF101" i="3"/>
  <c r="AD101" i="3"/>
  <c r="AH101" i="3"/>
  <c r="AF75" i="3"/>
  <c r="AD75" i="3"/>
  <c r="AH75" i="3"/>
  <c r="AF71" i="3"/>
  <c r="AD71" i="3"/>
  <c r="AH71" i="3"/>
  <c r="X43" i="3"/>
  <c r="Z43" i="3" s="1"/>
  <c r="X59" i="3"/>
  <c r="Z59" i="3" s="1"/>
  <c r="I60" i="3"/>
  <c r="F60" i="3"/>
  <c r="I35" i="3"/>
  <c r="F35" i="3"/>
  <c r="X32" i="3"/>
  <c r="Z32" i="3" s="1"/>
  <c r="M170" i="3"/>
  <c r="X22" i="3"/>
  <c r="Z22" i="3" s="1"/>
  <c r="X8" i="3"/>
  <c r="Z8" i="3" s="1"/>
  <c r="AJ18" i="3"/>
  <c r="G110" i="3"/>
  <c r="F88" i="3"/>
  <c r="I88" i="3"/>
  <c r="AF60" i="3"/>
  <c r="AI60" i="3"/>
  <c r="AH60" i="3"/>
  <c r="AD60" i="3"/>
  <c r="AG60" i="3" s="1"/>
  <c r="F50" i="3"/>
  <c r="I50" i="3"/>
  <c r="X37" i="3"/>
  <c r="Z37" i="3" s="1"/>
  <c r="I9" i="3"/>
  <c r="F9" i="3"/>
  <c r="F36" i="3"/>
  <c r="I36" i="3"/>
  <c r="X9" i="3"/>
  <c r="Z9" i="3" s="1"/>
  <c r="AJ122" i="3"/>
  <c r="R75" i="3"/>
  <c r="P75" i="3"/>
  <c r="Q75" i="3" s="1"/>
  <c r="S75" i="3"/>
  <c r="X124" i="3"/>
  <c r="Z124" i="3" s="1"/>
  <c r="AI97" i="3"/>
  <c r="AF97" i="3"/>
  <c r="AG97" i="3" s="1"/>
  <c r="AD97" i="3"/>
  <c r="AH97" i="3"/>
  <c r="R79" i="3"/>
  <c r="S79" i="3"/>
  <c r="P79" i="3"/>
  <c r="Q79" i="3" s="1"/>
  <c r="F76" i="3"/>
  <c r="I76" i="3"/>
  <c r="AG70" i="3"/>
  <c r="X47" i="3"/>
  <c r="Z47" i="3" s="1"/>
  <c r="F64" i="3"/>
  <c r="I64" i="3"/>
  <c r="X49" i="3"/>
  <c r="Z49" i="3" s="1"/>
  <c r="I58" i="3"/>
  <c r="F58" i="3"/>
  <c r="X27" i="3"/>
  <c r="Z27" i="3" s="1"/>
  <c r="X6" i="3"/>
  <c r="Z6" i="3" s="1"/>
  <c r="I124" i="3"/>
  <c r="F124" i="3"/>
  <c r="AF122" i="3"/>
  <c r="AD122" i="3"/>
  <c r="AI122" i="3"/>
  <c r="AH122" i="3"/>
  <c r="AG122" i="3"/>
  <c r="I158" i="3"/>
  <c r="F158" i="3"/>
  <c r="F101" i="3"/>
  <c r="I101" i="3"/>
  <c r="X123" i="3"/>
  <c r="Z123" i="3" s="1"/>
  <c r="AJ48" i="3"/>
  <c r="X46" i="3"/>
  <c r="Z46" i="3" s="1"/>
  <c r="AJ60" i="3"/>
  <c r="X33" i="3"/>
  <c r="Z33" i="3" s="1"/>
  <c r="F39" i="3"/>
  <c r="I39" i="3"/>
  <c r="F23" i="3"/>
  <c r="I23" i="3"/>
  <c r="X28" i="3"/>
  <c r="Z28" i="3" s="1"/>
  <c r="I15" i="3"/>
  <c r="F15" i="3"/>
  <c r="X5" i="3"/>
  <c r="AJ14" i="3"/>
  <c r="I123" i="3"/>
  <c r="F123" i="3"/>
  <c r="F91" i="3"/>
  <c r="I91" i="3"/>
  <c r="AF79" i="3"/>
  <c r="AG79" i="3" s="1"/>
  <c r="AD79" i="3"/>
  <c r="AH79" i="3"/>
  <c r="R71" i="3"/>
  <c r="S71" i="3"/>
  <c r="P71" i="3"/>
  <c r="Q71" i="3"/>
  <c r="S137" i="3"/>
  <c r="R137" i="3"/>
  <c r="P137" i="3"/>
  <c r="Q137" i="3" s="1"/>
  <c r="AG143" i="3"/>
  <c r="X126" i="3"/>
  <c r="Z126" i="3" s="1"/>
  <c r="K162" i="3"/>
  <c r="K170" i="3" s="1"/>
  <c r="AF93" i="3"/>
  <c r="AG93" i="3" s="1"/>
  <c r="AD93" i="3"/>
  <c r="AI93" i="3"/>
  <c r="AH93" i="3"/>
  <c r="AG64" i="3"/>
  <c r="F72" i="3"/>
  <c r="I72" i="3"/>
  <c r="I20" i="3"/>
  <c r="F20" i="3"/>
  <c r="I19" i="3"/>
  <c r="F19" i="3"/>
  <c r="I31" i="3"/>
  <c r="F31" i="3"/>
  <c r="I106" i="3"/>
  <c r="F106" i="3"/>
  <c r="AI85" i="3"/>
  <c r="AF85" i="3"/>
  <c r="AH85" i="3"/>
  <c r="AD85" i="3"/>
  <c r="AH44" i="3"/>
  <c r="AF44" i="3"/>
  <c r="AG44" i="3" s="1"/>
  <c r="AI44" i="3"/>
  <c r="AD44" i="3"/>
  <c r="AH14" i="3"/>
  <c r="AI14" i="3"/>
  <c r="AF14" i="3"/>
  <c r="AD14" i="3"/>
  <c r="I16" i="3"/>
  <c r="F16" i="3"/>
  <c r="Y170" i="3"/>
  <c r="F40" i="3"/>
  <c r="I40" i="3"/>
  <c r="AB130" i="3"/>
  <c r="AJ130" i="3"/>
  <c r="F95" i="3"/>
  <c r="I95" i="3"/>
  <c r="G162" i="3"/>
  <c r="X128" i="3"/>
  <c r="Z128" i="3" s="1"/>
  <c r="X119" i="3"/>
  <c r="Z119" i="3" s="1"/>
  <c r="X131" i="3"/>
  <c r="Z131" i="3" s="1"/>
  <c r="X129" i="3"/>
  <c r="Z129" i="3" s="1"/>
  <c r="X120" i="3"/>
  <c r="Z120" i="3" s="1"/>
  <c r="X125" i="3"/>
  <c r="Z125" i="3" s="1"/>
  <c r="X127" i="3"/>
  <c r="Z127" i="3" s="1"/>
  <c r="AI104" i="3"/>
  <c r="AH104" i="3"/>
  <c r="AF104" i="3"/>
  <c r="AD104" i="3"/>
  <c r="S149" i="3"/>
  <c r="R149" i="3"/>
  <c r="P149" i="3"/>
  <c r="Q149" i="3" s="1"/>
  <c r="I122" i="3"/>
  <c r="F122" i="3"/>
  <c r="AH18" i="3"/>
  <c r="AI18" i="3"/>
  <c r="AF18" i="3"/>
  <c r="AD18" i="3"/>
  <c r="AG18" i="3" s="1"/>
  <c r="AA170" i="3"/>
  <c r="X50" i="3"/>
  <c r="Z50" i="3" s="1"/>
  <c r="X51" i="3"/>
  <c r="Z51" i="3" s="1"/>
  <c r="X55" i="3"/>
  <c r="Z55" i="3" s="1"/>
  <c r="X58" i="3"/>
  <c r="Z58" i="3" s="1"/>
  <c r="X53" i="3"/>
  <c r="Z53" i="3" s="1"/>
  <c r="X52" i="3"/>
  <c r="Z52" i="3" s="1"/>
  <c r="X39" i="3"/>
  <c r="Z39" i="3" s="1"/>
  <c r="X36" i="3"/>
  <c r="Z36" i="3" s="1"/>
  <c r="X30" i="3"/>
  <c r="Z30" i="3" s="1"/>
  <c r="X40" i="3"/>
  <c r="Z40" i="3" s="1"/>
  <c r="X34" i="3"/>
  <c r="Z34" i="3" s="1"/>
  <c r="X17" i="3"/>
  <c r="Z17" i="3" s="1"/>
  <c r="X16" i="3"/>
  <c r="Z16" i="3" s="1"/>
  <c r="X10" i="3"/>
  <c r="Z10" i="3" s="1"/>
  <c r="X31" i="3"/>
  <c r="Z31" i="3" s="1"/>
  <c r="X41" i="3"/>
  <c r="Z41" i="3" s="1"/>
  <c r="X35" i="3"/>
  <c r="Z35" i="3" s="1"/>
  <c r="X13" i="3"/>
  <c r="Z13" i="3" s="1"/>
  <c r="X11" i="3"/>
  <c r="Z11" i="3" s="1"/>
  <c r="X12" i="3"/>
  <c r="Z12" i="3" s="1"/>
  <c r="X19" i="3"/>
  <c r="Z19" i="3" s="1"/>
  <c r="X26" i="3"/>
  <c r="Z26" i="3" s="1"/>
  <c r="X25" i="3"/>
  <c r="Z25" i="3" s="1"/>
  <c r="X24" i="3"/>
  <c r="Z24" i="3" s="1"/>
  <c r="X38" i="3"/>
  <c r="Z38" i="3" s="1"/>
  <c r="X20" i="3"/>
  <c r="Z20" i="3" s="1"/>
  <c r="F6" i="3"/>
  <c r="I6" i="3"/>
  <c r="X23" i="3"/>
  <c r="Z23" i="3" s="1"/>
  <c r="T99" i="3"/>
  <c r="P99" i="3"/>
  <c r="Q99" i="3" s="1"/>
  <c r="S99" i="3"/>
  <c r="R99" i="3"/>
  <c r="AH48" i="3"/>
  <c r="AF48" i="3"/>
  <c r="AD48" i="3"/>
  <c r="AG48" i="3" s="1"/>
  <c r="AI48" i="3"/>
  <c r="AG153" i="3"/>
  <c r="AG135" i="3"/>
  <c r="X117" i="3"/>
  <c r="X118" i="3"/>
  <c r="Z118" i="3" s="1"/>
  <c r="AJ44" i="3"/>
  <c r="F80" i="3"/>
  <c r="I80" i="3"/>
  <c r="X54" i="3"/>
  <c r="Z54" i="3" s="1"/>
  <c r="X61" i="3"/>
  <c r="Z61" i="3" s="1"/>
  <c r="X45" i="3"/>
  <c r="Z45" i="3" s="1"/>
  <c r="F17" i="3"/>
  <c r="I17" i="3"/>
  <c r="W170" i="3"/>
  <c r="X29" i="3"/>
  <c r="Z29" i="3" s="1"/>
  <c r="F13" i="3"/>
  <c r="I13" i="3"/>
  <c r="X21" i="3"/>
  <c r="Z21" i="3" s="1"/>
  <c r="X7" i="3"/>
  <c r="Z7" i="3" s="1"/>
  <c r="X15" i="3"/>
  <c r="Z15" i="3" s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" i="1"/>
  <c r="A35" i="2"/>
  <c r="A36" i="2"/>
  <c r="A37" i="2"/>
  <c r="A38" i="2"/>
  <c r="A39" i="2"/>
  <c r="A40" i="2"/>
  <c r="A24" i="2"/>
  <c r="A25" i="2"/>
  <c r="A26" i="2"/>
  <c r="A27" i="2"/>
  <c r="A28" i="2"/>
  <c r="A29" i="2"/>
  <c r="A30" i="2"/>
  <c r="A31" i="2"/>
  <c r="A32" i="2"/>
  <c r="A33" i="2"/>
  <c r="A34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" i="2"/>
  <c r="AG139" i="3" l="1"/>
  <c r="AG149" i="3"/>
  <c r="AG75" i="3"/>
  <c r="AG14" i="3"/>
  <c r="AG85" i="3"/>
  <c r="AG101" i="3"/>
  <c r="AG104" i="3"/>
  <c r="AG71" i="3"/>
  <c r="AB20" i="3"/>
  <c r="AJ20" i="3"/>
  <c r="AB29" i="3"/>
  <c r="AJ29" i="3"/>
  <c r="AB38" i="3"/>
  <c r="AJ38" i="3"/>
  <c r="AB6" i="3"/>
  <c r="AJ6" i="3"/>
  <c r="AB24" i="3"/>
  <c r="AJ24" i="3"/>
  <c r="AB41" i="3"/>
  <c r="AJ41" i="3"/>
  <c r="AB36" i="3"/>
  <c r="AJ36" i="3"/>
  <c r="AB119" i="3"/>
  <c r="AJ119" i="3"/>
  <c r="AB33" i="3"/>
  <c r="AJ33" i="3"/>
  <c r="AJ13" i="3"/>
  <c r="AB13" i="3"/>
  <c r="AB15" i="3"/>
  <c r="AJ15" i="3"/>
  <c r="AB49" i="3"/>
  <c r="AJ49" i="3"/>
  <c r="AJ50" i="3"/>
  <c r="AB50" i="3"/>
  <c r="AB25" i="3"/>
  <c r="AJ25" i="3"/>
  <c r="I162" i="3"/>
  <c r="AB118" i="3"/>
  <c r="AJ118" i="3"/>
  <c r="AB23" i="3"/>
  <c r="AJ23" i="3"/>
  <c r="AB26" i="3"/>
  <c r="AJ26" i="3"/>
  <c r="AB10" i="3"/>
  <c r="AJ10" i="3"/>
  <c r="AJ52" i="3"/>
  <c r="AB52" i="3"/>
  <c r="AJ28" i="3"/>
  <c r="AB28" i="3"/>
  <c r="I163" i="3"/>
  <c r="AB37" i="3"/>
  <c r="AJ37" i="3"/>
  <c r="AB22" i="3"/>
  <c r="AJ22" i="3"/>
  <c r="J131" i="3"/>
  <c r="L131" i="3" s="1"/>
  <c r="AJ51" i="3"/>
  <c r="AB51" i="3"/>
  <c r="X110" i="3"/>
  <c r="Z5" i="3"/>
  <c r="AB131" i="3"/>
  <c r="AJ131" i="3"/>
  <c r="AB39" i="3"/>
  <c r="AJ39" i="3"/>
  <c r="AB126" i="3"/>
  <c r="AJ126" i="3"/>
  <c r="AB47" i="3"/>
  <c r="AJ47" i="3"/>
  <c r="AB21" i="3"/>
  <c r="AJ21" i="3"/>
  <c r="AB45" i="3"/>
  <c r="AJ45" i="3"/>
  <c r="X162" i="3"/>
  <c r="Z117" i="3"/>
  <c r="AB19" i="3"/>
  <c r="AJ19" i="3"/>
  <c r="AB16" i="3"/>
  <c r="AJ16" i="3"/>
  <c r="AB53" i="3"/>
  <c r="AJ53" i="3"/>
  <c r="AB127" i="3"/>
  <c r="AJ127" i="3"/>
  <c r="J123" i="3"/>
  <c r="L123" i="3" s="1"/>
  <c r="AB46" i="3"/>
  <c r="AJ46" i="3"/>
  <c r="AB59" i="3"/>
  <c r="AJ59" i="3"/>
  <c r="AI121" i="3"/>
  <c r="AH121" i="3"/>
  <c r="AF121" i="3"/>
  <c r="AG121" i="3" s="1"/>
  <c r="AD121" i="3"/>
  <c r="AB40" i="3"/>
  <c r="AJ40" i="3"/>
  <c r="AI130" i="3"/>
  <c r="AH130" i="3"/>
  <c r="AD130" i="3"/>
  <c r="AF130" i="3"/>
  <c r="AG130" i="3" s="1"/>
  <c r="AB7" i="3"/>
  <c r="AJ7" i="3"/>
  <c r="AB35" i="3"/>
  <c r="AJ35" i="3"/>
  <c r="AB31" i="3"/>
  <c r="AJ31" i="3"/>
  <c r="AB8" i="3"/>
  <c r="AJ8" i="3"/>
  <c r="AJ61" i="3"/>
  <c r="AB61" i="3"/>
  <c r="AB12" i="3"/>
  <c r="AJ12" i="3"/>
  <c r="AJ17" i="3"/>
  <c r="AB17" i="3"/>
  <c r="AB58" i="3"/>
  <c r="AJ58" i="3"/>
  <c r="AB125" i="3"/>
  <c r="AJ125" i="3"/>
  <c r="AB9" i="3"/>
  <c r="AJ9" i="3"/>
  <c r="AB43" i="3"/>
  <c r="AJ43" i="3"/>
  <c r="AJ129" i="3"/>
  <c r="AB129" i="3"/>
  <c r="AB30" i="3"/>
  <c r="AJ30" i="3"/>
  <c r="I110" i="3"/>
  <c r="J20" i="3" s="1"/>
  <c r="L20" i="3" s="1"/>
  <c r="AB128" i="3"/>
  <c r="AJ128" i="3"/>
  <c r="AB27" i="3"/>
  <c r="AJ27" i="3"/>
  <c r="I111" i="3"/>
  <c r="AB54" i="3"/>
  <c r="AJ54" i="3"/>
  <c r="AJ11" i="3"/>
  <c r="AB11" i="3"/>
  <c r="AB34" i="3"/>
  <c r="AJ34" i="3"/>
  <c r="AB55" i="3"/>
  <c r="AJ55" i="3"/>
  <c r="AJ120" i="3"/>
  <c r="AB120" i="3"/>
  <c r="AB123" i="3"/>
  <c r="AJ123" i="3"/>
  <c r="J124" i="3"/>
  <c r="L124" i="3" s="1"/>
  <c r="AB124" i="3"/>
  <c r="AJ124" i="3"/>
  <c r="AB32" i="3"/>
  <c r="AJ32" i="3"/>
  <c r="AH42" i="3"/>
  <c r="AI42" i="3"/>
  <c r="AD42" i="3"/>
  <c r="AF42" i="3"/>
  <c r="W40" i="2"/>
  <c r="W22" i="2"/>
  <c r="W36" i="2"/>
  <c r="W39" i="2"/>
  <c r="W29" i="2"/>
  <c r="W24" i="2"/>
  <c r="W31" i="2"/>
  <c r="W30" i="2"/>
  <c r="W20" i="2"/>
  <c r="W37" i="2"/>
  <c r="W34" i="2"/>
  <c r="W21" i="2"/>
  <c r="W38" i="2"/>
  <c r="W28" i="2"/>
  <c r="W25" i="2"/>
  <c r="W33" i="2"/>
  <c r="W35" i="2"/>
  <c r="W3" i="2"/>
  <c r="W26" i="2"/>
  <c r="W32" i="2"/>
  <c r="AG42" i="3" l="1"/>
  <c r="N20" i="3"/>
  <c r="U20" i="3"/>
  <c r="AI126" i="3"/>
  <c r="AH126" i="3"/>
  <c r="AD126" i="3"/>
  <c r="AF126" i="3"/>
  <c r="AI51" i="3"/>
  <c r="AH51" i="3"/>
  <c r="AF51" i="3"/>
  <c r="AG51" i="3" s="1"/>
  <c r="AD51" i="3"/>
  <c r="AI123" i="3"/>
  <c r="AH123" i="3"/>
  <c r="AF123" i="3"/>
  <c r="AG123" i="3" s="1"/>
  <c r="AD123" i="3"/>
  <c r="AI11" i="3"/>
  <c r="AH11" i="3"/>
  <c r="AF11" i="3"/>
  <c r="AG11" i="3" s="1"/>
  <c r="AD11" i="3"/>
  <c r="AH40" i="3"/>
  <c r="AD40" i="3"/>
  <c r="AG40" i="3" s="1"/>
  <c r="AI40" i="3"/>
  <c r="AF40" i="3"/>
  <c r="J58" i="3"/>
  <c r="L58" i="3" s="1"/>
  <c r="AD53" i="3"/>
  <c r="AI53" i="3"/>
  <c r="AH53" i="3"/>
  <c r="AF53" i="3"/>
  <c r="AG53" i="3" s="1"/>
  <c r="AF45" i="3"/>
  <c r="AI45" i="3"/>
  <c r="AH45" i="3"/>
  <c r="AD45" i="3"/>
  <c r="AG45" i="3" s="1"/>
  <c r="AH28" i="3"/>
  <c r="AF28" i="3"/>
  <c r="AI28" i="3"/>
  <c r="AD28" i="3"/>
  <c r="AI26" i="3"/>
  <c r="AD26" i="3"/>
  <c r="AF26" i="3"/>
  <c r="AG26" i="3" s="1"/>
  <c r="AH26" i="3"/>
  <c r="AI50" i="3"/>
  <c r="AD50" i="3"/>
  <c r="AH50" i="3"/>
  <c r="AF50" i="3"/>
  <c r="AG50" i="3" s="1"/>
  <c r="AH119" i="3"/>
  <c r="AF119" i="3"/>
  <c r="AG119" i="3" s="1"/>
  <c r="AD119" i="3"/>
  <c r="AI119" i="3"/>
  <c r="AF6" i="3"/>
  <c r="AG6" i="3" s="1"/>
  <c r="AD6" i="3"/>
  <c r="AI6" i="3"/>
  <c r="AH6" i="3"/>
  <c r="AI125" i="3"/>
  <c r="AH125" i="3"/>
  <c r="AF125" i="3"/>
  <c r="AD125" i="3"/>
  <c r="AG125" i="3" s="1"/>
  <c r="AI25" i="3"/>
  <c r="AF25" i="3"/>
  <c r="AD25" i="3"/>
  <c r="AH25" i="3"/>
  <c r="AG25" i="3"/>
  <c r="AH128" i="3"/>
  <c r="AD128" i="3"/>
  <c r="AI128" i="3"/>
  <c r="AF128" i="3"/>
  <c r="AH43" i="3"/>
  <c r="AI43" i="3"/>
  <c r="AD43" i="3"/>
  <c r="AF43" i="3"/>
  <c r="AG43" i="3" s="1"/>
  <c r="AD58" i="3"/>
  <c r="AI58" i="3"/>
  <c r="AF58" i="3"/>
  <c r="AG58" i="3" s="1"/>
  <c r="AH58" i="3"/>
  <c r="AI7" i="3"/>
  <c r="AH7" i="3"/>
  <c r="AF7" i="3"/>
  <c r="AG7" i="3" s="1"/>
  <c r="AD7" i="3"/>
  <c r="AI39" i="3"/>
  <c r="AH39" i="3"/>
  <c r="AF39" i="3"/>
  <c r="AG39" i="3" s="1"/>
  <c r="AD39" i="3"/>
  <c r="N131" i="3"/>
  <c r="U131" i="3"/>
  <c r="J35" i="3"/>
  <c r="L35" i="3" s="1"/>
  <c r="AI17" i="3"/>
  <c r="AF17" i="3"/>
  <c r="AG17" i="3" s="1"/>
  <c r="AH17" i="3"/>
  <c r="AD17" i="3"/>
  <c r="AI8" i="3"/>
  <c r="AH8" i="3"/>
  <c r="AF8" i="3"/>
  <c r="AG8" i="3" s="1"/>
  <c r="AD8" i="3"/>
  <c r="AH46" i="3"/>
  <c r="AF46" i="3"/>
  <c r="AG46" i="3" s="1"/>
  <c r="AD46" i="3"/>
  <c r="AI46" i="3"/>
  <c r="AI16" i="3"/>
  <c r="AH16" i="3"/>
  <c r="AF16" i="3"/>
  <c r="AG16" i="3" s="1"/>
  <c r="AD16" i="3"/>
  <c r="AI21" i="3"/>
  <c r="AF21" i="3"/>
  <c r="AG21" i="3" s="1"/>
  <c r="AD21" i="3"/>
  <c r="AH21" i="3"/>
  <c r="J60" i="3"/>
  <c r="L60" i="3" s="1"/>
  <c r="AD23" i="3"/>
  <c r="AF23" i="3"/>
  <c r="AG23" i="3" s="1"/>
  <c r="AH23" i="3"/>
  <c r="AI23" i="3"/>
  <c r="AI36" i="3"/>
  <c r="AH36" i="3"/>
  <c r="AF36" i="3"/>
  <c r="AD36" i="3"/>
  <c r="AF38" i="3"/>
  <c r="AI38" i="3"/>
  <c r="AH38" i="3"/>
  <c r="AD38" i="3"/>
  <c r="AD27" i="3"/>
  <c r="AI27" i="3"/>
  <c r="AF27" i="3"/>
  <c r="AG27" i="3" s="1"/>
  <c r="AH27" i="3"/>
  <c r="AH59" i="3"/>
  <c r="AF59" i="3"/>
  <c r="AG59" i="3" s="1"/>
  <c r="AD59" i="3"/>
  <c r="AI59" i="3"/>
  <c r="AI13" i="3"/>
  <c r="AF13" i="3"/>
  <c r="AG13" i="3" s="1"/>
  <c r="AH13" i="3"/>
  <c r="AD13" i="3"/>
  <c r="J22" i="3"/>
  <c r="L22" i="3" s="1"/>
  <c r="J8" i="3"/>
  <c r="L8" i="3" s="1"/>
  <c r="J33" i="3"/>
  <c r="L33" i="3" s="1"/>
  <c r="J12" i="3"/>
  <c r="L12" i="3" s="1"/>
  <c r="J14" i="3"/>
  <c r="L14" i="3" s="1"/>
  <c r="J27" i="3"/>
  <c r="L27" i="3" s="1"/>
  <c r="J46" i="3"/>
  <c r="L46" i="3" s="1"/>
  <c r="J18" i="3"/>
  <c r="L18" i="3" s="1"/>
  <c r="J10" i="3"/>
  <c r="L10" i="3" s="1"/>
  <c r="J30" i="3"/>
  <c r="L30" i="3" s="1"/>
  <c r="J32" i="3"/>
  <c r="L32" i="3" s="1"/>
  <c r="J34" i="3"/>
  <c r="L34" i="3" s="1"/>
  <c r="J38" i="3"/>
  <c r="L38" i="3" s="1"/>
  <c r="J54" i="3"/>
  <c r="L54" i="3" s="1"/>
  <c r="J26" i="3"/>
  <c r="L26" i="3" s="1"/>
  <c r="J42" i="3"/>
  <c r="L42" i="3" s="1"/>
  <c r="J41" i="3"/>
  <c r="L41" i="3" s="1"/>
  <c r="J43" i="3"/>
  <c r="L43" i="3" s="1"/>
  <c r="J44" i="3"/>
  <c r="L44" i="3" s="1"/>
  <c r="J45" i="3"/>
  <c r="L45" i="3" s="1"/>
  <c r="J29" i="3"/>
  <c r="L29" i="3" s="1"/>
  <c r="J28" i="3"/>
  <c r="L28" i="3" s="1"/>
  <c r="J11" i="3"/>
  <c r="L11" i="3" s="1"/>
  <c r="J52" i="3"/>
  <c r="L52" i="3" s="1"/>
  <c r="J24" i="3"/>
  <c r="L24" i="3" s="1"/>
  <c r="J59" i="3"/>
  <c r="L59" i="3" s="1"/>
  <c r="J25" i="3"/>
  <c r="L25" i="3" s="1"/>
  <c r="J61" i="3"/>
  <c r="L61" i="3" s="1"/>
  <c r="J47" i="3"/>
  <c r="L47" i="3" s="1"/>
  <c r="J21" i="3"/>
  <c r="L21" i="3" s="1"/>
  <c r="J49" i="3"/>
  <c r="L49" i="3" s="1"/>
  <c r="J55" i="3"/>
  <c r="L55" i="3" s="1"/>
  <c r="J51" i="3"/>
  <c r="L51" i="3" s="1"/>
  <c r="J53" i="3"/>
  <c r="L53" i="3" s="1"/>
  <c r="J48" i="3"/>
  <c r="L48" i="3" s="1"/>
  <c r="J37" i="3"/>
  <c r="L37" i="3" s="1"/>
  <c r="J7" i="3"/>
  <c r="L7" i="3" s="1"/>
  <c r="J5" i="3"/>
  <c r="AH32" i="3"/>
  <c r="AI32" i="3"/>
  <c r="AF32" i="3"/>
  <c r="AD32" i="3"/>
  <c r="AH54" i="3"/>
  <c r="AF54" i="3"/>
  <c r="AD54" i="3"/>
  <c r="AG54" i="3" s="1"/>
  <c r="AI54" i="3"/>
  <c r="AD9" i="3"/>
  <c r="AI9" i="3"/>
  <c r="AF9" i="3"/>
  <c r="AG9" i="3" s="1"/>
  <c r="AH9" i="3"/>
  <c r="J23" i="3"/>
  <c r="L23" i="3" s="1"/>
  <c r="J9" i="3"/>
  <c r="L9" i="3" s="1"/>
  <c r="AF131" i="3"/>
  <c r="AG131" i="3" s="1"/>
  <c r="AD131" i="3"/>
  <c r="AI131" i="3"/>
  <c r="AH131" i="3"/>
  <c r="AD52" i="3"/>
  <c r="AI52" i="3"/>
  <c r="AH52" i="3"/>
  <c r="AF52" i="3"/>
  <c r="AG52" i="3" s="1"/>
  <c r="AF49" i="3"/>
  <c r="AG49" i="3" s="1"/>
  <c r="AH49" i="3"/>
  <c r="AD49" i="3"/>
  <c r="AI49" i="3"/>
  <c r="AH33" i="3"/>
  <c r="AI33" i="3"/>
  <c r="AF33" i="3"/>
  <c r="AD33" i="3"/>
  <c r="AG33" i="3" s="1"/>
  <c r="AD35" i="3"/>
  <c r="AI35" i="3"/>
  <c r="AH35" i="3"/>
  <c r="AF35" i="3"/>
  <c r="AG35" i="3" s="1"/>
  <c r="J39" i="3"/>
  <c r="L39" i="3" s="1"/>
  <c r="AI120" i="3"/>
  <c r="AH120" i="3"/>
  <c r="AF120" i="3"/>
  <c r="AG120" i="3" s="1"/>
  <c r="AD120" i="3"/>
  <c r="J13" i="3"/>
  <c r="L13" i="3" s="1"/>
  <c r="AI30" i="3"/>
  <c r="AH30" i="3"/>
  <c r="AF30" i="3"/>
  <c r="AD30" i="3"/>
  <c r="J31" i="3"/>
  <c r="L31" i="3" s="1"/>
  <c r="AF31" i="3"/>
  <c r="AH31" i="3"/>
  <c r="AD31" i="3"/>
  <c r="AG31" i="3" s="1"/>
  <c r="AI31" i="3"/>
  <c r="N123" i="3"/>
  <c r="U123" i="3"/>
  <c r="AD19" i="3"/>
  <c r="AI19" i="3"/>
  <c r="AH19" i="3"/>
  <c r="AF19" i="3"/>
  <c r="J50" i="3"/>
  <c r="L50" i="3" s="1"/>
  <c r="AH22" i="3"/>
  <c r="AF22" i="3"/>
  <c r="AG22" i="3" s="1"/>
  <c r="AD22" i="3"/>
  <c r="AI22" i="3"/>
  <c r="AF118" i="3"/>
  <c r="AG118" i="3" s="1"/>
  <c r="AD118" i="3"/>
  <c r="AI118" i="3"/>
  <c r="AH118" i="3"/>
  <c r="J15" i="3"/>
  <c r="L15" i="3" s="1"/>
  <c r="AF41" i="3"/>
  <c r="AG41" i="3" s="1"/>
  <c r="AI41" i="3"/>
  <c r="AH41" i="3"/>
  <c r="AD41" i="3"/>
  <c r="AD29" i="3"/>
  <c r="AI29" i="3"/>
  <c r="AH29" i="3"/>
  <c r="AF29" i="3"/>
  <c r="AG29" i="3" s="1"/>
  <c r="AI61" i="3"/>
  <c r="AF61" i="3"/>
  <c r="AG61" i="3" s="1"/>
  <c r="AH61" i="3"/>
  <c r="AD61" i="3"/>
  <c r="AD124" i="3"/>
  <c r="AI124" i="3"/>
  <c r="AF124" i="3"/>
  <c r="AH124" i="3"/>
  <c r="J36" i="3"/>
  <c r="L36" i="3" s="1"/>
  <c r="J16" i="3"/>
  <c r="L16" i="3" s="1"/>
  <c r="AD12" i="3"/>
  <c r="AI12" i="3"/>
  <c r="AF12" i="3"/>
  <c r="AG12" i="3" s="1"/>
  <c r="AH12" i="3"/>
  <c r="J17" i="3"/>
  <c r="L17" i="3" s="1"/>
  <c r="Z162" i="3"/>
  <c r="AB117" i="3"/>
  <c r="AJ117" i="3"/>
  <c r="AJ162" i="3" s="1"/>
  <c r="AH47" i="3"/>
  <c r="AF47" i="3"/>
  <c r="AG47" i="3" s="1"/>
  <c r="AD47" i="3"/>
  <c r="AI47" i="3"/>
  <c r="Z110" i="3"/>
  <c r="AB5" i="3"/>
  <c r="AJ5" i="3"/>
  <c r="AJ110" i="3" s="1"/>
  <c r="J127" i="3"/>
  <c r="L127" i="3" s="1"/>
  <c r="J121" i="3"/>
  <c r="L121" i="3" s="1"/>
  <c r="J119" i="3"/>
  <c r="L119" i="3" s="1"/>
  <c r="J118" i="3"/>
  <c r="L118" i="3" s="1"/>
  <c r="J125" i="3"/>
  <c r="L125" i="3" s="1"/>
  <c r="J126" i="3"/>
  <c r="L126" i="3" s="1"/>
  <c r="J129" i="3"/>
  <c r="L129" i="3" s="1"/>
  <c r="J120" i="3"/>
  <c r="L120" i="3" s="1"/>
  <c r="J130" i="3"/>
  <c r="L130" i="3" s="1"/>
  <c r="J128" i="3"/>
  <c r="L128" i="3" s="1"/>
  <c r="J117" i="3"/>
  <c r="AD15" i="3"/>
  <c r="AI15" i="3"/>
  <c r="AH15" i="3"/>
  <c r="AF15" i="3"/>
  <c r="AG15" i="3" s="1"/>
  <c r="J19" i="3"/>
  <c r="L19" i="3" s="1"/>
  <c r="AF34" i="3"/>
  <c r="AG34" i="3" s="1"/>
  <c r="AD34" i="3"/>
  <c r="AI34" i="3"/>
  <c r="AH34" i="3"/>
  <c r="AD55" i="3"/>
  <c r="AI55" i="3"/>
  <c r="AH55" i="3"/>
  <c r="AF55" i="3"/>
  <c r="AG55" i="3" s="1"/>
  <c r="N124" i="3"/>
  <c r="U124" i="3"/>
  <c r="AI129" i="3"/>
  <c r="AF129" i="3"/>
  <c r="AG129" i="3" s="1"/>
  <c r="AH129" i="3"/>
  <c r="AD129" i="3"/>
  <c r="J6" i="3"/>
  <c r="L6" i="3" s="1"/>
  <c r="AD127" i="3"/>
  <c r="AH127" i="3"/>
  <c r="AF127" i="3"/>
  <c r="AG127" i="3" s="1"/>
  <c r="AI127" i="3"/>
  <c r="AI37" i="3"/>
  <c r="AF37" i="3"/>
  <c r="AG37" i="3"/>
  <c r="AD37" i="3"/>
  <c r="AH37" i="3"/>
  <c r="AH10" i="3"/>
  <c r="AF10" i="3"/>
  <c r="AG10" i="3" s="1"/>
  <c r="AD10" i="3"/>
  <c r="AI10" i="3"/>
  <c r="J122" i="3"/>
  <c r="L122" i="3" s="1"/>
  <c r="J40" i="3"/>
  <c r="L40" i="3" s="1"/>
  <c r="AD24" i="3"/>
  <c r="AF24" i="3"/>
  <c r="AG24" i="3" s="1"/>
  <c r="AI24" i="3"/>
  <c r="AH24" i="3"/>
  <c r="AH20" i="3"/>
  <c r="AF20" i="3"/>
  <c r="AG20" i="3" s="1"/>
  <c r="AD20" i="3"/>
  <c r="AI20" i="3"/>
  <c r="W18" i="2"/>
  <c r="W5" i="2"/>
  <c r="W13" i="2"/>
  <c r="W10" i="2"/>
  <c r="W6" i="2"/>
  <c r="W7" i="2"/>
  <c r="W14" i="2"/>
  <c r="W12" i="2"/>
  <c r="W4" i="2"/>
  <c r="W11" i="2"/>
  <c r="W27" i="2"/>
  <c r="W17" i="2"/>
  <c r="AG126" i="3" l="1"/>
  <c r="AJ170" i="3"/>
  <c r="AG124" i="3"/>
  <c r="AG128" i="3"/>
  <c r="AG30" i="3"/>
  <c r="AG36" i="3"/>
  <c r="AG32" i="3"/>
  <c r="AG38" i="3"/>
  <c r="AG28" i="3"/>
  <c r="AG19" i="3"/>
  <c r="N120" i="3"/>
  <c r="U120" i="3"/>
  <c r="N12" i="3"/>
  <c r="U12" i="3"/>
  <c r="S20" i="3"/>
  <c r="T20" i="3"/>
  <c r="R20" i="3"/>
  <c r="P20" i="3"/>
  <c r="Q20" i="3" s="1"/>
  <c r="AB110" i="3"/>
  <c r="AH5" i="3"/>
  <c r="AH110" i="3" s="1"/>
  <c r="AI5" i="3"/>
  <c r="AI110" i="3" s="1"/>
  <c r="AF5" i="3"/>
  <c r="AF110" i="3" s="1"/>
  <c r="AD5" i="3"/>
  <c r="AD110" i="3" s="1"/>
  <c r="N44" i="3"/>
  <c r="U44" i="3"/>
  <c r="N126" i="3"/>
  <c r="U126" i="3"/>
  <c r="Z170" i="3"/>
  <c r="Z174" i="3" s="1"/>
  <c r="Z111" i="3"/>
  <c r="N36" i="3"/>
  <c r="U36" i="3"/>
  <c r="N50" i="3"/>
  <c r="U50" i="3"/>
  <c r="N53" i="3"/>
  <c r="U53" i="3"/>
  <c r="N59" i="3"/>
  <c r="U59" i="3"/>
  <c r="N43" i="3"/>
  <c r="U43" i="3"/>
  <c r="N30" i="3"/>
  <c r="U30" i="3"/>
  <c r="N8" i="3"/>
  <c r="U8" i="3"/>
  <c r="N60" i="3"/>
  <c r="U60" i="3"/>
  <c r="N45" i="3"/>
  <c r="U45" i="3"/>
  <c r="N129" i="3"/>
  <c r="U129" i="3"/>
  <c r="AB162" i="3"/>
  <c r="AI117" i="3"/>
  <c r="AI162" i="3" s="1"/>
  <c r="AH117" i="3"/>
  <c r="AH162" i="3" s="1"/>
  <c r="AF117" i="3"/>
  <c r="AF162" i="3" s="1"/>
  <c r="AD117" i="3"/>
  <c r="AD162" i="3" s="1"/>
  <c r="R123" i="3"/>
  <c r="T123" i="3"/>
  <c r="S123" i="3"/>
  <c r="P123" i="3"/>
  <c r="Q123" i="3" s="1"/>
  <c r="N25" i="3"/>
  <c r="U25" i="3"/>
  <c r="N33" i="3"/>
  <c r="U33" i="3"/>
  <c r="N125" i="3"/>
  <c r="U125" i="3"/>
  <c r="N17" i="3"/>
  <c r="U17" i="3"/>
  <c r="N39" i="3"/>
  <c r="U39" i="3"/>
  <c r="U51" i="3"/>
  <c r="N51" i="3"/>
  <c r="N24" i="3"/>
  <c r="U24" i="3"/>
  <c r="N41" i="3"/>
  <c r="U41" i="3"/>
  <c r="N10" i="3"/>
  <c r="U10" i="3"/>
  <c r="N22" i="3"/>
  <c r="U22" i="3"/>
  <c r="N16" i="3"/>
  <c r="U16" i="3"/>
  <c r="N48" i="3"/>
  <c r="U48" i="3"/>
  <c r="N32" i="3"/>
  <c r="U32" i="3"/>
  <c r="N40" i="3"/>
  <c r="U40" i="3"/>
  <c r="T124" i="3"/>
  <c r="S124" i="3"/>
  <c r="R124" i="3"/>
  <c r="P124" i="3"/>
  <c r="Q124" i="3" s="1"/>
  <c r="N118" i="3"/>
  <c r="U118" i="3"/>
  <c r="N55" i="3"/>
  <c r="U55" i="3"/>
  <c r="N52" i="3"/>
  <c r="U52" i="3"/>
  <c r="N42" i="3"/>
  <c r="U42" i="3"/>
  <c r="N18" i="3"/>
  <c r="U18" i="3"/>
  <c r="N35" i="3"/>
  <c r="U35" i="3"/>
  <c r="N34" i="3"/>
  <c r="U34" i="3"/>
  <c r="N122" i="3"/>
  <c r="U122" i="3"/>
  <c r="J162" i="3"/>
  <c r="L117" i="3"/>
  <c r="N13" i="3"/>
  <c r="U13" i="3"/>
  <c r="N9" i="3"/>
  <c r="U9" i="3"/>
  <c r="N49" i="3"/>
  <c r="U49" i="3"/>
  <c r="N26" i="3"/>
  <c r="U26" i="3"/>
  <c r="N58" i="3"/>
  <c r="U58" i="3"/>
  <c r="N128" i="3"/>
  <c r="U128" i="3"/>
  <c r="N121" i="3"/>
  <c r="U121" i="3"/>
  <c r="N23" i="3"/>
  <c r="U23" i="3"/>
  <c r="J110" i="3"/>
  <c r="L5" i="3"/>
  <c r="N21" i="3"/>
  <c r="U21" i="3"/>
  <c r="N28" i="3"/>
  <c r="U28" i="3"/>
  <c r="N54" i="3"/>
  <c r="U54" i="3"/>
  <c r="N27" i="3"/>
  <c r="U27" i="3"/>
  <c r="T131" i="3"/>
  <c r="R131" i="3"/>
  <c r="S131" i="3"/>
  <c r="P131" i="3"/>
  <c r="Q131" i="3" s="1"/>
  <c r="N61" i="3"/>
  <c r="U61" i="3"/>
  <c r="N6" i="3"/>
  <c r="U6" i="3"/>
  <c r="N119" i="3"/>
  <c r="U119" i="3"/>
  <c r="N11" i="3"/>
  <c r="U11" i="3"/>
  <c r="N46" i="3"/>
  <c r="U46" i="3"/>
  <c r="N19" i="3"/>
  <c r="U19" i="3"/>
  <c r="N130" i="3"/>
  <c r="U130" i="3"/>
  <c r="N127" i="3"/>
  <c r="U127" i="3"/>
  <c r="N15" i="3"/>
  <c r="U15" i="3"/>
  <c r="N31" i="3"/>
  <c r="U31" i="3"/>
  <c r="N7" i="3"/>
  <c r="U7" i="3"/>
  <c r="N47" i="3"/>
  <c r="U47" i="3"/>
  <c r="N29" i="3"/>
  <c r="U29" i="3"/>
  <c r="N38" i="3"/>
  <c r="U38" i="3"/>
  <c r="N14" i="3"/>
  <c r="U14" i="3"/>
  <c r="N37" i="3"/>
  <c r="U37" i="3"/>
  <c r="W15" i="2"/>
  <c r="W9" i="2"/>
  <c r="W8" i="2"/>
  <c r="W16" i="2"/>
  <c r="W23" i="2"/>
  <c r="AI170" i="3" l="1"/>
  <c r="T31" i="3"/>
  <c r="S31" i="3"/>
  <c r="R31" i="3"/>
  <c r="P31" i="3"/>
  <c r="Q31" i="3" s="1"/>
  <c r="T6" i="3"/>
  <c r="S6" i="3"/>
  <c r="P6" i="3"/>
  <c r="Q6" i="3" s="1"/>
  <c r="R6" i="3"/>
  <c r="T35" i="3"/>
  <c r="S35" i="3"/>
  <c r="R35" i="3"/>
  <c r="P35" i="3"/>
  <c r="Q35" i="3" s="1"/>
  <c r="R51" i="3"/>
  <c r="P51" i="3"/>
  <c r="Q51" i="3" s="1"/>
  <c r="S51" i="3"/>
  <c r="T51" i="3"/>
  <c r="P129" i="3"/>
  <c r="Q129" i="3" s="1"/>
  <c r="R129" i="3"/>
  <c r="T129" i="3"/>
  <c r="S129" i="3"/>
  <c r="S30" i="3"/>
  <c r="P30" i="3"/>
  <c r="R30" i="3"/>
  <c r="Q30" i="3"/>
  <c r="T30" i="3"/>
  <c r="P50" i="3"/>
  <c r="Q50" i="3" s="1"/>
  <c r="T50" i="3"/>
  <c r="S50" i="3"/>
  <c r="R50" i="3"/>
  <c r="S44" i="3"/>
  <c r="T44" i="3"/>
  <c r="R44" i="3"/>
  <c r="P44" i="3"/>
  <c r="Q44" i="3" s="1"/>
  <c r="S29" i="3"/>
  <c r="R29" i="3"/>
  <c r="T29" i="3"/>
  <c r="P29" i="3"/>
  <c r="Q29" i="3" s="1"/>
  <c r="T15" i="3"/>
  <c r="S15" i="3"/>
  <c r="P15" i="3"/>
  <c r="Q15" i="3" s="1"/>
  <c r="R15" i="3"/>
  <c r="S46" i="3"/>
  <c r="P46" i="3"/>
  <c r="Q46" i="3" s="1"/>
  <c r="R46" i="3"/>
  <c r="T46" i="3"/>
  <c r="P61" i="3"/>
  <c r="Q61" i="3" s="1"/>
  <c r="T61" i="3"/>
  <c r="R61" i="3"/>
  <c r="S61" i="3"/>
  <c r="L162" i="3"/>
  <c r="N117" i="3"/>
  <c r="U117" i="3"/>
  <c r="U162" i="3" s="1"/>
  <c r="S40" i="3"/>
  <c r="T40" i="3"/>
  <c r="P40" i="3"/>
  <c r="Q40" i="3" s="1"/>
  <c r="R40" i="3"/>
  <c r="R22" i="3"/>
  <c r="T22" i="3"/>
  <c r="S22" i="3"/>
  <c r="P22" i="3"/>
  <c r="Q22" i="3" s="1"/>
  <c r="Q33" i="3"/>
  <c r="P33" i="3"/>
  <c r="S33" i="3"/>
  <c r="R33" i="3"/>
  <c r="T33" i="3"/>
  <c r="AD170" i="3"/>
  <c r="L110" i="3"/>
  <c r="L170" i="3" s="1"/>
  <c r="L174" i="3" s="1"/>
  <c r="N5" i="3"/>
  <c r="U5" i="3"/>
  <c r="U110" i="3" s="1"/>
  <c r="U170" i="3" s="1"/>
  <c r="S16" i="3"/>
  <c r="T16" i="3"/>
  <c r="R16" i="3"/>
  <c r="P16" i="3"/>
  <c r="Q16" i="3" s="1"/>
  <c r="S24" i="3"/>
  <c r="R24" i="3"/>
  <c r="Q24" i="3"/>
  <c r="P24" i="3"/>
  <c r="T24" i="3"/>
  <c r="P120" i="3"/>
  <c r="Q120" i="3" s="1"/>
  <c r="T120" i="3"/>
  <c r="S120" i="3"/>
  <c r="R120" i="3"/>
  <c r="T58" i="3"/>
  <c r="R58" i="3"/>
  <c r="P58" i="3"/>
  <c r="Q58" i="3" s="1"/>
  <c r="S58" i="3"/>
  <c r="T55" i="3"/>
  <c r="R55" i="3"/>
  <c r="P55" i="3"/>
  <c r="Q55" i="3" s="1"/>
  <c r="S55" i="3"/>
  <c r="S54" i="3"/>
  <c r="T54" i="3"/>
  <c r="R54" i="3"/>
  <c r="P54" i="3"/>
  <c r="Q54" i="3" s="1"/>
  <c r="T23" i="3"/>
  <c r="Q23" i="3"/>
  <c r="S23" i="3"/>
  <c r="R23" i="3"/>
  <c r="P23" i="3"/>
  <c r="R26" i="3"/>
  <c r="S26" i="3"/>
  <c r="P26" i="3"/>
  <c r="Q26" i="3" s="1"/>
  <c r="T26" i="3"/>
  <c r="R18" i="3"/>
  <c r="T18" i="3"/>
  <c r="S18" i="3"/>
  <c r="P18" i="3"/>
  <c r="Q18" i="3" s="1"/>
  <c r="T118" i="3"/>
  <c r="S118" i="3"/>
  <c r="R118" i="3"/>
  <c r="P118" i="3"/>
  <c r="Q118" i="3" s="1"/>
  <c r="S45" i="3"/>
  <c r="Q45" i="3"/>
  <c r="T45" i="3"/>
  <c r="R45" i="3"/>
  <c r="P45" i="3"/>
  <c r="R43" i="3"/>
  <c r="T43" i="3"/>
  <c r="S43" i="3"/>
  <c r="P43" i="3"/>
  <c r="Q43" i="3" s="1"/>
  <c r="P36" i="3"/>
  <c r="Q36" i="3" s="1"/>
  <c r="S36" i="3"/>
  <c r="T36" i="3"/>
  <c r="R36" i="3"/>
  <c r="AF170" i="3"/>
  <c r="S38" i="3"/>
  <c r="P38" i="3"/>
  <c r="Q38" i="3" s="1"/>
  <c r="T38" i="3"/>
  <c r="R38" i="3"/>
  <c r="R125" i="3"/>
  <c r="P125" i="3"/>
  <c r="Q125" i="3" s="1"/>
  <c r="T125" i="3"/>
  <c r="S125" i="3"/>
  <c r="T27" i="3"/>
  <c r="S27" i="3"/>
  <c r="P27" i="3"/>
  <c r="Q27" i="3" s="1"/>
  <c r="R27" i="3"/>
  <c r="P13" i="3"/>
  <c r="Q13" i="3" s="1"/>
  <c r="T13" i="3"/>
  <c r="R13" i="3"/>
  <c r="S13" i="3"/>
  <c r="R37" i="3"/>
  <c r="P37" i="3"/>
  <c r="Q37" i="3" s="1"/>
  <c r="T37" i="3"/>
  <c r="S37" i="3"/>
  <c r="R47" i="3"/>
  <c r="P47" i="3"/>
  <c r="Q47" i="3" s="1"/>
  <c r="T47" i="3"/>
  <c r="S47" i="3"/>
  <c r="R127" i="3"/>
  <c r="T127" i="3"/>
  <c r="S127" i="3"/>
  <c r="P127" i="3"/>
  <c r="Q127" i="3" s="1"/>
  <c r="P11" i="3"/>
  <c r="Q11" i="3" s="1"/>
  <c r="R11" i="3"/>
  <c r="S11" i="3"/>
  <c r="T11" i="3"/>
  <c r="R32" i="3"/>
  <c r="P32" i="3"/>
  <c r="Q32" i="3" s="1"/>
  <c r="T32" i="3"/>
  <c r="S32" i="3"/>
  <c r="P10" i="3"/>
  <c r="Q10" i="3" s="1"/>
  <c r="T10" i="3"/>
  <c r="S10" i="3"/>
  <c r="R10" i="3"/>
  <c r="P39" i="3"/>
  <c r="Q39" i="3" s="1"/>
  <c r="S39" i="3"/>
  <c r="T39" i="3"/>
  <c r="R39" i="3"/>
  <c r="P25" i="3"/>
  <c r="Q25" i="3" s="1"/>
  <c r="R25" i="3"/>
  <c r="S25" i="3"/>
  <c r="T25" i="3"/>
  <c r="AG117" i="3"/>
  <c r="AG162" i="3" s="1"/>
  <c r="AG5" i="3"/>
  <c r="AG110" i="3" s="1"/>
  <c r="AG170" i="3" s="1"/>
  <c r="T19" i="3"/>
  <c r="S19" i="3"/>
  <c r="R19" i="3"/>
  <c r="P19" i="3"/>
  <c r="Q19" i="3" s="1"/>
  <c r="T28" i="3"/>
  <c r="Q28" i="3"/>
  <c r="S28" i="3"/>
  <c r="R28" i="3"/>
  <c r="P28" i="3"/>
  <c r="S49" i="3"/>
  <c r="R49" i="3"/>
  <c r="P49" i="3"/>
  <c r="Q49" i="3" s="1"/>
  <c r="T49" i="3"/>
  <c r="T122" i="3"/>
  <c r="S122" i="3"/>
  <c r="R122" i="3"/>
  <c r="P122" i="3"/>
  <c r="Q122" i="3" s="1"/>
  <c r="P42" i="3"/>
  <c r="Q42" i="3" s="1"/>
  <c r="S42" i="3"/>
  <c r="T42" i="3"/>
  <c r="R42" i="3"/>
  <c r="R60" i="3"/>
  <c r="T60" i="3"/>
  <c r="S60" i="3"/>
  <c r="P60" i="3"/>
  <c r="Q60" i="3" s="1"/>
  <c r="R14" i="3"/>
  <c r="T14" i="3"/>
  <c r="S14" i="3"/>
  <c r="P14" i="3"/>
  <c r="Q14" i="3" s="1"/>
  <c r="P7" i="3"/>
  <c r="R7" i="3"/>
  <c r="T7" i="3"/>
  <c r="S7" i="3"/>
  <c r="Q7" i="3"/>
  <c r="S130" i="3"/>
  <c r="R130" i="3"/>
  <c r="P130" i="3"/>
  <c r="T130" i="3"/>
  <c r="Q130" i="3"/>
  <c r="T119" i="3"/>
  <c r="S119" i="3"/>
  <c r="R119" i="3"/>
  <c r="P119" i="3"/>
  <c r="Q119" i="3" s="1"/>
  <c r="S48" i="3"/>
  <c r="Q48" i="3"/>
  <c r="P48" i="3"/>
  <c r="R48" i="3"/>
  <c r="T48" i="3"/>
  <c r="S41" i="3"/>
  <c r="P41" i="3"/>
  <c r="Q41" i="3" s="1"/>
  <c r="T41" i="3"/>
  <c r="R41" i="3"/>
  <c r="P17" i="3"/>
  <c r="Q17" i="3" s="1"/>
  <c r="T17" i="3"/>
  <c r="S17" i="3"/>
  <c r="R17" i="3"/>
  <c r="AH170" i="3"/>
  <c r="S12" i="3"/>
  <c r="R12" i="3"/>
  <c r="T12" i="3"/>
  <c r="P12" i="3"/>
  <c r="Q12" i="3" s="1"/>
  <c r="S121" i="3"/>
  <c r="R121" i="3"/>
  <c r="P121" i="3"/>
  <c r="Q121" i="3" s="1"/>
  <c r="T121" i="3"/>
  <c r="S59" i="3"/>
  <c r="T59" i="3"/>
  <c r="R59" i="3"/>
  <c r="P59" i="3"/>
  <c r="Q59" i="3" s="1"/>
  <c r="P21" i="3"/>
  <c r="T21" i="3"/>
  <c r="S21" i="3"/>
  <c r="R21" i="3"/>
  <c r="Q21" i="3"/>
  <c r="T128" i="3"/>
  <c r="S128" i="3"/>
  <c r="P128" i="3"/>
  <c r="R128" i="3"/>
  <c r="Q128" i="3"/>
  <c r="T9" i="3"/>
  <c r="S9" i="3"/>
  <c r="R9" i="3"/>
  <c r="P9" i="3"/>
  <c r="Q9" i="3" s="1"/>
  <c r="S34" i="3"/>
  <c r="R34" i="3"/>
  <c r="P34" i="3"/>
  <c r="Q34" i="3" s="1"/>
  <c r="T34" i="3"/>
  <c r="T52" i="3"/>
  <c r="R52" i="3"/>
  <c r="P52" i="3"/>
  <c r="Q52" i="3" s="1"/>
  <c r="S52" i="3"/>
  <c r="R8" i="3"/>
  <c r="P8" i="3"/>
  <c r="Q8" i="3" s="1"/>
  <c r="S8" i="3"/>
  <c r="T8" i="3"/>
  <c r="T53" i="3"/>
  <c r="R53" i="3"/>
  <c r="P53" i="3"/>
  <c r="Q53" i="3" s="1"/>
  <c r="S53" i="3"/>
  <c r="P126" i="3"/>
  <c r="Q126" i="3" s="1"/>
  <c r="T126" i="3"/>
  <c r="S126" i="3"/>
  <c r="R126" i="3"/>
  <c r="AB170" i="3"/>
  <c r="O41" i="2"/>
  <c r="S41" i="2"/>
  <c r="W19" i="2"/>
  <c r="K41" i="2"/>
  <c r="W2" i="2"/>
  <c r="G41" i="2"/>
  <c r="N162" i="3" l="1"/>
  <c r="S117" i="3"/>
  <c r="S162" i="3" s="1"/>
  <c r="R117" i="3"/>
  <c r="R162" i="3" s="1"/>
  <c r="P117" i="3"/>
  <c r="P162" i="3" s="1"/>
  <c r="T117" i="3"/>
  <c r="T162" i="3" s="1"/>
  <c r="N110" i="3"/>
  <c r="S5" i="3"/>
  <c r="S110" i="3" s="1"/>
  <c r="R5" i="3"/>
  <c r="R110" i="3" s="1"/>
  <c r="P5" i="3"/>
  <c r="P110" i="3" s="1"/>
  <c r="T5" i="3"/>
  <c r="T110" i="3" s="1"/>
  <c r="W41" i="2"/>
  <c r="L39" i="2"/>
  <c r="L4" i="2"/>
  <c r="L12" i="2"/>
  <c r="L27" i="2"/>
  <c r="L3" i="2"/>
  <c r="L20" i="2"/>
  <c r="L6" i="2"/>
  <c r="L7" i="2"/>
  <c r="L21" i="2"/>
  <c r="L9" i="2"/>
  <c r="L5" i="2"/>
  <c r="L8" i="2"/>
  <c r="L13" i="2"/>
  <c r="L30" i="2"/>
  <c r="L11" i="2"/>
  <c r="L28" i="2"/>
  <c r="L26" i="2"/>
  <c r="L10" i="2"/>
  <c r="L22" i="2"/>
  <c r="L14" i="2"/>
  <c r="L16" i="2"/>
  <c r="L25" i="2"/>
  <c r="L31" i="2"/>
  <c r="L15" i="2"/>
  <c r="L24" i="2"/>
  <c r="L23" i="2"/>
  <c r="L18" i="2"/>
  <c r="L17" i="2"/>
  <c r="P39" i="2"/>
  <c r="T39" i="2"/>
  <c r="P12" i="2"/>
  <c r="T12" i="2"/>
  <c r="T14" i="2"/>
  <c r="P14" i="2"/>
  <c r="T10" i="2"/>
  <c r="P10" i="2"/>
  <c r="P8" i="2"/>
  <c r="T8" i="2"/>
  <c r="P15" i="2"/>
  <c r="T15" i="2"/>
  <c r="T6" i="2"/>
  <c r="P6" i="2"/>
  <c r="T27" i="2"/>
  <c r="P27" i="2"/>
  <c r="P23" i="2"/>
  <c r="T23" i="2"/>
  <c r="T4" i="2"/>
  <c r="P4" i="2"/>
  <c r="T18" i="2"/>
  <c r="P18" i="2"/>
  <c r="P17" i="2"/>
  <c r="T17" i="2"/>
  <c r="P5" i="2"/>
  <c r="T5" i="2"/>
  <c r="T11" i="2"/>
  <c r="P11" i="2"/>
  <c r="T13" i="2"/>
  <c r="P13" i="2"/>
  <c r="T7" i="2"/>
  <c r="P7" i="2"/>
  <c r="T9" i="2"/>
  <c r="P9" i="2"/>
  <c r="T16" i="2"/>
  <c r="P16" i="2"/>
  <c r="P28" i="2"/>
  <c r="T28" i="2"/>
  <c r="P31" i="2"/>
  <c r="T31" i="2"/>
  <c r="P29" i="2"/>
  <c r="P3" i="2"/>
  <c r="T3" i="2"/>
  <c r="P26" i="2"/>
  <c r="T26" i="2"/>
  <c r="P21" i="2"/>
  <c r="T21" i="2"/>
  <c r="P22" i="2"/>
  <c r="T22" i="2"/>
  <c r="P24" i="2"/>
  <c r="T24" i="2"/>
  <c r="P25" i="2"/>
  <c r="T25" i="2"/>
  <c r="P30" i="2"/>
  <c r="T30" i="2"/>
  <c r="T20" i="2"/>
  <c r="P20" i="2"/>
  <c r="Q117" i="3" l="1"/>
  <c r="Q162" i="3" s="1"/>
  <c r="T170" i="3"/>
  <c r="P170" i="3"/>
  <c r="R170" i="3"/>
  <c r="Q5" i="3"/>
  <c r="Q110" i="3" s="1"/>
  <c r="Q170" i="3" s="1"/>
  <c r="S170" i="3"/>
  <c r="N170" i="3"/>
  <c r="H36" i="2"/>
  <c r="H32" i="2"/>
  <c r="H38" i="2"/>
  <c r="H34" i="2"/>
  <c r="H35" i="2"/>
  <c r="H40" i="2"/>
  <c r="H37" i="2"/>
  <c r="L33" i="2"/>
  <c r="L29" i="2"/>
  <c r="V17" i="2"/>
  <c r="X17" i="2" s="1"/>
  <c r="H17" i="2"/>
  <c r="V18" i="2"/>
  <c r="X18" i="2" s="1"/>
  <c r="H18" i="2"/>
  <c r="V23" i="2"/>
  <c r="X23" i="2" s="1"/>
  <c r="H23" i="2"/>
  <c r="V24" i="2"/>
  <c r="X24" i="2" s="1"/>
  <c r="H24" i="2"/>
  <c r="V15" i="2"/>
  <c r="X15" i="2" s="1"/>
  <c r="H15" i="2"/>
  <c r="V31" i="2"/>
  <c r="X31" i="2" s="1"/>
  <c r="H31" i="2"/>
  <c r="V25" i="2"/>
  <c r="X25" i="2" s="1"/>
  <c r="H25" i="2"/>
  <c r="V16" i="2"/>
  <c r="X16" i="2" s="1"/>
  <c r="H16" i="2"/>
  <c r="V14" i="2"/>
  <c r="X14" i="2" s="1"/>
  <c r="H14" i="2"/>
  <c r="V22" i="2"/>
  <c r="X22" i="2" s="1"/>
  <c r="H22" i="2"/>
  <c r="V10" i="2"/>
  <c r="X10" i="2" s="1"/>
  <c r="H10" i="2"/>
  <c r="V26" i="2"/>
  <c r="X26" i="2" s="1"/>
  <c r="H26" i="2"/>
  <c r="V28" i="2"/>
  <c r="X28" i="2" s="1"/>
  <c r="H28" i="2"/>
  <c r="V11" i="2"/>
  <c r="X11" i="2" s="1"/>
  <c r="H11" i="2"/>
  <c r="V30" i="2"/>
  <c r="X30" i="2" s="1"/>
  <c r="H30" i="2"/>
  <c r="V13" i="2"/>
  <c r="X13" i="2" s="1"/>
  <c r="H13" i="2"/>
  <c r="V8" i="2"/>
  <c r="X8" i="2" s="1"/>
  <c r="H8" i="2"/>
  <c r="V5" i="2"/>
  <c r="X5" i="2" s="1"/>
  <c r="H5" i="2"/>
  <c r="V9" i="2"/>
  <c r="X9" i="2" s="1"/>
  <c r="H9" i="2"/>
  <c r="V21" i="2"/>
  <c r="X21" i="2" s="1"/>
  <c r="H21" i="2"/>
  <c r="V7" i="2"/>
  <c r="X7" i="2" s="1"/>
  <c r="H7" i="2"/>
  <c r="V6" i="2"/>
  <c r="X6" i="2" s="1"/>
  <c r="H6" i="2"/>
  <c r="V20" i="2"/>
  <c r="X20" i="2" s="1"/>
  <c r="H20" i="2"/>
  <c r="V3" i="2"/>
  <c r="X3" i="2" s="1"/>
  <c r="H3" i="2"/>
  <c r="V27" i="2"/>
  <c r="X27" i="2" s="1"/>
  <c r="H27" i="2"/>
  <c r="V12" i="2"/>
  <c r="X12" i="2" s="1"/>
  <c r="H12" i="2"/>
  <c r="V4" i="2"/>
  <c r="X4" i="2" s="1"/>
  <c r="H4" i="2"/>
  <c r="V39" i="2"/>
  <c r="X39" i="2" s="1"/>
  <c r="H39" i="2"/>
  <c r="T29" i="2"/>
  <c r="P35" i="2"/>
  <c r="L35" i="2"/>
  <c r="P40" i="2"/>
  <c r="L40" i="2"/>
  <c r="P37" i="2"/>
  <c r="L37" i="2"/>
  <c r="P36" i="2"/>
  <c r="L36" i="2"/>
  <c r="T32" i="2"/>
  <c r="L32" i="2"/>
  <c r="T38" i="2"/>
  <c r="L38" i="2"/>
  <c r="P34" i="2"/>
  <c r="L34" i="2"/>
  <c r="P33" i="2"/>
  <c r="T33" i="2"/>
  <c r="P38" i="2"/>
  <c r="T36" i="2"/>
  <c r="T37" i="2"/>
  <c r="T34" i="2"/>
  <c r="T40" i="2"/>
  <c r="T35" i="2"/>
  <c r="P32" i="2"/>
  <c r="V36" i="2" l="1"/>
  <c r="X36" i="2" s="1"/>
  <c r="V34" i="2"/>
  <c r="X34" i="2" s="1"/>
  <c r="V37" i="2"/>
  <c r="X37" i="2" s="1"/>
  <c r="V38" i="2"/>
  <c r="X38" i="2" s="1"/>
  <c r="V40" i="2"/>
  <c r="X40" i="2" s="1"/>
  <c r="V32" i="2"/>
  <c r="X32" i="2" s="1"/>
  <c r="V35" i="2"/>
  <c r="X35" i="2" s="1"/>
  <c r="L19" i="2"/>
  <c r="V29" i="2"/>
  <c r="X29" i="2" s="1"/>
  <c r="H29" i="2"/>
  <c r="V33" i="2"/>
  <c r="X33" i="2" s="1"/>
  <c r="H33" i="2"/>
  <c r="T19" i="2"/>
  <c r="P19" i="2"/>
  <c r="T2" i="2" l="1"/>
  <c r="T41" i="2" s="1"/>
  <c r="R41" i="2"/>
  <c r="P2" i="2"/>
  <c r="P41" i="2" s="1"/>
  <c r="N41" i="2"/>
  <c r="V2" i="2"/>
  <c r="F41" i="2"/>
  <c r="H2" i="2"/>
  <c r="H41" i="2" s="1"/>
  <c r="L2" i="2"/>
  <c r="L41" i="2" s="1"/>
  <c r="J41" i="2"/>
  <c r="V19" i="2"/>
  <c r="X19" i="2" s="1"/>
  <c r="H19" i="2"/>
  <c r="X2" i="2" l="1"/>
  <c r="X41" i="2" s="1"/>
  <c r="V41" i="2"/>
  <c r="AA2" i="1" l="1"/>
  <c r="AA44" i="1"/>
  <c r="AA57" i="1" l="1"/>
  <c r="AA14" i="1"/>
  <c r="AA4" i="1"/>
  <c r="AA28" i="1"/>
  <c r="AA18" i="1"/>
  <c r="AA40" i="1"/>
  <c r="AA34" i="1"/>
  <c r="AA13" i="1"/>
  <c r="AA20" i="1"/>
  <c r="AA6" i="1"/>
  <c r="AA24" i="1"/>
  <c r="AA26" i="1"/>
  <c r="AA39" i="1"/>
  <c r="AA23" i="1"/>
  <c r="AA36" i="1"/>
  <c r="AA48" i="1"/>
  <c r="AA37" i="1"/>
  <c r="AA7" i="1"/>
  <c r="AA47" i="1"/>
  <c r="AA5" i="1"/>
  <c r="AA41" i="1"/>
  <c r="AA27" i="1"/>
  <c r="AA33" i="1"/>
  <c r="AA12" i="1"/>
  <c r="AA52" i="1"/>
  <c r="AA49" i="1"/>
  <c r="AA15" i="1"/>
  <c r="AA21" i="1"/>
  <c r="AA11" i="1"/>
  <c r="AA9" i="1"/>
  <c r="AA43" i="1"/>
  <c r="AA3" i="1"/>
  <c r="AA38" i="1"/>
  <c r="AA22" i="1"/>
  <c r="AA8" i="1"/>
  <c r="AA50" i="1"/>
  <c r="AA19" i="1"/>
  <c r="AA61" i="1"/>
  <c r="AA51" i="1"/>
  <c r="AA17" i="1"/>
  <c r="AA31" i="1"/>
  <c r="AA42" i="1"/>
  <c r="AA35" i="1"/>
  <c r="AA10" i="1"/>
  <c r="AA30" i="1"/>
  <c r="AA67" i="1"/>
  <c r="AA25" i="1"/>
  <c r="AA60" i="1"/>
  <c r="AA29" i="1"/>
  <c r="AA45" i="1"/>
  <c r="AA16" i="1"/>
  <c r="AA32" i="1"/>
  <c r="AA46" i="1"/>
  <c r="AA63" i="1" l="1"/>
  <c r="AA62" i="1"/>
  <c r="AA59" i="1"/>
  <c r="AA56" i="1"/>
  <c r="AA54" i="1"/>
  <c r="O68" i="1"/>
  <c r="O70" i="1" s="1"/>
  <c r="W68" i="1"/>
  <c r="S68" i="1"/>
  <c r="S70" i="1" s="1"/>
  <c r="AA58" i="1"/>
  <c r="AA65" i="1"/>
  <c r="K68" i="1"/>
  <c r="K70" i="1" s="1"/>
  <c r="AA64" i="1"/>
  <c r="AA53" i="1"/>
  <c r="AA55" i="1"/>
  <c r="AA66" i="1"/>
  <c r="G68" i="1" l="1"/>
  <c r="G70" i="1" s="1"/>
  <c r="AA68" i="1"/>
  <c r="AA70" i="1" l="1"/>
  <c r="L18" i="1" l="1"/>
  <c r="L20" i="1"/>
  <c r="L5" i="1"/>
  <c r="L39" i="1"/>
  <c r="L6" i="1"/>
  <c r="L9" i="1"/>
  <c r="L56" i="1"/>
  <c r="L60" i="1"/>
  <c r="L61" i="1"/>
  <c r="L66" i="1"/>
  <c r="L58" i="1"/>
  <c r="L28" i="1"/>
  <c r="L31" i="1"/>
  <c r="L37" i="1"/>
  <c r="L44" i="1"/>
  <c r="L67" i="1"/>
  <c r="L53" i="1"/>
  <c r="L63" i="1"/>
  <c r="L17" i="1"/>
  <c r="L30" i="1"/>
  <c r="L43" i="1"/>
  <c r="L29" i="1"/>
  <c r="L52" i="1"/>
  <c r="L49" i="1"/>
  <c r="L35" i="1"/>
  <c r="L32" i="1"/>
  <c r="L59" i="1"/>
  <c r="L54" i="1"/>
  <c r="L64" i="1"/>
  <c r="L55" i="1"/>
  <c r="L65" i="1"/>
  <c r="L27" i="1"/>
  <c r="L14" i="1"/>
  <c r="L11" i="1"/>
  <c r="L24" i="1"/>
  <c r="L36" i="1"/>
  <c r="L16" i="1"/>
  <c r="L7" i="1"/>
  <c r="L57" i="1"/>
  <c r="L62" i="1"/>
  <c r="L4" i="1"/>
  <c r="L23" i="1"/>
  <c r="L3" i="1"/>
  <c r="L12" i="1"/>
  <c r="L40" i="1"/>
  <c r="L45" i="1"/>
  <c r="L10" i="1"/>
  <c r="L34" i="1"/>
  <c r="L21" i="1"/>
  <c r="L46" i="1"/>
  <c r="L19" i="1"/>
  <c r="L50" i="1"/>
  <c r="L13" i="1"/>
  <c r="L47" i="1"/>
  <c r="L38" i="1"/>
  <c r="L25" i="1"/>
  <c r="L48" i="1"/>
  <c r="L8" i="1"/>
  <c r="L33" i="1"/>
  <c r="L22" i="1"/>
  <c r="L26" i="1"/>
  <c r="T60" i="1"/>
  <c r="P60" i="1"/>
  <c r="X60" i="1"/>
  <c r="P67" i="1"/>
  <c r="T67" i="1"/>
  <c r="X67" i="1"/>
  <c r="X52" i="1"/>
  <c r="T52" i="1"/>
  <c r="P52" i="1"/>
  <c r="P59" i="1"/>
  <c r="X59" i="1"/>
  <c r="T59" i="1"/>
  <c r="X7" i="1"/>
  <c r="T7" i="1"/>
  <c r="P7" i="1"/>
  <c r="X34" i="1"/>
  <c r="P34" i="1"/>
  <c r="T34" i="1"/>
  <c r="X47" i="1"/>
  <c r="P47" i="1"/>
  <c r="T47" i="1"/>
  <c r="P31" i="1"/>
  <c r="T31" i="1"/>
  <c r="X31" i="1"/>
  <c r="X30" i="1"/>
  <c r="P30" i="1"/>
  <c r="T30" i="1"/>
  <c r="T54" i="1"/>
  <c r="P54" i="1"/>
  <c r="X54" i="1"/>
  <c r="X24" i="1"/>
  <c r="P24" i="1"/>
  <c r="T24" i="1"/>
  <c r="P57" i="1"/>
  <c r="T57" i="1"/>
  <c r="X57" i="1"/>
  <c r="X3" i="1"/>
  <c r="T3" i="1"/>
  <c r="P3" i="1"/>
  <c r="T45" i="1"/>
  <c r="P45" i="1"/>
  <c r="X45" i="1"/>
  <c r="X46" i="1"/>
  <c r="T46" i="1"/>
  <c r="P46" i="1"/>
  <c r="P25" i="1"/>
  <c r="T25" i="1"/>
  <c r="X25" i="1"/>
  <c r="X22" i="1"/>
  <c r="T22" i="1"/>
  <c r="P22" i="1"/>
  <c r="P49" i="1"/>
  <c r="T49" i="1"/>
  <c r="X49" i="1"/>
  <c r="X27" i="1"/>
  <c r="P27" i="1"/>
  <c r="T27" i="1"/>
  <c r="X48" i="1"/>
  <c r="P48" i="1"/>
  <c r="T48" i="1"/>
  <c r="P6" i="1"/>
  <c r="X6" i="1"/>
  <c r="T6" i="1"/>
  <c r="X35" i="1"/>
  <c r="P35" i="1"/>
  <c r="T35" i="1"/>
  <c r="T64" i="1"/>
  <c r="P64" i="1"/>
  <c r="X64" i="1"/>
  <c r="X36" i="1"/>
  <c r="P36" i="1"/>
  <c r="T36" i="1"/>
  <c r="T62" i="1"/>
  <c r="X62" i="1"/>
  <c r="P62" i="1"/>
  <c r="T12" i="1"/>
  <c r="X12" i="1"/>
  <c r="P12" i="1"/>
  <c r="P21" i="1"/>
  <c r="T21" i="1"/>
  <c r="X21" i="1"/>
  <c r="X19" i="1"/>
  <c r="P19" i="1"/>
  <c r="T19" i="1"/>
  <c r="T66" i="1"/>
  <c r="P66" i="1"/>
  <c r="X66" i="1"/>
  <c r="P53" i="1"/>
  <c r="T53" i="1"/>
  <c r="X53" i="1"/>
  <c r="P43" i="1"/>
  <c r="T43" i="1"/>
  <c r="X43" i="1"/>
  <c r="X14" i="1"/>
  <c r="P14" i="1"/>
  <c r="T14" i="1"/>
  <c r="P10" i="1"/>
  <c r="X10" i="1"/>
  <c r="T10" i="1"/>
  <c r="P8" i="1"/>
  <c r="T8" i="1"/>
  <c r="X8" i="1"/>
  <c r="P61" i="1"/>
  <c r="X61" i="1"/>
  <c r="T61" i="1"/>
  <c r="T9" i="1"/>
  <c r="X9" i="1"/>
  <c r="P9" i="1"/>
  <c r="X18" i="1"/>
  <c r="P18" i="1"/>
  <c r="T18" i="1"/>
  <c r="P56" i="1"/>
  <c r="X56" i="1"/>
  <c r="T56" i="1"/>
  <c r="P37" i="1"/>
  <c r="X37" i="1"/>
  <c r="T37" i="1"/>
  <c r="X63" i="1"/>
  <c r="T63" i="1"/>
  <c r="P63" i="1"/>
  <c r="X29" i="1"/>
  <c r="P29" i="1"/>
  <c r="T29" i="1"/>
  <c r="P32" i="1"/>
  <c r="X32" i="1"/>
  <c r="T32" i="1"/>
  <c r="P55" i="1"/>
  <c r="T55" i="1"/>
  <c r="X55" i="1"/>
  <c r="T11" i="1"/>
  <c r="P11" i="1"/>
  <c r="X11" i="1"/>
  <c r="T16" i="1"/>
  <c r="X16" i="1"/>
  <c r="P16" i="1"/>
  <c r="X40" i="1"/>
  <c r="P40" i="1"/>
  <c r="T40" i="1"/>
  <c r="T50" i="1"/>
  <c r="P50" i="1"/>
  <c r="X50" i="1"/>
  <c r="P4" i="1"/>
  <c r="T4" i="1"/>
  <c r="X4" i="1"/>
  <c r="X13" i="1"/>
  <c r="T13" i="1"/>
  <c r="P13" i="1"/>
  <c r="T38" i="1"/>
  <c r="P38" i="1"/>
  <c r="X38" i="1"/>
  <c r="P26" i="1"/>
  <c r="T26" i="1"/>
  <c r="X26" i="1"/>
  <c r="P5" i="1"/>
  <c r="X5" i="1"/>
  <c r="T5" i="1"/>
  <c r="T39" i="1"/>
  <c r="P39" i="1"/>
  <c r="X39" i="1"/>
  <c r="T58" i="1"/>
  <c r="X58" i="1"/>
  <c r="P58" i="1"/>
  <c r="T20" i="1"/>
  <c r="P20" i="1"/>
  <c r="X20" i="1"/>
  <c r="X28" i="1"/>
  <c r="P28" i="1"/>
  <c r="T28" i="1"/>
  <c r="P44" i="1"/>
  <c r="T44" i="1"/>
  <c r="X44" i="1"/>
  <c r="T17" i="1"/>
  <c r="X17" i="1"/>
  <c r="P17" i="1"/>
  <c r="P65" i="1"/>
  <c r="X65" i="1"/>
  <c r="T65" i="1"/>
  <c r="P23" i="1"/>
  <c r="T23" i="1"/>
  <c r="X23" i="1"/>
  <c r="X33" i="1"/>
  <c r="P33" i="1"/>
  <c r="T33" i="1"/>
  <c r="T51" i="1" l="1"/>
  <c r="H51" i="1"/>
  <c r="L51" i="1"/>
  <c r="X15" i="1"/>
  <c r="P41" i="1"/>
  <c r="L41" i="1"/>
  <c r="P15" i="1"/>
  <c r="L42" i="1"/>
  <c r="X51" i="1"/>
  <c r="P51" i="1"/>
  <c r="P42" i="1"/>
  <c r="T15" i="1"/>
  <c r="X42" i="1"/>
  <c r="T42" i="1"/>
  <c r="X41" i="1"/>
  <c r="H15" i="1"/>
  <c r="T41" i="1"/>
  <c r="L15" i="1"/>
  <c r="T2" i="1"/>
  <c r="X2" i="1"/>
  <c r="P2" i="1"/>
  <c r="Z26" i="1"/>
  <c r="H26" i="1"/>
  <c r="Z22" i="1"/>
  <c r="H22" i="1"/>
  <c r="Z33" i="1"/>
  <c r="H33" i="1"/>
  <c r="Z8" i="1"/>
  <c r="H8" i="1"/>
  <c r="Z48" i="1"/>
  <c r="H48" i="1"/>
  <c r="Z25" i="1"/>
  <c r="H25" i="1"/>
  <c r="Z38" i="1"/>
  <c r="H38" i="1"/>
  <c r="Z47" i="1"/>
  <c r="H47" i="1"/>
  <c r="Z13" i="1"/>
  <c r="H13" i="1"/>
  <c r="H42" i="1"/>
  <c r="Z50" i="1"/>
  <c r="H50" i="1"/>
  <c r="Z19" i="1"/>
  <c r="H19" i="1"/>
  <c r="Z46" i="1"/>
  <c r="H46" i="1"/>
  <c r="Z21" i="1"/>
  <c r="H21" i="1"/>
  <c r="Z34" i="1"/>
  <c r="H34" i="1"/>
  <c r="Z10" i="1"/>
  <c r="H10" i="1"/>
  <c r="Z45" i="1"/>
  <c r="H45" i="1"/>
  <c r="Z40" i="1"/>
  <c r="H40" i="1"/>
  <c r="Z12" i="1"/>
  <c r="H12" i="1"/>
  <c r="Z3" i="1"/>
  <c r="H3" i="1"/>
  <c r="Z23" i="1"/>
  <c r="H23" i="1"/>
  <c r="Z4" i="1"/>
  <c r="H4" i="1"/>
  <c r="Z62" i="1"/>
  <c r="H62" i="1"/>
  <c r="Z57" i="1"/>
  <c r="H57" i="1"/>
  <c r="Z7" i="1"/>
  <c r="Z16" i="1"/>
  <c r="H16" i="1"/>
  <c r="Z36" i="1"/>
  <c r="H36" i="1"/>
  <c r="Z24" i="1"/>
  <c r="H24" i="1"/>
  <c r="Z11" i="1"/>
  <c r="H11" i="1"/>
  <c r="Z14" i="1"/>
  <c r="H14" i="1"/>
  <c r="Z27" i="1"/>
  <c r="H27" i="1"/>
  <c r="Z65" i="1"/>
  <c r="H65" i="1"/>
  <c r="Z55" i="1"/>
  <c r="H55" i="1"/>
  <c r="Z64" i="1"/>
  <c r="H64" i="1"/>
  <c r="Z54" i="1"/>
  <c r="H54" i="1"/>
  <c r="Z59" i="1"/>
  <c r="H59" i="1"/>
  <c r="Z32" i="1"/>
  <c r="H32" i="1"/>
  <c r="Z35" i="1"/>
  <c r="H35" i="1"/>
  <c r="Z49" i="1"/>
  <c r="H49" i="1"/>
  <c r="Z52" i="1"/>
  <c r="H52" i="1"/>
  <c r="Z29" i="1"/>
  <c r="H29" i="1"/>
  <c r="Z43" i="1"/>
  <c r="H43" i="1"/>
  <c r="Z30" i="1"/>
  <c r="H30" i="1"/>
  <c r="Z17" i="1"/>
  <c r="H17" i="1"/>
  <c r="Z63" i="1"/>
  <c r="H63" i="1"/>
  <c r="Z53" i="1"/>
  <c r="H53" i="1"/>
  <c r="Z67" i="1"/>
  <c r="H67" i="1"/>
  <c r="Z2" i="1"/>
  <c r="H2" i="1"/>
  <c r="L2" i="1"/>
  <c r="Z44" i="1"/>
  <c r="H44" i="1"/>
  <c r="Z37" i="1"/>
  <c r="H37" i="1"/>
  <c r="Z31" i="1"/>
  <c r="H31" i="1"/>
  <c r="Z28" i="1"/>
  <c r="H28" i="1"/>
  <c r="Z58" i="1"/>
  <c r="H58" i="1"/>
  <c r="Z66" i="1"/>
  <c r="H66" i="1"/>
  <c r="Z61" i="1"/>
  <c r="H61" i="1"/>
  <c r="Z60" i="1"/>
  <c r="H60" i="1"/>
  <c r="Z56" i="1"/>
  <c r="H56" i="1"/>
  <c r="Z9" i="1"/>
  <c r="H9" i="1"/>
  <c r="Z6" i="1"/>
  <c r="H6" i="1"/>
  <c r="Z39" i="1"/>
  <c r="H39" i="1"/>
  <c r="Z5" i="1"/>
  <c r="H5" i="1"/>
  <c r="Z20" i="1"/>
  <c r="H20" i="1"/>
  <c r="Z18" i="1"/>
  <c r="H18" i="1"/>
  <c r="AB37" i="1" l="1"/>
  <c r="AB43" i="1"/>
  <c r="AB64" i="1"/>
  <c r="AB14" i="1"/>
  <c r="AB16" i="1"/>
  <c r="AB4" i="1"/>
  <c r="AB40" i="1"/>
  <c r="AB21" i="1"/>
  <c r="AB25" i="1"/>
  <c r="AB22" i="1"/>
  <c r="AB5" i="1"/>
  <c r="AB58" i="1"/>
  <c r="AB44" i="1"/>
  <c r="AB53" i="1"/>
  <c r="AB56" i="1"/>
  <c r="AB63" i="1"/>
  <c r="AB29" i="1"/>
  <c r="AB32" i="1"/>
  <c r="AB55" i="1"/>
  <c r="AB11" i="1"/>
  <c r="AB7" i="1"/>
  <c r="AB23" i="1"/>
  <c r="AB45" i="1"/>
  <c r="AB46" i="1"/>
  <c r="AB13" i="1"/>
  <c r="AB48" i="1"/>
  <c r="AB26" i="1"/>
  <c r="AB20" i="1"/>
  <c r="AB60" i="1"/>
  <c r="AB28" i="1"/>
  <c r="AB66" i="1"/>
  <c r="AB52" i="1"/>
  <c r="AB59" i="1"/>
  <c r="AB65" i="1"/>
  <c r="AB24" i="1"/>
  <c r="AB57" i="1"/>
  <c r="AB3" i="1"/>
  <c r="AB10" i="1"/>
  <c r="AB19" i="1"/>
  <c r="AB47" i="1"/>
  <c r="AB8" i="1"/>
  <c r="AB9" i="1"/>
  <c r="AB35" i="1"/>
  <c r="AB39" i="1"/>
  <c r="AB17" i="1"/>
  <c r="AB18" i="1"/>
  <c r="AB6" i="1"/>
  <c r="AB61" i="1"/>
  <c r="AB31" i="1"/>
  <c r="AB67" i="1"/>
  <c r="AB30" i="1"/>
  <c r="AB49" i="1"/>
  <c r="AB54" i="1"/>
  <c r="AB27" i="1"/>
  <c r="AB36" i="1"/>
  <c r="AB62" i="1"/>
  <c r="AB12" i="1"/>
  <c r="AB34" i="1"/>
  <c r="AB50" i="1"/>
  <c r="AB38" i="1"/>
  <c r="AB33" i="1"/>
  <c r="Z51" i="1"/>
  <c r="F68" i="1"/>
  <c r="F70" i="1" s="1"/>
  <c r="Z15" i="1"/>
  <c r="T68" i="1"/>
  <c r="T70" i="1" s="1"/>
  <c r="J68" i="1"/>
  <c r="J70" i="1" s="1"/>
  <c r="H41" i="1"/>
  <c r="H68" i="1" s="1"/>
  <c r="H70" i="1" s="1"/>
  <c r="L68" i="1"/>
  <c r="L70" i="1" s="1"/>
  <c r="Z42" i="1"/>
  <c r="R68" i="1"/>
  <c r="R70" i="1" s="1"/>
  <c r="N68" i="1"/>
  <c r="N70" i="1" s="1"/>
  <c r="P68" i="1"/>
  <c r="P70" i="1" s="1"/>
  <c r="Z41" i="1"/>
  <c r="X68" i="1"/>
  <c r="V68" i="1"/>
  <c r="AB2" i="1"/>
  <c r="AB15" i="1" l="1"/>
  <c r="AB51" i="1"/>
  <c r="AB41" i="1"/>
  <c r="AB42" i="1"/>
  <c r="Z68" i="1"/>
  <c r="AB68" i="1" l="1"/>
  <c r="AB70" i="1" s="1"/>
  <c r="Z7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Aaron Morris</author>
    <author>Kambra Reddick</author>
  </authors>
  <commentList>
    <comment ref="D2" authorId="0" shapeId="0" xr:uid="{2A6A3868-87EB-4929-B5F8-497963B9C39B}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1 = Private
2 = NSGO
3 = Public
</t>
        </r>
      </text>
    </comment>
    <comment ref="E2" authorId="1" shapeId="0" xr:uid="{B369EE64-4C8A-4C45-92D1-E4DD47CB5C88}">
      <text>
        <r>
          <rPr>
            <b/>
            <sz val="9"/>
            <color indexed="81"/>
            <rFont val="Tahoma"/>
            <family val="2"/>
          </rPr>
          <t>Kambra Reddick:</t>
        </r>
        <r>
          <rPr>
            <sz val="9"/>
            <color indexed="81"/>
            <rFont val="Tahoma"/>
            <family val="2"/>
          </rPr>
          <t xml:space="preserve">
1 = Taxed
0 = Not taxed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Jimmy Witcosky</author>
    <author>Kambra Reddick</author>
  </authors>
  <commentList>
    <comment ref="B78" authorId="0" shapeId="0" xr:uid="{0AA1664D-3572-47B6-AF5B-44D649A22D3D}">
      <text>
        <r>
          <rPr>
            <b/>
            <sz val="9"/>
            <color indexed="81"/>
            <rFont val="Tahoma"/>
            <family val="2"/>
          </rPr>
          <t>Jimmy Witcosky:</t>
        </r>
        <r>
          <rPr>
            <sz val="9"/>
            <color indexed="81"/>
            <rFont val="Tahoma"/>
            <family val="2"/>
          </rPr>
          <t xml:space="preserve">
Type Change 100699500S</t>
        </r>
      </text>
    </comment>
    <comment ref="C78" authorId="1" shapeId="0" xr:uid="{AB7A78CE-504F-45C8-A85C-DFA9A5F2AE1D}">
      <text>
        <r>
          <rPr>
            <b/>
            <sz val="9"/>
            <color indexed="81"/>
            <rFont val="Tahoma"/>
            <family val="2"/>
          </rPr>
          <t>Kambra Reddick:</t>
        </r>
        <r>
          <rPr>
            <sz val="9"/>
            <color indexed="81"/>
            <rFont val="Tahoma"/>
            <family val="2"/>
          </rPr>
          <t xml:space="preserve">
SHOPP Payments will be included on 100699500A</t>
        </r>
      </text>
    </comment>
    <comment ref="B79" authorId="0" shapeId="0" xr:uid="{FE688F3F-581A-4B52-9309-0C1B872FABE5}">
      <text>
        <r>
          <rPr>
            <b/>
            <sz val="9"/>
            <color indexed="81"/>
            <rFont val="Tahoma"/>
            <family val="2"/>
          </rPr>
          <t>Jimmy Witcosky:</t>
        </r>
        <r>
          <rPr>
            <sz val="9"/>
            <color indexed="81"/>
            <rFont val="Tahoma"/>
            <family val="2"/>
          </rPr>
          <t xml:space="preserve">
100697950F</t>
        </r>
      </text>
    </comment>
    <comment ref="C79" authorId="1" shapeId="0" xr:uid="{742333FC-551E-4531-894A-E84A5D3CD3FA}">
      <text>
        <r>
          <rPr>
            <b/>
            <sz val="9"/>
            <color indexed="81"/>
            <rFont val="Tahoma"/>
            <family val="2"/>
          </rPr>
          <t>Kambra Reddick:</t>
        </r>
        <r>
          <rPr>
            <sz val="9"/>
            <color indexed="81"/>
            <rFont val="Tahoma"/>
            <family val="2"/>
          </rPr>
          <t xml:space="preserve">
SHOPP Payments will be included on 100697950B
</t>
        </r>
      </text>
    </comment>
    <comment ref="B80" authorId="1" shapeId="0" xr:uid="{29BE69E7-E57A-46C8-AFCD-006E76A544B3}">
      <text>
        <r>
          <rPr>
            <b/>
            <sz val="9"/>
            <color indexed="81"/>
            <rFont val="Tahoma"/>
            <family val="2"/>
          </rPr>
          <t>Kambra Reddick:</t>
        </r>
        <r>
          <rPr>
            <sz val="9"/>
            <color indexed="81"/>
            <rFont val="Tahoma"/>
            <family val="2"/>
          </rPr>
          <t xml:space="preserve">
Type change 100699540I</t>
        </r>
      </text>
    </comment>
    <comment ref="C80" authorId="1" shapeId="0" xr:uid="{9D97F309-65C7-4AA8-B6C6-399CEC101AE0}">
      <text>
        <r>
          <rPr>
            <b/>
            <sz val="9"/>
            <color indexed="81"/>
            <rFont val="Tahoma"/>
            <family val="2"/>
          </rPr>
          <t>Kambra Reddick:</t>
        </r>
        <r>
          <rPr>
            <sz val="9"/>
            <color indexed="81"/>
            <rFont val="Tahoma"/>
            <family val="2"/>
          </rPr>
          <t xml:space="preserve">
SHOPP Payments will be included on 100699540A</t>
        </r>
      </text>
    </comment>
    <comment ref="B81" authorId="0" shapeId="0" xr:uid="{0454E134-C7A2-4EC5-8D39-DE24E5469268}">
      <text>
        <r>
          <rPr>
            <b/>
            <sz val="9"/>
            <color indexed="81"/>
            <rFont val="Tahoma"/>
            <family val="2"/>
          </rPr>
          <t>Jimmy Witcosky:</t>
        </r>
        <r>
          <rPr>
            <sz val="9"/>
            <color indexed="81"/>
            <rFont val="Tahoma"/>
            <family val="2"/>
          </rPr>
          <t xml:space="preserve">
Type Change 100806400W</t>
        </r>
      </text>
    </comment>
    <comment ref="C81" authorId="1" shapeId="0" xr:uid="{146E596D-EC4D-45D4-9F54-D182F061174D}">
      <text>
        <r>
          <rPr>
            <b/>
            <sz val="9"/>
            <color indexed="81"/>
            <rFont val="Tahoma"/>
            <family val="2"/>
          </rPr>
          <t>Kambra Reddick:</t>
        </r>
        <r>
          <rPr>
            <sz val="9"/>
            <color indexed="81"/>
            <rFont val="Tahoma"/>
            <family val="2"/>
          </rPr>
          <t xml:space="preserve">
SHOPP Payments will be included on 100806400C </t>
        </r>
      </text>
    </comment>
  </commentList>
</comments>
</file>

<file path=xl/sharedStrings.xml><?xml version="1.0" encoding="utf-8"?>
<sst xmlns="http://schemas.openxmlformats.org/spreadsheetml/2006/main" count="587" uniqueCount="356">
  <si>
    <t>Medicaid Prov ID</t>
  </si>
  <si>
    <t>Hosp Name</t>
  </si>
  <si>
    <t>Hospital Class</t>
  </si>
  <si>
    <t>100700030A</t>
  </si>
  <si>
    <t>200435950A</t>
  </si>
  <si>
    <t>200439230A</t>
  </si>
  <si>
    <t>100699420A</t>
  </si>
  <si>
    <t>200102450A</t>
  </si>
  <si>
    <t>BAILEY MEDICAL CENTER LLC</t>
  </si>
  <si>
    <t>100700010G</t>
  </si>
  <si>
    <t>CLINTON HMA LLC</t>
  </si>
  <si>
    <t>200044190A</t>
  </si>
  <si>
    <t>100696610B</t>
  </si>
  <si>
    <t>100699410A</t>
  </si>
  <si>
    <t>GREAT PLAINS REGIONAL MEDICAL CENTER</t>
  </si>
  <si>
    <t>200045700C</t>
  </si>
  <si>
    <t>HENRYETTA MEDICAL CENTER</t>
  </si>
  <si>
    <t>200044210A</t>
  </si>
  <si>
    <t>HILLCREST MEDICAL CENTER</t>
  </si>
  <si>
    <t>100806400C</t>
  </si>
  <si>
    <t>100699440A</t>
  </si>
  <si>
    <t>100699500A</t>
  </si>
  <si>
    <t>INTEGRIS BASS MEM BAP</t>
  </si>
  <si>
    <t>100700610A</t>
  </si>
  <si>
    <t>INTEGRIS CANADIAN VALLEY HOSPITAL</t>
  </si>
  <si>
    <t>100699700A</t>
  </si>
  <si>
    <t>INTEGRIS GROVE HOSPITAL</t>
  </si>
  <si>
    <t>200405550A</t>
  </si>
  <si>
    <t>INTEGRIS HEALTH EDMOND, INC.</t>
  </si>
  <si>
    <t>100700200A</t>
  </si>
  <si>
    <t>INTEGRIS SOUTHWEST MEDICAL</t>
  </si>
  <si>
    <t>100699490A</t>
  </si>
  <si>
    <t>JANE PHILLIPS EP HSP</t>
  </si>
  <si>
    <t>LAUREATE PSY CLINIC &amp; HOSP</t>
  </si>
  <si>
    <t>100700920A</t>
  </si>
  <si>
    <t>100699390A</t>
  </si>
  <si>
    <t>MERCY HEALTH CENTER</t>
  </si>
  <si>
    <t>200509290A</t>
  </si>
  <si>
    <t>MERCY HOSPITAL ADA, INC.</t>
  </si>
  <si>
    <t>100262320C</t>
  </si>
  <si>
    <t>200242900A</t>
  </si>
  <si>
    <t>100699570A</t>
  </si>
  <si>
    <t>SAINT FRANCIS HOSPITAL</t>
  </si>
  <si>
    <t>200031310A</t>
  </si>
  <si>
    <t>SAINT FRANCIS HOSPITAL SOUTH</t>
  </si>
  <si>
    <t>100697950B</t>
  </si>
  <si>
    <t>SOUTHWESTERN MEDICAL CENTER</t>
  </si>
  <si>
    <t>100699540A</t>
  </si>
  <si>
    <t>200310990A</t>
  </si>
  <si>
    <t>ST JOHN BROKEN ARROW, INC</t>
  </si>
  <si>
    <t>100699400A</t>
  </si>
  <si>
    <t>ST JOHN MED CTR</t>
  </si>
  <si>
    <t>200106410A</t>
  </si>
  <si>
    <t>ST JOHN OWASSO</t>
  </si>
  <si>
    <t>100690020A</t>
  </si>
  <si>
    <t>ST MARY'S REGIONAL CTR</t>
  </si>
  <si>
    <t>100740840B</t>
  </si>
  <si>
    <t>200006260A</t>
  </si>
  <si>
    <t>TULSA SPINE HOSPITAL</t>
  </si>
  <si>
    <t>200028650A</t>
  </si>
  <si>
    <t>VALIR REHABILITATION HOSPITAL OF OKC</t>
  </si>
  <si>
    <t>WILLOW CREST HOSPITAL</t>
  </si>
  <si>
    <t>200019120A</t>
  </si>
  <si>
    <t>WOODWARD HEALTH SYSTEM LLC</t>
  </si>
  <si>
    <t>100700720A</t>
  </si>
  <si>
    <t>CHOCTAW MEMORIAL HOSPITAL</t>
  </si>
  <si>
    <t>100749570S</t>
  </si>
  <si>
    <t>100700880A</t>
  </si>
  <si>
    <t>ELKVIEW GEN HSP</t>
  </si>
  <si>
    <t>100700820A</t>
  </si>
  <si>
    <t>GRADY MEMORIAL HOSPITAL</t>
  </si>
  <si>
    <t>100700780B</t>
  </si>
  <si>
    <t>100699350A</t>
  </si>
  <si>
    <t>JACKSON CO MEM HSP</t>
  </si>
  <si>
    <t>100710530D</t>
  </si>
  <si>
    <t>MCALESTER REGIONAL</t>
  </si>
  <si>
    <t>100699630A</t>
  </si>
  <si>
    <t>MEMORIAL HOSPITAL OF TEXAS COUNTY</t>
  </si>
  <si>
    <t>100700690A</t>
  </si>
  <si>
    <t>NORMAN REGIONAL HOSPITAL</t>
  </si>
  <si>
    <t>100700680A</t>
  </si>
  <si>
    <t>NORTHEASTERN HEALTH SYSTEM</t>
  </si>
  <si>
    <t>PERRY MEM HSP AUTH</t>
  </si>
  <si>
    <t>100699900A</t>
  </si>
  <si>
    <t>PURCELL MUNICIPAL HOSPITAL</t>
  </si>
  <si>
    <t>100700770A</t>
  </si>
  <si>
    <t>PUSHMATAHA HSP</t>
  </si>
  <si>
    <t>100700190A</t>
  </si>
  <si>
    <t>SEQUOYAH COUNTY CITY OF SALLISAW HOSPITAL AUTHORIT</t>
  </si>
  <si>
    <t>SHARE MEMORIAL HOSPITAL</t>
  </si>
  <si>
    <t>100699950A</t>
  </si>
  <si>
    <t>STILLWATER MEDICAL CENTER</t>
  </si>
  <si>
    <t>200100890B</t>
  </si>
  <si>
    <t>WAGONER COMMUNITY HOSPITAL</t>
  </si>
  <si>
    <t>100700790A</t>
  </si>
  <si>
    <t>100262850D</t>
  </si>
  <si>
    <t>ATOKA MEMORIAL HOSPITAL</t>
  </si>
  <si>
    <t>100700760A</t>
  </si>
  <si>
    <t>BEAVER COUNTY MEMORIAL HOSPITAL</t>
  </si>
  <si>
    <t>100699690A</t>
  </si>
  <si>
    <t>100700740A</t>
  </si>
  <si>
    <t>CIMARRON MEMORIAL HOSPITAL</t>
  </si>
  <si>
    <t>200234090B</t>
  </si>
  <si>
    <t>CLEVELAND AREA HOSPITAL</t>
  </si>
  <si>
    <t>100774650D</t>
  </si>
  <si>
    <t>100819200B</t>
  </si>
  <si>
    <t>CORDELL MEMORIAL HOSPITAL</t>
  </si>
  <si>
    <t>100700800A</t>
  </si>
  <si>
    <t>100699660A</t>
  </si>
  <si>
    <t>200539880B</t>
  </si>
  <si>
    <t>100700460A</t>
  </si>
  <si>
    <t>100699960A</t>
  </si>
  <si>
    <t>MERCY HEALTH LOVE COUNTY</t>
  </si>
  <si>
    <t>200226190A</t>
  </si>
  <si>
    <t>MERCY HOSPITAL HEALDTON INC</t>
  </si>
  <si>
    <t>200521810B</t>
  </si>
  <si>
    <t>200425410C</t>
  </si>
  <si>
    <t>200318440B</t>
  </si>
  <si>
    <t>200490030A</t>
  </si>
  <si>
    <t>100700250A</t>
  </si>
  <si>
    <t>100690120A</t>
  </si>
  <si>
    <t>200231400B</t>
  </si>
  <si>
    <t>100699820A</t>
  </si>
  <si>
    <t>ROGER MILLS MEMORIAL HOSPITAL</t>
  </si>
  <si>
    <t>100699550A</t>
  </si>
  <si>
    <t>THE PHYSICIANS HOSPITAL IN ANADARKO</t>
  </si>
  <si>
    <t>100699870E</t>
  </si>
  <si>
    <t>WEATHERFORD HOSPITAL AUTHORITY</t>
  </si>
  <si>
    <t>Spec</t>
  </si>
  <si>
    <t>200573000A</t>
  </si>
  <si>
    <t>BRISTOW ENDEAVOR HEALTHCARE, LLC</t>
  </si>
  <si>
    <t xml:space="preserve"> 1.4% Withhold </t>
  </si>
  <si>
    <t>100700730A</t>
  </si>
  <si>
    <t>100700450A</t>
  </si>
  <si>
    <t>EASTERN OKLAHOMA MEDICAL CENTER</t>
  </si>
  <si>
    <t>200668710A</t>
  </si>
  <si>
    <t>200702430B</t>
  </si>
  <si>
    <t>SAINT FRANCIS HOSPITAL VINITA (CRAIG GENERAL HOSPITAL)</t>
  </si>
  <si>
    <t>200700900A</t>
  </si>
  <si>
    <t>100700120Q</t>
  </si>
  <si>
    <t>200085660H</t>
  </si>
  <si>
    <t>200735850A</t>
  </si>
  <si>
    <t>100738360L</t>
  </si>
  <si>
    <t>100701680L</t>
  </si>
  <si>
    <t>200673510G</t>
  </si>
  <si>
    <t>100700380P</t>
  </si>
  <si>
    <t>AHS SOUTHCREST HOSPITAL LLC (AHS HILLCREST SOUTH)</t>
  </si>
  <si>
    <t>ALLIANCE HEALTH DURANT (MED. CTR. OF SOUTHEASTERN OKLAHOMA)</t>
  </si>
  <si>
    <t>HILLCREST HOSPITAL CLAREMORE (AHS CLAREMORE REGIONAL HOSPITAL)</t>
  </si>
  <si>
    <t>HILLCREST HOSPITAL CUSHING (CUSHING REGIONAL HOSPITAL)</t>
  </si>
  <si>
    <t>INTEGRIS BAPTIST MEDICAL CENTER</t>
  </si>
  <si>
    <t>INTEGRIS MIAMI HOSPITAL (INTEGRIS BAPT. REGIONAL HEALTH CTR)</t>
  </si>
  <si>
    <t>KAY COUNTY OKLAHOMA HOSPITAL (PONCA CITY MEDICAL CENTER)</t>
  </si>
  <si>
    <t>HILLCREST HOSPITAL PRYOR (MAYES COUNTY HMA LLC) (INTEGRIS MAYES COUNTY MEDICAL CENTER)</t>
  </si>
  <si>
    <t>MCCURTAIN MEMORIAL HOSPITAL</t>
  </si>
  <si>
    <t>MEMORIAL HOSPITAL (ADAIR COUNTY HEALTH CENTER)</t>
  </si>
  <si>
    <t>MERCY HOSPITAL ARDMORE (MERCY MEMORIAL HEALTH CENTER)</t>
  </si>
  <si>
    <t>200285100B</t>
  </si>
  <si>
    <t>100689250A</t>
  </si>
  <si>
    <t>ALLIANCEHEALTH MADILL (MARSHALL COUNTY HMA LLC)</t>
  </si>
  <si>
    <t>DRUMRIGHT REGIONAL HOSPITAL (CAH ACQUISITION CO #4 LLC)</t>
  </si>
  <si>
    <t>FAIRFAX MEMORIAL HOSPITAL (CAH Acquisition #12)</t>
  </si>
  <si>
    <t>HASKELL COUNTY HOSPITAL (CAH Acquisition #16)</t>
  </si>
  <si>
    <t>JANE PHILLIPS NOWATA (NOWATA HEALTH CENTER)</t>
  </si>
  <si>
    <t>MARY HURLEY HOSPITAL (COAL COUNTY GENERAL HOSPITAL)</t>
  </si>
  <si>
    <t>MERCY HOSPITAL LOGAN COUNTY (LOGAN MEDICAL CENTER)</t>
  </si>
  <si>
    <t>MERCY HOSPITAL TISHOMINGO (JOHNSTON MEMORIAL HOSPITAL)</t>
  </si>
  <si>
    <t xml:space="preserve">PRAGUE COMMUNITY HOSPITAL (CAH ACQUISITION COMPANY #7 LLC) </t>
  </si>
  <si>
    <t>DUNCAN REGIONAL HOSPITAL INC (JEFFERSON COUNTY HOSPITAL)</t>
  </si>
  <si>
    <t>HOLDENVILLE GENERAL HOSPITAL</t>
  </si>
  <si>
    <t>100700440A</t>
  </si>
  <si>
    <t>200740630B</t>
  </si>
  <si>
    <t>CEDAR RIDGE PSYCHIATRIC HOSPITAL</t>
  </si>
  <si>
    <t>OKLAHOMA STATE UNIVERSITY MEDICAL TRUST</t>
  </si>
  <si>
    <t>PARKSIDE PSYCHIATRIC HOSPITAL &amp; CLINIC</t>
  </si>
  <si>
    <t>ROLLING HILLS HOSPITAL, LLC</t>
  </si>
  <si>
    <t>SAINT FRANCIS HOSPITAL MUSKOGEE INC (MUSKOGEE REGIONAL MEDICAL CENTER)</t>
  </si>
  <si>
    <t>SSM HEALTH ST. ANTHONY HOSPITAL-OKC</t>
  </si>
  <si>
    <t>SSM HEALTH ST. ANTHONY HOSPITAL-SHAWNEE</t>
  </si>
  <si>
    <t>MEADOWLAKE CHILD/ADOLESCENT ACUTE LEVEL 2 (INTEGRIS BASS BEHAVIORAL)</t>
  </si>
  <si>
    <t>100697950M</t>
  </si>
  <si>
    <t>SOUTHWESTERN MEDICAL CENTER LLC</t>
  </si>
  <si>
    <t>100699540K</t>
  </si>
  <si>
    <t>SSM HEALTH BEHAVIORAL HEALTH-OKC-RTC ACCENTS (ST ANTHONY HOSPITAL)</t>
  </si>
  <si>
    <t>SPENCER ACUTE LEVEL 2 (WILLOW VIEW HOSP RTC)</t>
  </si>
  <si>
    <t>BLACKWELL REGIONAL HOSPITAL</t>
  </si>
  <si>
    <t>COMANCHE CO MEM HSP</t>
  </si>
  <si>
    <t>200417790W</t>
  </si>
  <si>
    <t>MANGUM REGIONAL MEDICAL CENTER (QUARTZ MOUNTAIN MEDICAL CENTER)</t>
  </si>
  <si>
    <t>100700120A</t>
  </si>
  <si>
    <t>DUNCAN REGIONAL HOSPITAL</t>
  </si>
  <si>
    <t>200718040B</t>
  </si>
  <si>
    <t>OAKWOOD SPRINGS</t>
  </si>
  <si>
    <t>HARMON MEMORIAL HOSPITAL</t>
  </si>
  <si>
    <t>100699360I</t>
  </si>
  <si>
    <t>200834400A</t>
  </si>
  <si>
    <t>INTEGRIS COMMUNITY HOSPITAL COUNCIL CROSSING</t>
  </si>
  <si>
    <t>200707260A</t>
  </si>
  <si>
    <t>PAM REHABILITATION HOSPITAL OF TULSA</t>
  </si>
  <si>
    <t>200682470A</t>
  </si>
  <si>
    <t>ST. JOHN REHABILITATION HOSPITAL, AN AFFILIATE OF</t>
  </si>
  <si>
    <t xml:space="preserve">CARNEGIE TRI-COUNTY MUNICIPAL HOSPITAL </t>
  </si>
  <si>
    <t>MERCY HOSPITAL KINGFISHER, INC</t>
  </si>
  <si>
    <t>MERCY HOSPITAL WATONGA INC</t>
  </si>
  <si>
    <t>NEWMAN MEMORIAL HSP</t>
  </si>
  <si>
    <t>ST JOHN SAPULPA INC</t>
  </si>
  <si>
    <t>STROUD REGIONAL MEDICAL CENTER</t>
  </si>
  <si>
    <t>ARBUCKLE MEM HSP</t>
  </si>
  <si>
    <t>FAIRVIEW HSP</t>
  </si>
  <si>
    <t>HARPER CO COM HSP</t>
  </si>
  <si>
    <t>OKEENE MUN HSP</t>
  </si>
  <si>
    <t>PAWHUSKA HSP INC</t>
  </si>
  <si>
    <t>SEILING MUNICIPAL HOSPITAL</t>
  </si>
  <si>
    <t>200918290A</t>
  </si>
  <si>
    <t>200925590A</t>
  </si>
  <si>
    <t>200910710B</t>
  </si>
  <si>
    <t>200994090B</t>
  </si>
  <si>
    <t>PAULS VALLEY HOSPITAL</t>
  </si>
  <si>
    <t>200423910P</t>
  </si>
  <si>
    <t>201053560B</t>
  </si>
  <si>
    <t>201055780B</t>
  </si>
  <si>
    <t xml:space="preserve">MIDWEST REGIONAL MEDICAL </t>
  </si>
  <si>
    <t>100699830A</t>
  </si>
  <si>
    <t>Inpatient CY2022 SHOPP Allocation (Jan-Mar 2023)</t>
  </si>
  <si>
    <t xml:space="preserve"> Outpatient CY2022 SHOPP Allocation (Jan-Mar 2023) </t>
  </si>
  <si>
    <t xml:space="preserve">Total CY2022 SHOPP Allocation (Jan-Mar 2023) </t>
  </si>
  <si>
    <t>Total CY2022 SHOPP Allocation (Apr-June 2023)</t>
  </si>
  <si>
    <t>Inpatient CY2023 SHOPP Allocation (Apr-June 2023)</t>
  </si>
  <si>
    <t xml:space="preserve"> Outpatient CY2023 SHOPP Allocation (Apr-June 2023)</t>
  </si>
  <si>
    <t>Inpatient CY2023 SHOPP Allocation     (July-Sept 2023)</t>
  </si>
  <si>
    <t>Outpatient CY2023 SHOPP Allocation      (July-Sept 2023)</t>
  </si>
  <si>
    <t>Total CY2023 SHOPP Allocation (July-Sept 2023)</t>
  </si>
  <si>
    <t>Inpatient CY2023 SHOPP Allocation                (Oct-Dec 2023)</t>
  </si>
  <si>
    <t>Outpatient CY2023 SHOPP Allocation    (Oct-Dec 2023)</t>
  </si>
  <si>
    <t>Total CY2023 SHOPP Allocation   (Oct-Dec 2023)</t>
  </si>
  <si>
    <t>TXIX Inpatient CY2023 SHOPP Allocation</t>
  </si>
  <si>
    <t>TXIX Outpatient CY2023 SHOPP Allocation</t>
  </si>
  <si>
    <t xml:space="preserve">Total CY2023 SHOPP Allocation  </t>
  </si>
  <si>
    <t xml:space="preserve">Inpatient CY2023 SHOPP Allocation     (Jan-Mar 2023) </t>
  </si>
  <si>
    <t xml:space="preserve"> Outpatient CY2023 SHOPP Allocation          (Jan-Mar 2023) </t>
  </si>
  <si>
    <t xml:space="preserve">Total CY2023 SHOPP Allocation (Jan-Mar 2023) </t>
  </si>
  <si>
    <t xml:space="preserve"> Outpatient CY2023 SHOPP Allocation          (Apr-June 2023)</t>
  </si>
  <si>
    <t>Total CY2023 SHOPP Allocation (Apr-June 2023)</t>
  </si>
  <si>
    <t>TXIX Inpatient CY2023 SHOPP Allocation             (July-Sept 2023)</t>
  </si>
  <si>
    <t>TXIX Outpatient CY2023 SHOPP Allocation      (July-Sept 2023)</t>
  </si>
  <si>
    <t>TXIX Total CY2023 SHOPP Allocation (July-Sept 2023)</t>
  </si>
  <si>
    <t>TXIX Inpatient CY2023 SHOPP Allocation             (Oct-Dec 2023)</t>
  </si>
  <si>
    <t xml:space="preserve"> TXIX Outpatient CY2023 SHOPP Allocation       (Oct-Dec 2023)</t>
  </si>
  <si>
    <t>TXIX Total CY2023 SHOPP Allocation (Oct-Dec 2023)</t>
  </si>
  <si>
    <t>TXIX Inpatient CY2023 SHOPP Allocation 1.4% Withhold</t>
  </si>
  <si>
    <t>TXIX Outpatient CY2023 SHOPP Allocation  1.4% Withhold</t>
  </si>
  <si>
    <t>TXIX CY2023 SHOPP Allocation</t>
  </si>
  <si>
    <t>Inpatient Pool</t>
  </si>
  <si>
    <t>Outpatient Pool</t>
  </si>
  <si>
    <t>Use DRG UPL Not Cost</t>
  </si>
  <si>
    <t>Taxed</t>
  </si>
  <si>
    <t>Total Payments</t>
  </si>
  <si>
    <t>SFY22 Medicaid IP Payments</t>
  </si>
  <si>
    <t>SFY22 Medicaid IP Payments Total</t>
  </si>
  <si>
    <t>Inpatient Pro Rata Share</t>
  </si>
  <si>
    <t>Inpatient UPL Gap (over)/under cost</t>
  </si>
  <si>
    <t>Total TXIX Inpatient Hospital Access Payment</t>
  </si>
  <si>
    <t>Total TXIX CAH Payments (Inpatient)</t>
  </si>
  <si>
    <t>Q1 Actual TXIX Inpatient Hospital Access Payment</t>
  </si>
  <si>
    <t>Q1 Adjusted TXIX Inpatient Hospital Access Payment</t>
  </si>
  <si>
    <t>Q2 TXIX Inpatient Hospital Access Payment</t>
  </si>
  <si>
    <t>Q3 TXIX Inpatient Hospital Access Payment</t>
  </si>
  <si>
    <t>Q4 TXIX Inpatient Hospital Access Payment</t>
  </si>
  <si>
    <t>Q4 1.4% TXIX Inpatient Hospital Access Payment</t>
  </si>
  <si>
    <t>Inpatient UPL Gap Remaining (Over) / Under cost</t>
  </si>
  <si>
    <t>Medicaid OP Payments Total</t>
  </si>
  <si>
    <t>Outpatient Pro Rata Share</t>
  </si>
  <si>
    <t>Outpatient UPL Gap (over)/under cost</t>
  </si>
  <si>
    <t>TXIX Outpatient Hospital Access Payments</t>
  </si>
  <si>
    <t>TXIX CAH Payments (Outpatient)</t>
  </si>
  <si>
    <t>Total TXIX Outpatient Hospital Access Payment</t>
  </si>
  <si>
    <t>Q1 Actual TXIX Outpatient Hospital Access Payment</t>
  </si>
  <si>
    <t>Q1 Adjusted TXIX Outpatient Hospital Access Payment</t>
  </si>
  <si>
    <t>Q2 Actual  TXIX Outpatient Hospital Access Payment</t>
  </si>
  <si>
    <t>Q2 Adjusted TXIX Outpatient Hospital Access Payment</t>
  </si>
  <si>
    <t>Q3 TXIX Outpatient Hospital Access Payment</t>
  </si>
  <si>
    <t>Q4 TXIX Outpatient Hospital Access Payment</t>
  </si>
  <si>
    <t>Q4 1.4% TXIX Outpatient Hospital Access Payment</t>
  </si>
  <si>
    <t>Outpatient UPL Gap Remaining (Over) / Under cost</t>
  </si>
  <si>
    <t>DRG UPL</t>
  </si>
  <si>
    <t>SHOPP I/P</t>
  </si>
  <si>
    <t xml:space="preserve">SHOPP O/P </t>
  </si>
  <si>
    <t xml:space="preserve">Cost </t>
  </si>
  <si>
    <t>Private Taxed</t>
  </si>
  <si>
    <t>Private Taxed (Included above)</t>
  </si>
  <si>
    <t xml:space="preserve">Private CAH Not Taxed </t>
  </si>
  <si>
    <t>Private Excluded</t>
  </si>
  <si>
    <t>200080160A</t>
  </si>
  <si>
    <t>CHG CORNERSTONE HOSPITAL OF OKLAHOMA - SHAWNEE (SOLARA HOSPITAL SHAWNEE LLC)</t>
  </si>
  <si>
    <t>200697510F</t>
  </si>
  <si>
    <t>100746230B</t>
  </si>
  <si>
    <t>COMMUNITY HOSPITAL</t>
  </si>
  <si>
    <t>100746230C</t>
  </si>
  <si>
    <t>200119790A</t>
  </si>
  <si>
    <t>CORNERSTONE HOSPITAL OF OKLAHOMA - MUSKOGEE</t>
  </si>
  <si>
    <t>200786710A</t>
  </si>
  <si>
    <t>INSPIRE SPECIALTY HOSPITAL</t>
  </si>
  <si>
    <t>100745350B</t>
  </si>
  <si>
    <t>LAKESIDE WOMENS CENTER OF</t>
  </si>
  <si>
    <t>200347120A</t>
  </si>
  <si>
    <t>LTAC HOSPITAL OF EDMOND, LLC</t>
  </si>
  <si>
    <t>200069370A</t>
  </si>
  <si>
    <t>MCBRIDE CLINIC ORTHOPEDIC HOSPITAL</t>
  </si>
  <si>
    <t>200069370N</t>
  </si>
  <si>
    <t>200479750A</t>
  </si>
  <si>
    <t>MERCY REHABILITATION HOSPITAL, LLC</t>
  </si>
  <si>
    <t>200035670C</t>
  </si>
  <si>
    <t>NORTHWEST SURGICAL HOSPITAL</t>
  </si>
  <si>
    <t>200066700A</t>
  </si>
  <si>
    <t>OKLAHOMA CENTER FOR ORTHOPAEDIC &amp; MULTI SPECIALTY</t>
  </si>
  <si>
    <t>200280620A</t>
  </si>
  <si>
    <t>OKLAHOMA HEART HOSPITAL</t>
  </si>
  <si>
    <t>200009170A</t>
  </si>
  <si>
    <t>OKLAHOMA HEART HOSPITAL LLC</t>
  </si>
  <si>
    <t>100747140B</t>
  </si>
  <si>
    <t>OKLAHOMA SPINE HOSPITAL</t>
  </si>
  <si>
    <t>200108340A</t>
  </si>
  <si>
    <t>ONECORE HEALTH</t>
  </si>
  <si>
    <t>100748450B</t>
  </si>
  <si>
    <t>ORTHOPEDIC HOSPITAL OF OKLAHOMA</t>
  </si>
  <si>
    <t>200693850A</t>
  </si>
  <si>
    <t>CURAHEALTH OKLAHOMA CITY</t>
  </si>
  <si>
    <t>200518600A</t>
  </si>
  <si>
    <t>PAM SPECIALTY HOSPITAL OF TULSA</t>
  </si>
  <si>
    <t>100689350A</t>
  </si>
  <si>
    <t>SELECT SPECIALTY HOSPITAL - OK</t>
  </si>
  <si>
    <t>200224040B</t>
  </si>
  <si>
    <t>SELECT SPECIALTY HOSPITAL - TULSA/MIDTOWN</t>
  </si>
  <si>
    <t>100691720C</t>
  </si>
  <si>
    <t>200292720A</t>
  </si>
  <si>
    <t>SUMMIT MEDICAL CENTER, LLC</t>
  </si>
  <si>
    <t>100700530A</t>
  </si>
  <si>
    <t>SURGICAL HOSPITAL OF OKLAHOMA LLC</t>
  </si>
  <si>
    <t>Inpatient Private Pool</t>
  </si>
  <si>
    <t>Outpatient Private Pool</t>
  </si>
  <si>
    <t>Recycled Private Pool</t>
  </si>
  <si>
    <t>NSGO Taxed</t>
  </si>
  <si>
    <t>NSGO CAH Not Taxed</t>
  </si>
  <si>
    <t>NSGO and Public Excluded</t>
  </si>
  <si>
    <t>100818200B</t>
  </si>
  <si>
    <t>LINDSAY MUNICIPAL HOSPITAL</t>
  </si>
  <si>
    <t>200752850A</t>
  </si>
  <si>
    <t>OU MEDICINE MI</t>
  </si>
  <si>
    <t>200752850A E</t>
  </si>
  <si>
    <t>OU MEDICINE EDMOND</t>
  </si>
  <si>
    <t>Inpatient NSGO Pool</t>
  </si>
  <si>
    <t>Outpatient NSGO Pool</t>
  </si>
  <si>
    <t>Recycled NSGO Pool</t>
  </si>
  <si>
    <t>Totals</t>
  </si>
  <si>
    <t>Total New Inpatient Payments</t>
  </si>
  <si>
    <t>Total New Outpatient 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</si>
</sst>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_(* #,##0_);_(* \(#,##0\);_(* &quot;-&quot;??_);_(@_)"/>
    <numFmt numFmtId="166" formatCode="0.0000%"/>
  </numFmts>
  <fonts count="3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i/>
      <sz val="16"/>
      <name val="Helv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rgb="FF006100"/>
      <name val="Calibri"/>
      <family val="2"/>
      <scheme val="minor"/>
    </font>
    <font>
      <sz val="8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Arial"/>
    </font>
    <font>
      <sz val="10"/>
      <color theme="6" tint="0.79998168889431442"/>
      <name val="Calibri"/>
      <family val="2"/>
      <scheme val="minor"/>
    </font>
    <font>
      <b/>
      <i/>
      <sz val="10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CFF99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05">
    <xf numFmtId="0" fontId="0" fillId="0" borderId="0"/>
    <xf numFmtId="0" fontId="2" fillId="0" borderId="0"/>
    <xf numFmtId="0" fontId="2" fillId="0" borderId="0"/>
    <xf numFmtId="0" fontId="2" fillId="0" borderId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5" fillId="0" borderId="0"/>
    <xf numFmtId="0" fontId="11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7" fillId="0" borderId="0"/>
    <xf numFmtId="0" fontId="2" fillId="0" borderId="0"/>
    <xf numFmtId="0" fontId="8" fillId="0" borderId="0"/>
    <xf numFmtId="0" fontId="7" fillId="0" borderId="0"/>
    <xf numFmtId="0" fontId="2" fillId="0" borderId="0"/>
    <xf numFmtId="0" fontId="8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2" fillId="0" borderId="0"/>
    <xf numFmtId="0" fontId="11" fillId="15" borderId="5" applyNumberFormat="0" applyFont="0" applyAlignment="0" applyProtection="0"/>
    <xf numFmtId="0" fontId="11" fillId="15" borderId="5" applyNumberFormat="0" applyFont="0" applyAlignment="0" applyProtection="0"/>
    <xf numFmtId="0" fontId="11" fillId="15" borderId="5" applyNumberFormat="0" applyFont="0" applyAlignment="0" applyProtection="0"/>
    <xf numFmtId="0" fontId="11" fillId="15" borderId="5" applyNumberFormat="0" applyFont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4" fontId="11" fillId="0" borderId="0" applyFont="0" applyFill="0" applyBorder="0" applyAlignment="0" applyProtection="0"/>
    <xf numFmtId="0" fontId="12" fillId="0" borderId="0"/>
    <xf numFmtId="0" fontId="9" fillId="0" borderId="0"/>
    <xf numFmtId="0" fontId="24" fillId="20" borderId="0" applyNumberFormat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9" fillId="0" borderId="0"/>
    <xf numFmtId="44" fontId="2" fillId="0" borderId="0" applyFont="0" applyFill="0" applyBorder="0" applyAlignment="0" applyProtection="0"/>
    <xf numFmtId="0" fontId="11" fillId="0" borderId="0"/>
    <xf numFmtId="0" fontId="12" fillId="0" borderId="0"/>
    <xf numFmtId="0" fontId="28" fillId="0" borderId="0"/>
    <xf numFmtId="0" fontId="9" fillId="0" borderId="0"/>
    <xf numFmtId="0" fontId="9" fillId="0" borderId="0"/>
  </cellStyleXfs>
  <cellXfs count="110">
    <xf numFmtId="0" fontId="0" fillId="0" borderId="0" xfId="0"/>
    <xf numFmtId="0" fontId="16" fillId="2" borderId="2" xfId="2" applyFont="1" applyFill="1" applyBorder="1" applyAlignment="1">
      <alignment horizontal="center" wrapText="1"/>
    </xf>
    <xf numFmtId="0" fontId="17" fillId="2" borderId="2" xfId="50" applyFont="1" applyFill="1" applyBorder="1" applyAlignment="1">
      <alignment horizontal="center" wrapText="1"/>
    </xf>
    <xf numFmtId="0" fontId="18" fillId="0" borderId="0" xfId="0" applyFont="1"/>
    <xf numFmtId="0" fontId="17" fillId="16" borderId="2" xfId="50" applyFont="1" applyFill="1" applyBorder="1" applyAlignment="1">
      <alignment horizontal="center" wrapText="1"/>
    </xf>
    <xf numFmtId="43" fontId="19" fillId="17" borderId="0" xfId="33" applyFont="1" applyFill="1" applyAlignment="1">
      <alignment horizontal="center" wrapText="1"/>
    </xf>
    <xf numFmtId="0" fontId="19" fillId="17" borderId="0" xfId="0" applyFont="1" applyFill="1" applyAlignment="1">
      <alignment horizontal="center" wrapText="1"/>
    </xf>
    <xf numFmtId="43" fontId="18" fillId="0" borderId="0" xfId="33" applyFont="1"/>
    <xf numFmtId="0" fontId="15" fillId="0" borderId="0" xfId="50" applyFont="1"/>
    <xf numFmtId="0" fontId="0" fillId="18" borderId="0" xfId="0" applyFill="1"/>
    <xf numFmtId="0" fontId="13" fillId="18" borderId="0" xfId="0" applyFont="1" applyFill="1"/>
    <xf numFmtId="0" fontId="17" fillId="18" borderId="0" xfId="50" applyFont="1" applyFill="1" applyAlignment="1">
      <alignment horizontal="center" wrapText="1"/>
    </xf>
    <xf numFmtId="0" fontId="15" fillId="18" borderId="0" xfId="50" applyFont="1" applyFill="1"/>
    <xf numFmtId="43" fontId="19" fillId="0" borderId="3" xfId="0" applyNumberFormat="1" applyFont="1" applyBorder="1"/>
    <xf numFmtId="43" fontId="17" fillId="0" borderId="3" xfId="50" applyNumberFormat="1" applyFont="1" applyBorder="1"/>
    <xf numFmtId="49" fontId="16" fillId="2" borderId="2" xfId="2" applyNumberFormat="1" applyFont="1" applyFill="1" applyBorder="1" applyAlignment="1">
      <alignment horizontal="center" wrapText="1"/>
    </xf>
    <xf numFmtId="43" fontId="19" fillId="17" borderId="4" xfId="33" applyFont="1" applyFill="1" applyBorder="1" applyAlignment="1">
      <alignment horizontal="center" wrapText="1"/>
    </xf>
    <xf numFmtId="43" fontId="0" fillId="0" borderId="0" xfId="0" applyNumberFormat="1"/>
    <xf numFmtId="0" fontId="14" fillId="0" borderId="0" xfId="50" applyFont="1"/>
    <xf numFmtId="43" fontId="18" fillId="17" borderId="0" xfId="33" applyFont="1" applyFill="1" applyBorder="1" applyAlignment="1">
      <alignment horizontal="center" wrapText="1"/>
    </xf>
    <xf numFmtId="44" fontId="0" fillId="0" borderId="0" xfId="92" applyFont="1"/>
    <xf numFmtId="43" fontId="18" fillId="0" borderId="0" xfId="33" applyFont="1" applyFill="1"/>
    <xf numFmtId="44" fontId="0" fillId="0" borderId="0" xfId="0" applyNumberFormat="1"/>
    <xf numFmtId="43" fontId="24" fillId="20" borderId="0" xfId="95" applyNumberFormat="1"/>
    <xf numFmtId="0" fontId="14" fillId="0" borderId="0" xfId="2" applyFont="1"/>
    <xf numFmtId="0" fontId="14" fillId="0" borderId="0" xfId="76" applyFont="1"/>
    <xf numFmtId="0" fontId="10" fillId="0" borderId="1" xfId="98" applyFont="1" applyBorder="1" applyAlignment="1">
      <alignment wrapText="1"/>
    </xf>
    <xf numFmtId="0" fontId="15" fillId="0" borderId="1" xfId="50" applyFont="1" applyBorder="1"/>
    <xf numFmtId="44" fontId="0" fillId="0" borderId="0" xfId="92" applyFont="1" applyFill="1"/>
    <xf numFmtId="0" fontId="15" fillId="19" borderId="1" xfId="90" applyFont="1" applyFill="1" applyBorder="1"/>
    <xf numFmtId="0" fontId="15" fillId="19" borderId="0" xfId="50" applyFont="1" applyFill="1"/>
    <xf numFmtId="44" fontId="17" fillId="16" borderId="2" xfId="92" applyFont="1" applyFill="1" applyBorder="1" applyAlignment="1">
      <alignment horizontal="center" wrapText="1"/>
    </xf>
    <xf numFmtId="44" fontId="19" fillId="0" borderId="3" xfId="92" applyFont="1" applyBorder="1"/>
    <xf numFmtId="43" fontId="0" fillId="0" borderId="0" xfId="96" applyFont="1"/>
    <xf numFmtId="43" fontId="0" fillId="18" borderId="0" xfId="96" applyFont="1" applyFill="1"/>
    <xf numFmtId="43" fontId="17" fillId="0" borderId="3" xfId="96" applyFont="1" applyBorder="1"/>
    <xf numFmtId="43" fontId="0" fillId="0" borderId="0" xfId="96" applyFont="1" applyFill="1"/>
    <xf numFmtId="0" fontId="18" fillId="0" borderId="0" xfId="72" applyFont="1"/>
    <xf numFmtId="0" fontId="15" fillId="0" borderId="0" xfId="89" applyFont="1"/>
    <xf numFmtId="0" fontId="14" fillId="0" borderId="0" xfId="0" applyFont="1"/>
    <xf numFmtId="0" fontId="14" fillId="0" borderId="1" xfId="76" applyFont="1" applyBorder="1"/>
    <xf numFmtId="0" fontId="18" fillId="0" borderId="0" xfId="93" applyFont="1"/>
    <xf numFmtId="0" fontId="15" fillId="0" borderId="1" xfId="91" applyFont="1" applyBorder="1"/>
    <xf numFmtId="0" fontId="10" fillId="0" borderId="1" xfId="89" applyFont="1" applyBorder="1" applyAlignment="1">
      <alignment wrapText="1"/>
    </xf>
    <xf numFmtId="0" fontId="15" fillId="0" borderId="0" xfId="94" applyFont="1"/>
    <xf numFmtId="0" fontId="14" fillId="0" borderId="1" xfId="93" applyFont="1" applyBorder="1"/>
    <xf numFmtId="0" fontId="15" fillId="0" borderId="0" xfId="97" applyFont="1"/>
    <xf numFmtId="0" fontId="18" fillId="0" borderId="0" xfId="44" applyFont="1"/>
    <xf numFmtId="0" fontId="16" fillId="0" borderId="0" xfId="2" applyFont="1"/>
    <xf numFmtId="0" fontId="17" fillId="0" borderId="0" xfId="50" applyFont="1"/>
    <xf numFmtId="10" fontId="16" fillId="0" borderId="0" xfId="2" applyNumberFormat="1" applyFont="1" applyAlignment="1">
      <alignment horizontal="center" wrapText="1"/>
    </xf>
    <xf numFmtId="0" fontId="16" fillId="22" borderId="0" xfId="2" applyFont="1" applyFill="1"/>
    <xf numFmtId="43" fontId="16" fillId="22" borderId="0" xfId="2" applyNumberFormat="1" applyFont="1" applyFill="1"/>
    <xf numFmtId="43" fontId="16" fillId="0" borderId="0" xfId="2" applyNumberFormat="1" applyFont="1"/>
    <xf numFmtId="44" fontId="16" fillId="0" borderId="0" xfId="99" applyFont="1" applyBorder="1"/>
    <xf numFmtId="165" fontId="16" fillId="2" borderId="2" xfId="23" applyNumberFormat="1" applyFont="1" applyFill="1" applyBorder="1" applyAlignment="1">
      <alignment horizontal="center" wrapText="1"/>
    </xf>
    <xf numFmtId="165" fontId="16" fillId="21" borderId="2" xfId="23" applyNumberFormat="1" applyFont="1" applyFill="1" applyBorder="1" applyAlignment="1">
      <alignment horizontal="center" wrapText="1"/>
    </xf>
    <xf numFmtId="0" fontId="17" fillId="23" borderId="2" xfId="50" applyFont="1" applyFill="1" applyBorder="1" applyAlignment="1">
      <alignment horizontal="center" wrapText="1"/>
    </xf>
    <xf numFmtId="0" fontId="17" fillId="24" borderId="2" xfId="50" applyFont="1" applyFill="1" applyBorder="1" applyAlignment="1">
      <alignment horizontal="center" wrapText="1"/>
    </xf>
    <xf numFmtId="0" fontId="17" fillId="25" borderId="2" xfId="50" applyFont="1" applyFill="1" applyBorder="1" applyAlignment="1">
      <alignment horizontal="center" wrapText="1"/>
    </xf>
    <xf numFmtId="0" fontId="16" fillId="0" borderId="0" xfId="2" applyFont="1" applyAlignment="1">
      <alignment horizontal="center" wrapText="1"/>
    </xf>
    <xf numFmtId="44" fontId="16" fillId="0" borderId="0" xfId="99" applyFont="1" applyFill="1" applyBorder="1" applyAlignment="1">
      <alignment horizontal="center" wrapText="1"/>
    </xf>
    <xf numFmtId="0" fontId="18" fillId="0" borderId="0" xfId="100" applyFont="1"/>
    <xf numFmtId="0" fontId="14" fillId="0" borderId="0" xfId="23" applyNumberFormat="1" applyFont="1" applyFill="1" applyBorder="1"/>
    <xf numFmtId="43" fontId="14" fillId="0" borderId="0" xfId="23" applyFont="1" applyFill="1" applyBorder="1"/>
    <xf numFmtId="43" fontId="14" fillId="0" borderId="0" xfId="23" applyFont="1" applyBorder="1"/>
    <xf numFmtId="166" fontId="14" fillId="0" borderId="0" xfId="82" applyNumberFormat="1" applyFont="1" applyBorder="1"/>
    <xf numFmtId="43" fontId="14" fillId="0" borderId="0" xfId="2" applyNumberFormat="1" applyFont="1"/>
    <xf numFmtId="44" fontId="14" fillId="0" borderId="0" xfId="99" applyFont="1" applyBorder="1"/>
    <xf numFmtId="0" fontId="14" fillId="26" borderId="0" xfId="76" applyFont="1" applyFill="1"/>
    <xf numFmtId="0" fontId="26" fillId="26" borderId="0" xfId="50" applyFont="1" applyFill="1" applyAlignment="1">
      <alignment horizontal="center"/>
    </xf>
    <xf numFmtId="0" fontId="18" fillId="26" borderId="0" xfId="100" applyFont="1" applyFill="1"/>
    <xf numFmtId="0" fontId="15" fillId="26" borderId="0" xfId="50" applyFont="1" applyFill="1"/>
    <xf numFmtId="0" fontId="14" fillId="26" borderId="0" xfId="23" applyNumberFormat="1" applyFont="1" applyFill="1" applyBorder="1"/>
    <xf numFmtId="43" fontId="14" fillId="26" borderId="0" xfId="23" applyFont="1" applyFill="1" applyBorder="1"/>
    <xf numFmtId="166" fontId="14" fillId="26" borderId="0" xfId="82" applyNumberFormat="1" applyFont="1" applyFill="1" applyBorder="1"/>
    <xf numFmtId="43" fontId="14" fillId="26" borderId="0" xfId="2" applyNumberFormat="1" applyFont="1" applyFill="1"/>
    <xf numFmtId="0" fontId="14" fillId="26" borderId="0" xfId="2" applyFont="1" applyFill="1"/>
    <xf numFmtId="44" fontId="14" fillId="26" borderId="0" xfId="99" applyFont="1" applyFill="1" applyBorder="1"/>
    <xf numFmtId="0" fontId="14" fillId="27" borderId="0" xfId="2" applyFont="1" applyFill="1"/>
    <xf numFmtId="0" fontId="27" fillId="0" borderId="0" xfId="2" applyFont="1"/>
    <xf numFmtId="43" fontId="14" fillId="19" borderId="0" xfId="23" applyFont="1" applyFill="1" applyBorder="1"/>
    <xf numFmtId="44" fontId="14" fillId="0" borderId="0" xfId="99" applyFont="1" applyFill="1" applyBorder="1"/>
    <xf numFmtId="166" fontId="14" fillId="0" borderId="0" xfId="82" applyNumberFormat="1" applyFont="1" applyFill="1" applyBorder="1"/>
    <xf numFmtId="0" fontId="14" fillId="0" borderId="0" xfId="23" applyNumberFormat="1" applyFont="1" applyBorder="1"/>
    <xf numFmtId="0" fontId="14" fillId="0" borderId="0" xfId="102" applyFont="1"/>
    <xf numFmtId="0" fontId="15" fillId="0" borderId="1" xfId="103" applyFont="1" applyBorder="1"/>
    <xf numFmtId="0" fontId="15" fillId="0" borderId="1" xfId="103" applyFont="1" applyBorder="1" applyAlignment="1">
      <alignment horizontal="left"/>
    </xf>
    <xf numFmtId="0" fontId="15" fillId="0" borderId="1" xfId="104" applyFont="1" applyBorder="1"/>
    <xf numFmtId="0" fontId="10" fillId="0" borderId="1" xfId="98" applyFont="1" applyBorder="1"/>
    <xf numFmtId="0" fontId="10" fillId="0" borderId="0" xfId="98" applyFont="1" applyAlignment="1">
      <alignment wrapText="1"/>
    </xf>
    <xf numFmtId="0" fontId="15" fillId="0" borderId="0" xfId="104" applyFont="1"/>
    <xf numFmtId="166" fontId="14" fillId="0" borderId="0" xfId="83" applyNumberFormat="1" applyFont="1" applyBorder="1"/>
    <xf numFmtId="43" fontId="16" fillId="0" borderId="0" xfId="23" applyFont="1" applyBorder="1"/>
    <xf numFmtId="43" fontId="14" fillId="28" borderId="0" xfId="23" applyFont="1" applyFill="1" applyBorder="1"/>
    <xf numFmtId="165" fontId="14" fillId="0" borderId="0" xfId="23" applyNumberFormat="1" applyFont="1" applyFill="1" applyBorder="1"/>
    <xf numFmtId="43" fontId="14" fillId="28" borderId="0" xfId="2" applyNumberFormat="1" applyFont="1" applyFill="1"/>
    <xf numFmtId="165" fontId="29" fillId="28" borderId="0" xfId="23" applyNumberFormat="1" applyFont="1" applyFill="1" applyBorder="1"/>
    <xf numFmtId="44" fontId="14" fillId="21" borderId="0" xfId="99" applyFont="1" applyFill="1" applyBorder="1"/>
    <xf numFmtId="43" fontId="14" fillId="0" borderId="0" xfId="16" applyFont="1" applyFill="1" applyBorder="1"/>
    <xf numFmtId="0" fontId="15" fillId="0" borderId="0" xfId="23" applyNumberFormat="1" applyFont="1" applyFill="1" applyBorder="1" applyAlignment="1">
      <alignment horizontal="center"/>
    </xf>
    <xf numFmtId="165" fontId="14" fillId="0" borderId="0" xfId="23" applyNumberFormat="1" applyFont="1" applyBorder="1"/>
    <xf numFmtId="0" fontId="30" fillId="0" borderId="0" xfId="2" applyFont="1"/>
    <xf numFmtId="43" fontId="30" fillId="0" borderId="0" xfId="2" applyNumberFormat="1" applyFont="1"/>
    <xf numFmtId="0" fontId="30" fillId="0" borderId="0" xfId="23" applyNumberFormat="1" applyFont="1" applyFill="1" applyBorder="1"/>
    <xf numFmtId="0" fontId="15" fillId="0" borderId="0" xfId="103" applyFont="1"/>
    <xf numFmtId="0" fontId="15" fillId="0" borderId="1" xfId="90" applyFont="1" applyBorder="1"/>
    <xf numFmtId="0" fontId="18" fillId="0" borderId="0" xfId="101" applyFont="1"/>
    <xf numFmtId="43" fontId="14" fillId="28" borderId="0" xfId="23" applyFont="1" applyFill="1" applyBorder="1" applyAlignment="1">
      <alignment horizontal="center"/>
    </xf>
    <xf numFmtId="0" fontId="30" fillId="0" borderId="0" xfId="2" applyFont="1" applyAlignment="1">
      <alignment horizontal="center"/>
    </xf>
  </cellXfs>
  <cellStyles count="105">
    <cellStyle name="£Z_x0004_Ç_x0006_^_x0004_" xfId="1" xr:uid="{00000000-0005-0000-0000-000000000000}"/>
    <cellStyle name="£Z_x0004_Ç_x0006_^_x0004_ 2" xfId="2" xr:uid="{00000000-0005-0000-0000-000001000000}"/>
    <cellStyle name="£Z_x0004_Ç_x0006_^_x0004_ 2 2" xfId="3" xr:uid="{00000000-0005-0000-0000-000002000000}"/>
    <cellStyle name="20% - Accent1 2" xfId="4" xr:uid="{00000000-0005-0000-0000-000003000000}"/>
    <cellStyle name="20% - Accent2 2" xfId="5" xr:uid="{00000000-0005-0000-0000-000004000000}"/>
    <cellStyle name="20% - Accent3 2" xfId="6" xr:uid="{00000000-0005-0000-0000-000005000000}"/>
    <cellStyle name="20% - Accent4 2" xfId="7" xr:uid="{00000000-0005-0000-0000-000006000000}"/>
    <cellStyle name="20% - Accent5 2" xfId="8" xr:uid="{00000000-0005-0000-0000-000007000000}"/>
    <cellStyle name="20% - Accent6 2" xfId="9" xr:uid="{00000000-0005-0000-0000-000008000000}"/>
    <cellStyle name="40% - Accent1 2" xfId="10" xr:uid="{00000000-0005-0000-0000-000009000000}"/>
    <cellStyle name="40% - Accent2 2" xfId="11" xr:uid="{00000000-0005-0000-0000-00000A000000}"/>
    <cellStyle name="40% - Accent3 2" xfId="12" xr:uid="{00000000-0005-0000-0000-00000B000000}"/>
    <cellStyle name="40% - Accent4 2" xfId="13" xr:uid="{00000000-0005-0000-0000-00000C000000}"/>
    <cellStyle name="40% - Accent5 2" xfId="14" xr:uid="{00000000-0005-0000-0000-00000D000000}"/>
    <cellStyle name="40% - Accent6 2" xfId="15" xr:uid="{00000000-0005-0000-0000-00000E000000}"/>
    <cellStyle name="Comma" xfId="96" builtinId="3"/>
    <cellStyle name="Comma 10" xfId="16" xr:uid="{00000000-0005-0000-0000-00000F000000}"/>
    <cellStyle name="Comma 2" xfId="17" xr:uid="{00000000-0005-0000-0000-000010000000}"/>
    <cellStyle name="Comma 2 2" xfId="18" xr:uid="{00000000-0005-0000-0000-000011000000}"/>
    <cellStyle name="Comma 2 3" xfId="19" xr:uid="{00000000-0005-0000-0000-000012000000}"/>
    <cellStyle name="Comma 2 3 2" xfId="20" xr:uid="{00000000-0005-0000-0000-000013000000}"/>
    <cellStyle name="Comma 2 3 2 2" xfId="21" xr:uid="{00000000-0005-0000-0000-000014000000}"/>
    <cellStyle name="Comma 2 4" xfId="22" xr:uid="{00000000-0005-0000-0000-000015000000}"/>
    <cellStyle name="Comma 2 4 2" xfId="23" xr:uid="{00000000-0005-0000-0000-000016000000}"/>
    <cellStyle name="Comma 2 5" xfId="24" xr:uid="{00000000-0005-0000-0000-000017000000}"/>
    <cellStyle name="Comma 3" xfId="25" xr:uid="{00000000-0005-0000-0000-000018000000}"/>
    <cellStyle name="Comma 4" xfId="26" xr:uid="{00000000-0005-0000-0000-000019000000}"/>
    <cellStyle name="Comma 5" xfId="27" xr:uid="{00000000-0005-0000-0000-00001A000000}"/>
    <cellStyle name="Comma 5 2" xfId="28" xr:uid="{00000000-0005-0000-0000-00001B000000}"/>
    <cellStyle name="Comma 5 3" xfId="29" xr:uid="{00000000-0005-0000-0000-00001C000000}"/>
    <cellStyle name="Comma 6" xfId="30" xr:uid="{00000000-0005-0000-0000-00001D000000}"/>
    <cellStyle name="Comma 7" xfId="31" xr:uid="{00000000-0005-0000-0000-00001E000000}"/>
    <cellStyle name="Comma 8" xfId="32" xr:uid="{00000000-0005-0000-0000-00001F000000}"/>
    <cellStyle name="Comma 8 2" xfId="33" xr:uid="{00000000-0005-0000-0000-000020000000}"/>
    <cellStyle name="Comma 8 3" xfId="34" xr:uid="{00000000-0005-0000-0000-000021000000}"/>
    <cellStyle name="Comma 8 4" xfId="35" xr:uid="{00000000-0005-0000-0000-000022000000}"/>
    <cellStyle name="Comma 9" xfId="36" xr:uid="{00000000-0005-0000-0000-000023000000}"/>
    <cellStyle name="Comma 9 2" xfId="37" xr:uid="{00000000-0005-0000-0000-000024000000}"/>
    <cellStyle name="Currency" xfId="92" builtinId="4"/>
    <cellStyle name="Currency 2" xfId="99" xr:uid="{F360B030-0607-47FC-A34F-8FBD36098D02}"/>
    <cellStyle name="Good" xfId="95" builtinId="26"/>
    <cellStyle name="Normal" xfId="0" builtinId="0"/>
    <cellStyle name="Normal - Style1" xfId="38" xr:uid="{00000000-0005-0000-0000-000028000000}"/>
    <cellStyle name="Normal 10" xfId="39" xr:uid="{00000000-0005-0000-0000-000029000000}"/>
    <cellStyle name="Normal 11" xfId="40" xr:uid="{00000000-0005-0000-0000-00002A000000}"/>
    <cellStyle name="Normal 12" xfId="41" xr:uid="{00000000-0005-0000-0000-00002B000000}"/>
    <cellStyle name="Normal 13" xfId="42" xr:uid="{00000000-0005-0000-0000-00002C000000}"/>
    <cellStyle name="Normal 13 2" xfId="43" xr:uid="{00000000-0005-0000-0000-00002D000000}"/>
    <cellStyle name="Normal 13 5 2" xfId="93" xr:uid="{00000000-0005-0000-0000-00002E000000}"/>
    <cellStyle name="Normal 14" xfId="44" xr:uid="{00000000-0005-0000-0000-00002F000000}"/>
    <cellStyle name="Normal 14 2" xfId="45" xr:uid="{00000000-0005-0000-0000-000030000000}"/>
    <cellStyle name="Normal 14 3" xfId="46" xr:uid="{00000000-0005-0000-0000-000031000000}"/>
    <cellStyle name="Normal 14 4" xfId="101" xr:uid="{65AF5E3E-DBC7-4D73-A00D-1D5540052227}"/>
    <cellStyle name="Normal 15" xfId="47" xr:uid="{00000000-0005-0000-0000-000032000000}"/>
    <cellStyle name="Normal 15 2" xfId="48" xr:uid="{00000000-0005-0000-0000-000033000000}"/>
    <cellStyle name="Normal 15 3" xfId="49" xr:uid="{00000000-0005-0000-0000-000034000000}"/>
    <cellStyle name="Normal 16" xfId="102" xr:uid="{1C388396-8163-48F1-B554-396EAAAA9DEC}"/>
    <cellStyle name="Normal 2" xfId="50" xr:uid="{00000000-0005-0000-0000-000035000000}"/>
    <cellStyle name="Normal 2 11" xfId="97" xr:uid="{26899166-0A35-4269-A7D8-CEDCE4612914}"/>
    <cellStyle name="Normal 2 2" xfId="51" xr:uid="{00000000-0005-0000-0000-000036000000}"/>
    <cellStyle name="Normal 2 2 2" xfId="52" xr:uid="{00000000-0005-0000-0000-000037000000}"/>
    <cellStyle name="Normal 2 2 3" xfId="53" xr:uid="{00000000-0005-0000-0000-000038000000}"/>
    <cellStyle name="Normal 2 2 3 2" xfId="54" xr:uid="{00000000-0005-0000-0000-000039000000}"/>
    <cellStyle name="Normal 2 2 3 3" xfId="55" xr:uid="{00000000-0005-0000-0000-00003A000000}"/>
    <cellStyle name="Normal 2 3" xfId="56" xr:uid="{00000000-0005-0000-0000-00003B000000}"/>
    <cellStyle name="Normal 2 4" xfId="57" xr:uid="{00000000-0005-0000-0000-00003C000000}"/>
    <cellStyle name="Normal 3" xfId="58" xr:uid="{00000000-0005-0000-0000-00003D000000}"/>
    <cellStyle name="Normal 3 2" xfId="59" xr:uid="{00000000-0005-0000-0000-00003E000000}"/>
    <cellStyle name="Normal 3 2 2" xfId="60" xr:uid="{00000000-0005-0000-0000-00003F000000}"/>
    <cellStyle name="Normal 3 2 2 2" xfId="61" xr:uid="{00000000-0005-0000-0000-000040000000}"/>
    <cellStyle name="Normal 3 3" xfId="62" xr:uid="{00000000-0005-0000-0000-000041000000}"/>
    <cellStyle name="Normal 4" xfId="63" xr:uid="{00000000-0005-0000-0000-000042000000}"/>
    <cellStyle name="Normal 4 2" xfId="64" xr:uid="{00000000-0005-0000-0000-000043000000}"/>
    <cellStyle name="Normal 4 3" xfId="65" xr:uid="{00000000-0005-0000-0000-000044000000}"/>
    <cellStyle name="Normal 5" xfId="66" xr:uid="{00000000-0005-0000-0000-000045000000}"/>
    <cellStyle name="Normal 5 2" xfId="67" xr:uid="{00000000-0005-0000-0000-000046000000}"/>
    <cellStyle name="Normal 55" xfId="100" xr:uid="{C66BDBFA-C869-49F4-AEAB-7F456D5E80E7}"/>
    <cellStyle name="Normal 6" xfId="68" xr:uid="{00000000-0005-0000-0000-000047000000}"/>
    <cellStyle name="Normal 6 2" xfId="69" xr:uid="{00000000-0005-0000-0000-000048000000}"/>
    <cellStyle name="Normal 6 3" xfId="70" xr:uid="{00000000-0005-0000-0000-000049000000}"/>
    <cellStyle name="Normal 7" xfId="71" xr:uid="{00000000-0005-0000-0000-00004A000000}"/>
    <cellStyle name="Normal 8" xfId="72" xr:uid="{00000000-0005-0000-0000-00004B000000}"/>
    <cellStyle name="Normal 9" xfId="73" xr:uid="{00000000-0005-0000-0000-00004C000000}"/>
    <cellStyle name="Normal 9 2" xfId="74" xr:uid="{00000000-0005-0000-0000-00004D000000}"/>
    <cellStyle name="Normal 9 3" xfId="75" xr:uid="{00000000-0005-0000-0000-00004E000000}"/>
    <cellStyle name="Normal_billed, ffs, tpl" xfId="104" xr:uid="{458FABFA-B26B-4D0B-AF77-07009602ABE2}"/>
    <cellStyle name="Normal_Inpatient days &amp; amounts_2" xfId="98" xr:uid="{348D7708-80F4-4281-A509-91401E739E74}"/>
    <cellStyle name="Normal_Inpt summary_2" xfId="94" xr:uid="{00000000-0005-0000-0000-00004F000000}"/>
    <cellStyle name="Normal_Inpt summary_2 2" xfId="103" xr:uid="{7C75785E-2F4A-45D2-869D-C04F321661CF}"/>
    <cellStyle name="Normal_prov fee mcare #s" xfId="76" xr:uid="{00000000-0005-0000-0000-000050000000}"/>
    <cellStyle name="Normal_Sheet1 2" xfId="89" xr:uid="{00000000-0005-0000-0000-000051000000}"/>
    <cellStyle name="Normal_Sheet2" xfId="90" xr:uid="{00000000-0005-0000-0000-000052000000}"/>
    <cellStyle name="Normal_SHOPP Cost UPL SFY 2015" xfId="91" xr:uid="{00000000-0005-0000-0000-000054000000}"/>
    <cellStyle name="Note 2" xfId="77" xr:uid="{00000000-0005-0000-0000-000055000000}"/>
    <cellStyle name="Note 2 2" xfId="78" xr:uid="{00000000-0005-0000-0000-000056000000}"/>
    <cellStyle name="Note 2 3" xfId="79" xr:uid="{00000000-0005-0000-0000-000057000000}"/>
    <cellStyle name="Note 3" xfId="80" xr:uid="{00000000-0005-0000-0000-000058000000}"/>
    <cellStyle name="Percent 2" xfId="81" xr:uid="{00000000-0005-0000-0000-000059000000}"/>
    <cellStyle name="Percent 2 2" xfId="82" xr:uid="{00000000-0005-0000-0000-00005A000000}"/>
    <cellStyle name="Percent 3" xfId="83" xr:uid="{00000000-0005-0000-0000-00005B000000}"/>
    <cellStyle name="Percent 4" xfId="84" xr:uid="{00000000-0005-0000-0000-00005C000000}"/>
    <cellStyle name="Percent 5" xfId="85" xr:uid="{00000000-0005-0000-0000-00005D000000}"/>
    <cellStyle name="Percent 6" xfId="86" xr:uid="{00000000-0005-0000-0000-00005E000000}"/>
    <cellStyle name="Percent 7" xfId="87" xr:uid="{00000000-0005-0000-0000-00005F000000}"/>
    <cellStyle name="Percent 8" xfId="88" xr:uid="{00000000-0005-0000-0000-000060000000}"/>
  </cellStyles>
  <dxfs count="10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Dept\EFI\Shared\Projects\Forecaster\Hospital%20Files\330203v7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Shared\Projects\State%20Assoc%20Clients\2005\Templates\Medicare%20Margins\STATE%20Medicare%20Margins%206_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DOCUME~1\KKRAWIEC\LOCALS~1\Temp\Temporary%20Directory%201%20for%20HURT%20Analysis%209.0.zip\MA%20Rate%20Growth%201997-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\WorkGroups\FINANCIAL%20SERVICES\FINANCIAL%20MANAGEMENT\Hospital\UPL\SFY2021%20UPL\SFY2021%20Hospital%20UPL\SFY2020%20SHOPP%20UPL\SHOPP%20UPL%20SFY2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\WorkGroups\FINANCIAL%20SERVICES\FINANCIAL%20MANAGEMENT\Hospital\UPL\SFY2021%20UPL\SFY2021%20Hospital%20UPL\SFY2020%20DRG%20UPL\UPL%20DRG%20SFY2021%20Version%20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IAL%20SERVICES/FINANCIAL%20MANAGEMENT/Hospital/UPL/SFY2020%20UPL/SFY2020%20Hospital%20UPL/SFY2020%20DRG%20UPL/UPL%20DRG%20SFY2020%20Version%20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\WorkGroups\FINANCIAL%20SERVICES\FINANCIAL%20MANAGEMENT\Hospital\UPL\SFY2022%20UPL\SFY2022%20Hospital%20UPL\UPL%20Data%20SFY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Contents"/>
      <sheetName val="Ref Data"/>
      <sheetName val="Raw Data"/>
      <sheetName val="Hospital Facility Data"/>
      <sheetName val="CAH Data"/>
      <sheetName val="Post-Acute Care Data"/>
      <sheetName val="Hospital Trends"/>
      <sheetName val="Post-Acute Trends"/>
      <sheetName val="CAH Trends"/>
      <sheetName val="GME Residents"/>
      <sheetName val="CAH-PPS Factors"/>
      <sheetName val="CAH Inpatient"/>
      <sheetName val="CAH Outpatient"/>
      <sheetName val="GME Cap Increase"/>
      <sheetName val="Hospital Medicare Data"/>
      <sheetName val="SNF Medicare Data"/>
      <sheetName val="Inliers"/>
      <sheetName val="Outliers"/>
      <sheetName val="IME"/>
      <sheetName val="DSH"/>
      <sheetName val="Capital Inliers"/>
      <sheetName val="Capital Outliers"/>
      <sheetName val="SCH MDH"/>
      <sheetName val="DME"/>
      <sheetName val="BadDebt"/>
      <sheetName val="Psych"/>
      <sheetName val="Rehab"/>
      <sheetName val="Outpatient"/>
      <sheetName val="Fee Based"/>
      <sheetName val="Ambulance"/>
      <sheetName val="RHC"/>
      <sheetName val="SNF"/>
      <sheetName val="Swingbeds-PPS"/>
      <sheetName val="HomeHealth"/>
      <sheetName val="Network"/>
      <sheetName val="PPS Summary"/>
      <sheetName val="CAH Summary"/>
      <sheetName val="Appendix A"/>
      <sheetName val="Appendix 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Contents"/>
      <sheetName val="Hospital_List"/>
      <sheetName val="Hospital_Services"/>
      <sheetName val="Hospital_Rpt"/>
      <sheetName val="Hospital_Details"/>
      <sheetName val="State_Rpt"/>
      <sheetName val="State_Distribution"/>
      <sheetName val="Custom_Groups"/>
      <sheetName val="Custom_Totals"/>
      <sheetName val="Custom_Rpt1"/>
      <sheetName val="Custom_Rpt2"/>
      <sheetName val="Custom_Rpt3"/>
      <sheetName val="Custom_Rpt4"/>
      <sheetName val="Hospital_Data"/>
      <sheetName val="Margin Data"/>
      <sheetName val="Cost Report Data"/>
    </sheetNames>
    <sheetDataSet>
      <sheetData sheetId="0"/>
      <sheetData sheetId="1"/>
      <sheetData sheetId="2"/>
      <sheetData sheetId="3" refreshError="1"/>
      <sheetData sheetId="4" refreshError="1"/>
      <sheetData sheetId="5" refreshError="1">
        <row r="13">
          <cell r="A13" t="str">
            <v xml:space="preserve">     Revenues</v>
          </cell>
          <cell r="B13" t="str">
            <v>TOT_REV</v>
          </cell>
          <cell r="C13" t="str">
            <v>INP_REV+OUT_REV+GME_REV+ SUB_I_REV+ SUB_II_REV+ SNF_REV+ HHA_REV</v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L13" t="e">
            <v>#VALUE!</v>
          </cell>
          <cell r="M13" t="e">
            <v>#VALUE!</v>
          </cell>
          <cell r="N13" t="e">
            <v>#VALUE!</v>
          </cell>
          <cell r="O13" t="e">
            <v>#VALUE!</v>
          </cell>
          <cell r="P13" t="e">
            <v>#VALUE!</v>
          </cell>
          <cell r="Q13" t="e">
            <v>#VALUE!</v>
          </cell>
          <cell r="R13" t="e">
            <v>#VALUE!</v>
          </cell>
        </row>
        <row r="14">
          <cell r="A14" t="str">
            <v xml:space="preserve">    Costs</v>
          </cell>
          <cell r="B14" t="str">
            <v>TOT_COST</v>
          </cell>
          <cell r="C14" t="str">
            <v>INP_COST+ OUT_COST+ GME_COST+ SUB_I_COST+ SUB_II_COST+ SNF_COST+ HHA_COST</v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L14" t="e">
            <v>#VALUE!</v>
          </cell>
          <cell r="M14" t="e">
            <v>#VALUE!</v>
          </cell>
          <cell r="N14" t="e">
            <v>#VALUE!</v>
          </cell>
          <cell r="O14" t="e">
            <v>#VALUE!</v>
          </cell>
          <cell r="P14" t="e">
            <v>#VALUE!</v>
          </cell>
          <cell r="Q14" t="e">
            <v>#VALUE!</v>
          </cell>
          <cell r="R14" t="e">
            <v>#VALUE!</v>
          </cell>
        </row>
        <row r="15">
          <cell r="A15" t="str">
            <v xml:space="preserve">    Gains/(Losses)</v>
          </cell>
          <cell r="B15" t="str">
            <v>TOT_GL</v>
          </cell>
          <cell r="C15" t="str">
            <v>TOT_REV - TOT_COST</v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L15" t="e">
            <v>#VALUE!</v>
          </cell>
          <cell r="M15" t="e">
            <v>#VALUE!</v>
          </cell>
          <cell r="N15" t="e">
            <v>#VALUE!</v>
          </cell>
          <cell r="O15" t="e">
            <v>#VALUE!</v>
          </cell>
          <cell r="P15" t="e">
            <v>#VALUE!</v>
          </cell>
          <cell r="Q15" t="e">
            <v>#VALUE!</v>
          </cell>
          <cell r="R15" t="e">
            <v>#VALUE!</v>
          </cell>
        </row>
        <row r="19">
          <cell r="A19" t="str">
            <v>Total Inpatient Revenue</v>
          </cell>
          <cell r="B19" t="str">
            <v>INP_REV</v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2">
          <cell r="A22" t="str">
            <v>Total Payments (Lines 8-15)</v>
          </cell>
          <cell r="B22" t="str">
            <v>F1833</v>
          </cell>
          <cell r="C22" t="str">
            <v>Worksheet E, Pt A Column 1, Line 16</v>
          </cell>
          <cell r="D22" t="str">
            <v>No Data</v>
          </cell>
          <cell r="E22" t="str">
            <v>No Data</v>
          </cell>
          <cell r="F22" t="str">
            <v>No Data</v>
          </cell>
          <cell r="G22" t="str">
            <v>No Data</v>
          </cell>
          <cell r="H22" t="str">
            <v>No Data</v>
          </cell>
          <cell r="I22" t="str">
            <v>No Data</v>
          </cell>
          <cell r="J22" t="str">
            <v>No Data</v>
          </cell>
          <cell r="L22" t="str">
            <v>No Data</v>
          </cell>
          <cell r="M22" t="str">
            <v>No Data</v>
          </cell>
          <cell r="N22" t="str">
            <v>No Data</v>
          </cell>
          <cell r="O22" t="str">
            <v>No Data</v>
          </cell>
          <cell r="P22" t="str">
            <v>No Data</v>
          </cell>
          <cell r="Q22" t="str">
            <v>No Data</v>
          </cell>
          <cell r="R22" t="str">
            <v>No Data</v>
          </cell>
        </row>
        <row r="23">
          <cell r="A23" t="str">
            <v>Direct GME Payment</v>
          </cell>
          <cell r="B23" t="str">
            <v>F1828</v>
          </cell>
          <cell r="C23" t="str">
            <v>Worksheet E, Pt A Column 1, Line 11</v>
          </cell>
          <cell r="D23" t="str">
            <v>No Data</v>
          </cell>
          <cell r="E23" t="str">
            <v>No Data</v>
          </cell>
          <cell r="F23" t="str">
            <v>No Data</v>
          </cell>
          <cell r="G23" t="str">
            <v>No Data</v>
          </cell>
          <cell r="H23" t="str">
            <v>No Data</v>
          </cell>
          <cell r="I23" t="str">
            <v>No Data</v>
          </cell>
          <cell r="J23" t="str">
            <v>No Data</v>
          </cell>
          <cell r="L23" t="str">
            <v>No Data</v>
          </cell>
          <cell r="M23" t="str">
            <v>No Data</v>
          </cell>
          <cell r="N23" t="str">
            <v>No Data</v>
          </cell>
          <cell r="O23" t="str">
            <v>No Data</v>
          </cell>
          <cell r="P23" t="str">
            <v>No Data</v>
          </cell>
          <cell r="Q23" t="str">
            <v>No Data</v>
          </cell>
          <cell r="R23" t="str">
            <v>No Data</v>
          </cell>
        </row>
        <row r="24">
          <cell r="A24" t="str">
            <v>Reimbursable Bad Debt</v>
          </cell>
          <cell r="B24" t="str">
            <v>F1838</v>
          </cell>
          <cell r="C24" t="str">
            <v>Worksheet E, Pt A Column 1, Line 21</v>
          </cell>
          <cell r="D24" t="str">
            <v>No Data</v>
          </cell>
          <cell r="E24" t="str">
            <v>No Data</v>
          </cell>
          <cell r="F24" t="str">
            <v>No Data</v>
          </cell>
          <cell r="G24" t="str">
            <v>No Data</v>
          </cell>
          <cell r="H24" t="str">
            <v>No Data</v>
          </cell>
          <cell r="I24" t="str">
            <v>No Data</v>
          </cell>
          <cell r="J24" t="str">
            <v>No Data</v>
          </cell>
          <cell r="L24" t="str">
            <v>No Data</v>
          </cell>
          <cell r="M24" t="str">
            <v>No Data</v>
          </cell>
          <cell r="N24" t="str">
            <v>No Data</v>
          </cell>
          <cell r="O24" t="str">
            <v>No Data</v>
          </cell>
          <cell r="P24" t="str">
            <v>No Data</v>
          </cell>
          <cell r="Q24" t="str">
            <v>No Data</v>
          </cell>
          <cell r="R24" t="str">
            <v>No Data</v>
          </cell>
        </row>
        <row r="25">
          <cell r="A25" t="str">
            <v>Reimbursable Bad Debt Adjustment</v>
          </cell>
          <cell r="B25" t="str">
            <v>F1838A</v>
          </cell>
          <cell r="C25" t="str">
            <v>Worksheet E, Pt A Column 1, Line 21.01</v>
          </cell>
          <cell r="D25" t="str">
            <v>No Data</v>
          </cell>
          <cell r="E25" t="str">
            <v>No Data</v>
          </cell>
          <cell r="F25" t="str">
            <v>No Data</v>
          </cell>
          <cell r="G25" t="str">
            <v>No Data</v>
          </cell>
          <cell r="H25" t="str">
            <v>No Data</v>
          </cell>
          <cell r="I25" t="str">
            <v>No Data</v>
          </cell>
          <cell r="J25" t="str">
            <v>No Data</v>
          </cell>
          <cell r="L25" t="str">
            <v>No Data</v>
          </cell>
          <cell r="M25" t="str">
            <v>No Data</v>
          </cell>
          <cell r="N25" t="str">
            <v>No Data</v>
          </cell>
          <cell r="O25" t="str">
            <v>No Data</v>
          </cell>
          <cell r="P25" t="str">
            <v>No Data</v>
          </cell>
          <cell r="Q25" t="str">
            <v>No Data</v>
          </cell>
          <cell r="R25" t="str">
            <v>No Data</v>
          </cell>
        </row>
        <row r="26">
          <cell r="A26" t="str">
            <v>Payment for Inpatient Program Capital</v>
          </cell>
          <cell r="B26" t="str">
            <v>F1826</v>
          </cell>
          <cell r="C26" t="str">
            <v>Worksheet E, Pt A Column 1, Line 9</v>
          </cell>
          <cell r="D26" t="str">
            <v>No Data</v>
          </cell>
          <cell r="E26" t="str">
            <v>No Data</v>
          </cell>
          <cell r="F26" t="str">
            <v>No Data</v>
          </cell>
          <cell r="G26" t="str">
            <v>No Data</v>
          </cell>
          <cell r="H26" t="str">
            <v>No Data</v>
          </cell>
          <cell r="I26" t="str">
            <v>No Data</v>
          </cell>
          <cell r="J26" t="str">
            <v>No Data</v>
          </cell>
          <cell r="L26" t="str">
            <v>No Data</v>
          </cell>
          <cell r="M26" t="str">
            <v>No Data</v>
          </cell>
          <cell r="N26" t="str">
            <v>No Data</v>
          </cell>
          <cell r="O26" t="str">
            <v>No Data</v>
          </cell>
          <cell r="P26" t="str">
            <v>No Data</v>
          </cell>
          <cell r="Q26" t="str">
            <v>No Data</v>
          </cell>
          <cell r="R26" t="str">
            <v>No Data</v>
          </cell>
        </row>
        <row r="28">
          <cell r="A28" t="str">
            <v>Managed Care IME Payment</v>
          </cell>
          <cell r="B28" t="str">
            <v>FORMULA_T</v>
          </cell>
          <cell r="C28" t="str">
            <v>( [SIM_MC_PMTS] / [INLIER_SIM_MC_PMTS] ) * F_1820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32">
          <cell r="A32" t="str">
            <v>Cost of covered services</v>
          </cell>
          <cell r="B32" t="str">
            <v>H635</v>
          </cell>
          <cell r="C32" t="str">
            <v>Worksheet E-3, Part II Column 1 , Line 19</v>
          </cell>
          <cell r="D32" t="str">
            <v>No Data</v>
          </cell>
          <cell r="E32" t="str">
            <v>No Data</v>
          </cell>
          <cell r="F32" t="str">
            <v>No Data</v>
          </cell>
          <cell r="G32" t="str">
            <v>No Data</v>
          </cell>
          <cell r="H32" t="str">
            <v>No Data</v>
          </cell>
          <cell r="I32" t="str">
            <v>No Data</v>
          </cell>
          <cell r="J32" t="str">
            <v>No Data</v>
          </cell>
          <cell r="L32" t="str">
            <v>No Data</v>
          </cell>
          <cell r="M32" t="str">
            <v>No Data</v>
          </cell>
          <cell r="N32" t="str">
            <v>No Data</v>
          </cell>
          <cell r="O32" t="str">
            <v>No Data</v>
          </cell>
          <cell r="P32" t="str">
            <v>No Data</v>
          </cell>
          <cell r="Q32" t="str">
            <v>No Data</v>
          </cell>
          <cell r="R32" t="str">
            <v>No Data</v>
          </cell>
        </row>
        <row r="35">
          <cell r="A35" t="str">
            <v>Total Inpatient Cost</v>
          </cell>
          <cell r="B35" t="str">
            <v>INP_COST</v>
          </cell>
          <cell r="D35" t="str">
            <v>No Data</v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L35" t="str">
            <v>No Data</v>
          </cell>
          <cell r="M35" t="e">
            <v>#VALUE!</v>
          </cell>
          <cell r="N35" t="e">
            <v>#VALUE!</v>
          </cell>
          <cell r="O35" t="e">
            <v>#VALUE!</v>
          </cell>
          <cell r="P35" t="e">
            <v>#VALUE!</v>
          </cell>
          <cell r="Q35" t="e">
            <v>#VALUE!</v>
          </cell>
          <cell r="R35" t="e">
            <v>#VALUE!</v>
          </cell>
        </row>
        <row r="38">
          <cell r="A38" t="str">
            <v>Total Medicare IP Operating Costs Incl. Pass Throughs</v>
          </cell>
          <cell r="B38" t="str">
            <v>F949</v>
          </cell>
          <cell r="C38" t="str">
            <v>Worksheet D-1, Pt II Column 1, Line 49</v>
          </cell>
          <cell r="D38" t="str">
            <v>No Data</v>
          </cell>
          <cell r="E38" t="str">
            <v>No Data</v>
          </cell>
          <cell r="F38" t="str">
            <v>No Data</v>
          </cell>
          <cell r="G38" t="str">
            <v>No Data</v>
          </cell>
          <cell r="H38" t="str">
            <v>No Data</v>
          </cell>
          <cell r="I38" t="str">
            <v>No Data</v>
          </cell>
          <cell r="J38" t="str">
            <v>No Data</v>
          </cell>
          <cell r="L38" t="str">
            <v>No Data</v>
          </cell>
          <cell r="M38" t="str">
            <v>No Data</v>
          </cell>
          <cell r="N38" t="str">
            <v>No Data</v>
          </cell>
          <cell r="O38" t="str">
            <v>No Data</v>
          </cell>
          <cell r="P38" t="str">
            <v>No Data</v>
          </cell>
          <cell r="Q38" t="str">
            <v>No Data</v>
          </cell>
          <cell r="R38" t="str">
            <v>No Data</v>
          </cell>
        </row>
        <row r="39">
          <cell r="A39" t="str">
            <v>Net Organ Acquisition Cost-kidney</v>
          </cell>
          <cell r="B39" t="str">
            <v>H65</v>
          </cell>
          <cell r="C39" t="str">
            <v>Worksheet D-6, Part III Column 1, Line 61-kidney</v>
          </cell>
          <cell r="D39" t="str">
            <v>No Data</v>
          </cell>
          <cell r="E39" t="str">
            <v>No Data</v>
          </cell>
          <cell r="F39" t="str">
            <v>No Data</v>
          </cell>
          <cell r="G39" t="str">
            <v>No Data</v>
          </cell>
          <cell r="H39" t="str">
            <v>No Data</v>
          </cell>
          <cell r="I39" t="str">
            <v>No Data</v>
          </cell>
          <cell r="J39" t="str">
            <v>No Data</v>
          </cell>
          <cell r="L39" t="str">
            <v>No Data</v>
          </cell>
          <cell r="M39" t="str">
            <v>No Data</v>
          </cell>
          <cell r="N39" t="str">
            <v>No Data</v>
          </cell>
          <cell r="O39" t="str">
            <v>No Data</v>
          </cell>
          <cell r="P39" t="str">
            <v>No Data</v>
          </cell>
          <cell r="Q39" t="str">
            <v>No Data</v>
          </cell>
          <cell r="R39" t="str">
            <v>No Data</v>
          </cell>
        </row>
        <row r="40">
          <cell r="A40" t="str">
            <v>Net Organ Acquisition Cost-heart</v>
          </cell>
          <cell r="B40" t="str">
            <v>H66</v>
          </cell>
          <cell r="C40" t="str">
            <v>Worksheet D-6, Part III Column 1, Line 61-heart</v>
          </cell>
          <cell r="D40" t="str">
            <v>No Data</v>
          </cell>
          <cell r="E40" t="str">
            <v>No Data</v>
          </cell>
          <cell r="F40" t="str">
            <v>No Data</v>
          </cell>
          <cell r="G40" t="str">
            <v>No Data</v>
          </cell>
          <cell r="H40" t="str">
            <v>No Data</v>
          </cell>
          <cell r="I40" t="str">
            <v>No Data</v>
          </cell>
          <cell r="J40" t="str">
            <v>No Data</v>
          </cell>
          <cell r="L40" t="str">
            <v>No Data</v>
          </cell>
          <cell r="M40" t="str">
            <v>No Data</v>
          </cell>
          <cell r="N40" t="str">
            <v>No Data</v>
          </cell>
          <cell r="O40" t="str">
            <v>No Data</v>
          </cell>
          <cell r="P40" t="str">
            <v>No Data</v>
          </cell>
          <cell r="Q40" t="str">
            <v>No Data</v>
          </cell>
          <cell r="R40" t="str">
            <v>No Data</v>
          </cell>
        </row>
        <row r="41">
          <cell r="A41" t="str">
            <v>Net Organ Acquisition Cost-liver</v>
          </cell>
          <cell r="B41" t="str">
            <v>H67</v>
          </cell>
          <cell r="C41" t="str">
            <v>Worksheet D-6, Part III Column 1, Line 61-liver</v>
          </cell>
          <cell r="D41" t="str">
            <v>No Data</v>
          </cell>
          <cell r="E41" t="str">
            <v>No Data</v>
          </cell>
          <cell r="F41" t="str">
            <v>No Data</v>
          </cell>
          <cell r="G41" t="str">
            <v>No Data</v>
          </cell>
          <cell r="H41" t="str">
            <v>No Data</v>
          </cell>
          <cell r="I41" t="str">
            <v>No Data</v>
          </cell>
          <cell r="J41" t="str">
            <v>No Data</v>
          </cell>
          <cell r="L41" t="str">
            <v>No Data</v>
          </cell>
          <cell r="M41" t="str">
            <v>No Data</v>
          </cell>
          <cell r="N41" t="str">
            <v>No Data</v>
          </cell>
          <cell r="O41" t="str">
            <v>No Data</v>
          </cell>
          <cell r="P41" t="str">
            <v>No Data</v>
          </cell>
          <cell r="Q41" t="str">
            <v>No Data</v>
          </cell>
          <cell r="R41" t="str">
            <v>No Data</v>
          </cell>
        </row>
        <row r="42">
          <cell r="A42" t="str">
            <v>Net Organ Acquisition Cost-lung</v>
          </cell>
          <cell r="B42" t="str">
            <v>H68</v>
          </cell>
          <cell r="C42" t="str">
            <v>Worksheet D-6, Part III Column 1, Line 61-lung</v>
          </cell>
          <cell r="D42" t="str">
            <v>No Data</v>
          </cell>
          <cell r="E42" t="str">
            <v>No Data</v>
          </cell>
          <cell r="F42" t="str">
            <v>No Data</v>
          </cell>
          <cell r="G42" t="str">
            <v>No Data</v>
          </cell>
          <cell r="H42" t="str">
            <v>No Data</v>
          </cell>
          <cell r="I42" t="str">
            <v>No Data</v>
          </cell>
          <cell r="J42" t="str">
            <v>No Data</v>
          </cell>
          <cell r="L42" t="str">
            <v>No Data</v>
          </cell>
          <cell r="M42" t="str">
            <v>No Data</v>
          </cell>
          <cell r="N42" t="str">
            <v>No Data</v>
          </cell>
          <cell r="O42" t="str">
            <v>No Data</v>
          </cell>
          <cell r="P42" t="str">
            <v>No Data</v>
          </cell>
          <cell r="Q42" t="str">
            <v>No Data</v>
          </cell>
          <cell r="R42" t="str">
            <v>No Data</v>
          </cell>
        </row>
        <row r="50">
          <cell r="A50" t="str">
            <v>Inpatient Gain/Loss</v>
          </cell>
          <cell r="B50" t="str">
            <v>INP_GL</v>
          </cell>
          <cell r="C50" t="str">
            <v>[INP_REV]-[IP_COST]</v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L50" t="e">
            <v>#VALUE!</v>
          </cell>
          <cell r="M50" t="e">
            <v>#VALUE!</v>
          </cell>
          <cell r="N50" t="e">
            <v>#VALUE!</v>
          </cell>
          <cell r="O50" t="e">
            <v>#VALUE!</v>
          </cell>
          <cell r="P50" t="e">
            <v>#VALUE!</v>
          </cell>
          <cell r="Q50" t="e">
            <v>#VALUE!</v>
          </cell>
          <cell r="R50" t="e">
            <v>#VALUE!</v>
          </cell>
        </row>
        <row r="55">
          <cell r="A55" t="str">
            <v xml:space="preserve">Total Outpatient Revenue </v>
          </cell>
          <cell r="B55" t="str">
            <v>OUT_REV</v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L55" t="e">
            <v>#VALUE!</v>
          </cell>
          <cell r="M55" t="e">
            <v>#VALUE!</v>
          </cell>
          <cell r="N55" t="e">
            <v>#VALUE!</v>
          </cell>
          <cell r="O55" t="e">
            <v>#VALUE!</v>
          </cell>
          <cell r="P55" t="e">
            <v>#VALUE!</v>
          </cell>
          <cell r="Q55" t="e">
            <v>#VALUE!</v>
          </cell>
          <cell r="R55" t="e">
            <v>#VALUE!</v>
          </cell>
        </row>
        <row r="61">
          <cell r="A61" t="str">
            <v>Deductibles &amp; Coinsurance (Col. 1.01, Line 20 for CRs beginning on or after 10/01/1997)</v>
          </cell>
          <cell r="B61" t="str">
            <v>F1912</v>
          </cell>
          <cell r="C61" t="str">
            <v>Worksheet E, Pt C Column 1+1.01,Line 15+20</v>
          </cell>
          <cell r="D61" t="str">
            <v>No Data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L61" t="str">
            <v>No Data</v>
          </cell>
        </row>
        <row r="62">
          <cell r="A62" t="str">
            <v>Deductibles &amp; Coinsurance (Col. 1.01, Line 20 for CRs beginning on or after 10/01/1997)</v>
          </cell>
          <cell r="B62" t="str">
            <v>F1917</v>
          </cell>
          <cell r="C62" t="str">
            <v>Worksheet E, Pt D Column 1+1.01,Line 15+20</v>
          </cell>
          <cell r="D62" t="str">
            <v>No Data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L62" t="str">
            <v>No Data</v>
          </cell>
        </row>
        <row r="63">
          <cell r="A63" t="str">
            <v>Deductibles &amp; Coinsurance (Col. 1.01, Line 20 for CRs beginning on or after 10/01/1997)</v>
          </cell>
          <cell r="B63" t="str">
            <v>F1922</v>
          </cell>
          <cell r="C63" t="str">
            <v>Worksheet E, Pt E Column 1+1.01,Line 15+20</v>
          </cell>
          <cell r="D63" t="str">
            <v>No Data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L63" t="str">
            <v>No Data</v>
          </cell>
        </row>
        <row r="64">
          <cell r="A64" t="str">
            <v>Lesser of Cost or Charges</v>
          </cell>
          <cell r="B64" t="str">
            <v>F1854</v>
          </cell>
          <cell r="C64" t="str">
            <v>Worksheet E, Pt B Column 1, Line 17</v>
          </cell>
          <cell r="D64" t="str">
            <v>No Data</v>
          </cell>
          <cell r="E64" t="str">
            <v>No Data</v>
          </cell>
          <cell r="F64" t="str">
            <v>No Data</v>
          </cell>
          <cell r="G64" t="str">
            <v>No Data</v>
          </cell>
          <cell r="H64" t="str">
            <v>No Data</v>
          </cell>
          <cell r="I64" t="str">
            <v>No Data</v>
          </cell>
          <cell r="J64" t="str">
            <v>No Data</v>
          </cell>
          <cell r="L64" t="str">
            <v>No Data</v>
          </cell>
          <cell r="M64" t="str">
            <v>No Data</v>
          </cell>
          <cell r="N64" t="str">
            <v>No Data</v>
          </cell>
          <cell r="O64" t="str">
            <v>No Data</v>
          </cell>
          <cell r="P64" t="str">
            <v>No Data</v>
          </cell>
          <cell r="Q64" t="str">
            <v>No Data</v>
          </cell>
          <cell r="R64" t="str">
            <v>No Data</v>
          </cell>
        </row>
        <row r="65">
          <cell r="A65" t="str">
            <v>Lesser of Cost or Charges</v>
          </cell>
          <cell r="B65" t="str">
            <v>F1875</v>
          </cell>
          <cell r="C65" t="str">
            <v>Worksheet E, Pt B Column 1, Line 17 Sub I</v>
          </cell>
          <cell r="D65" t="str">
            <v>No Data</v>
          </cell>
          <cell r="E65" t="str">
            <v>No Data</v>
          </cell>
          <cell r="F65" t="str">
            <v>No Data</v>
          </cell>
          <cell r="G65" t="str">
            <v>No Data</v>
          </cell>
          <cell r="H65" t="str">
            <v>No Data</v>
          </cell>
          <cell r="I65" t="str">
            <v>No Data</v>
          </cell>
          <cell r="J65" t="str">
            <v>No Data</v>
          </cell>
          <cell r="L65" t="str">
            <v>No Data</v>
          </cell>
          <cell r="M65" t="str">
            <v>No Data</v>
          </cell>
          <cell r="N65" t="str">
            <v>No Data</v>
          </cell>
          <cell r="O65" t="str">
            <v>No Data</v>
          </cell>
          <cell r="P65" t="str">
            <v>No Data</v>
          </cell>
          <cell r="Q65" t="str">
            <v>No Data</v>
          </cell>
          <cell r="R65" t="str">
            <v>No Data</v>
          </cell>
        </row>
        <row r="66">
          <cell r="A66" t="str">
            <v>Lesser of Cost or Charges</v>
          </cell>
          <cell r="B66" t="str">
            <v>F1896</v>
          </cell>
          <cell r="C66" t="str">
            <v>Worksheet E, Pt B Column 1, Line 17 Sub II</v>
          </cell>
          <cell r="D66" t="str">
            <v>No Data</v>
          </cell>
          <cell r="E66" t="str">
            <v>No Data</v>
          </cell>
          <cell r="F66" t="str">
            <v>No Data</v>
          </cell>
          <cell r="G66" t="str">
            <v>No Data</v>
          </cell>
          <cell r="H66" t="str">
            <v>No Data</v>
          </cell>
          <cell r="I66" t="str">
            <v>No Data</v>
          </cell>
          <cell r="J66" t="str">
            <v>No Data</v>
          </cell>
          <cell r="L66" t="str">
            <v>No Data</v>
          </cell>
          <cell r="M66" t="str">
            <v>No Data</v>
          </cell>
          <cell r="N66" t="str">
            <v>No Data</v>
          </cell>
          <cell r="O66" t="str">
            <v>No Data</v>
          </cell>
          <cell r="P66" t="str">
            <v>No Data</v>
          </cell>
          <cell r="Q66" t="str">
            <v>No Data</v>
          </cell>
          <cell r="R66" t="str">
            <v>No Data</v>
          </cell>
        </row>
        <row r="67">
          <cell r="A67" t="str">
            <v>Total PPS Payments</v>
          </cell>
          <cell r="B67" t="str">
            <v>H336</v>
          </cell>
          <cell r="C67" t="str">
            <v>Worksheet E, Pt B Column 1, Line 17.01</v>
          </cell>
          <cell r="D67" t="str">
            <v>No Data</v>
          </cell>
          <cell r="E67" t="str">
            <v>No Data</v>
          </cell>
          <cell r="F67" t="str">
            <v>No Data</v>
          </cell>
          <cell r="G67" t="str">
            <v>No Data</v>
          </cell>
          <cell r="H67" t="str">
            <v>No Data</v>
          </cell>
          <cell r="I67" t="str">
            <v>No Data</v>
          </cell>
          <cell r="J67" t="str">
            <v>No Data</v>
          </cell>
          <cell r="L67" t="str">
            <v>No Data</v>
          </cell>
          <cell r="M67" t="str">
            <v>No Data</v>
          </cell>
          <cell r="N67" t="str">
            <v>No Data</v>
          </cell>
          <cell r="O67" t="str">
            <v>No Data</v>
          </cell>
          <cell r="P67" t="str">
            <v>No Data</v>
          </cell>
          <cell r="Q67" t="str">
            <v>No Data</v>
          </cell>
          <cell r="R67" t="str">
            <v>No Data</v>
          </cell>
        </row>
        <row r="68">
          <cell r="A68" t="str">
            <v>Total PPS Payments</v>
          </cell>
          <cell r="B68" t="str">
            <v>H337</v>
          </cell>
          <cell r="C68" t="str">
            <v>Worksheet E, Pt B Column 1, Line 17.01 Sub I</v>
          </cell>
          <cell r="D68" t="str">
            <v>No Data</v>
          </cell>
          <cell r="E68" t="str">
            <v>No Data</v>
          </cell>
          <cell r="F68" t="str">
            <v>No Data</v>
          </cell>
          <cell r="G68" t="str">
            <v>No Data</v>
          </cell>
          <cell r="H68" t="str">
            <v>No Data</v>
          </cell>
          <cell r="I68" t="str">
            <v>No Data</v>
          </cell>
          <cell r="J68" t="str">
            <v>No Data</v>
          </cell>
          <cell r="L68" t="str">
            <v>No Data</v>
          </cell>
          <cell r="M68" t="str">
            <v>No Data</v>
          </cell>
          <cell r="N68" t="str">
            <v>No Data</v>
          </cell>
          <cell r="O68" t="str">
            <v>No Data</v>
          </cell>
          <cell r="P68" t="str">
            <v>No Data</v>
          </cell>
          <cell r="Q68" t="str">
            <v>No Data</v>
          </cell>
          <cell r="R68" t="str">
            <v>No Data</v>
          </cell>
        </row>
        <row r="69">
          <cell r="A69" t="str">
            <v>Total PPS Payments</v>
          </cell>
          <cell r="B69" t="str">
            <v>H338</v>
          </cell>
          <cell r="C69" t="str">
            <v>Worksheet E, Pt B Column 1, Line 17.01 Sub II</v>
          </cell>
          <cell r="D69" t="str">
            <v>No Data</v>
          </cell>
          <cell r="E69" t="str">
            <v>No Data</v>
          </cell>
          <cell r="F69" t="str">
            <v>No Data</v>
          </cell>
          <cell r="G69" t="str">
            <v>No Data</v>
          </cell>
          <cell r="H69" t="str">
            <v>No Data</v>
          </cell>
          <cell r="I69" t="str">
            <v>No Data</v>
          </cell>
          <cell r="J69" t="str">
            <v>No Data</v>
          </cell>
          <cell r="L69" t="str">
            <v>No Data</v>
          </cell>
          <cell r="M69" t="str">
            <v>No Data</v>
          </cell>
          <cell r="N69" t="str">
            <v>No Data</v>
          </cell>
          <cell r="O69" t="str">
            <v>No Data</v>
          </cell>
          <cell r="P69" t="str">
            <v>No Data</v>
          </cell>
          <cell r="Q69" t="str">
            <v>No Data</v>
          </cell>
          <cell r="R69" t="str">
            <v>No Data</v>
          </cell>
        </row>
        <row r="70">
          <cell r="A70" t="str">
            <v>All Other Bad Debts</v>
          </cell>
          <cell r="B70" t="str">
            <v>F1861</v>
          </cell>
          <cell r="C70" t="str">
            <v>Worksheet E, Pt B Column 1, Line 27</v>
          </cell>
          <cell r="D70" t="str">
            <v>No Data</v>
          </cell>
          <cell r="E70" t="str">
            <v>No Data</v>
          </cell>
          <cell r="F70" t="str">
            <v>No Data</v>
          </cell>
          <cell r="G70" t="str">
            <v>No Data</v>
          </cell>
          <cell r="H70" t="str">
            <v>No Data</v>
          </cell>
          <cell r="I70" t="str">
            <v>No Data</v>
          </cell>
          <cell r="J70" t="str">
            <v>No Data</v>
          </cell>
          <cell r="L70" t="str">
            <v>No Data</v>
          </cell>
          <cell r="M70" t="str">
            <v>No Data</v>
          </cell>
          <cell r="N70" t="str">
            <v>No Data</v>
          </cell>
          <cell r="O70" t="str">
            <v>No Data</v>
          </cell>
          <cell r="P70" t="str">
            <v>No Data</v>
          </cell>
          <cell r="Q70" t="str">
            <v>No Data</v>
          </cell>
          <cell r="R70" t="str">
            <v>No Data</v>
          </cell>
        </row>
        <row r="71">
          <cell r="A71" t="str">
            <v>Reimbursable Bad Debt Adjustment</v>
          </cell>
          <cell r="B71" t="str">
            <v>F1861A</v>
          </cell>
          <cell r="C71" t="str">
            <v>Worksheet E, Pt B Column 1, Line 27.01</v>
          </cell>
          <cell r="D71" t="str">
            <v>No Data</v>
          </cell>
          <cell r="E71" t="str">
            <v>No Data</v>
          </cell>
          <cell r="F71" t="str">
            <v>No Data</v>
          </cell>
          <cell r="G71" t="str">
            <v>No Data</v>
          </cell>
          <cell r="H71" t="str">
            <v>No Data</v>
          </cell>
          <cell r="I71" t="str">
            <v>No Data</v>
          </cell>
          <cell r="J71" t="str">
            <v>No Data</v>
          </cell>
          <cell r="L71" t="str">
            <v>No Data</v>
          </cell>
          <cell r="M71" t="str">
            <v>No Data</v>
          </cell>
          <cell r="N71" t="str">
            <v>No Data</v>
          </cell>
          <cell r="O71" t="str">
            <v>No Data</v>
          </cell>
          <cell r="P71" t="str">
            <v>No Data</v>
          </cell>
          <cell r="Q71" t="str">
            <v>No Data</v>
          </cell>
          <cell r="R71" t="str">
            <v>No Data</v>
          </cell>
        </row>
        <row r="72">
          <cell r="A72" t="str">
            <v>All Other Bad Debts</v>
          </cell>
          <cell r="B72" t="str">
            <v>F1882</v>
          </cell>
          <cell r="C72" t="str">
            <v>Worksheet E, Pt B Column 1, Line 27 Sub I</v>
          </cell>
          <cell r="D72" t="str">
            <v>No Data</v>
          </cell>
          <cell r="E72" t="str">
            <v>No Data</v>
          </cell>
          <cell r="F72" t="str">
            <v>No Data</v>
          </cell>
          <cell r="G72" t="str">
            <v>No Data</v>
          </cell>
          <cell r="H72" t="str">
            <v>No Data</v>
          </cell>
          <cell r="I72" t="str">
            <v>No Data</v>
          </cell>
          <cell r="J72" t="str">
            <v>No Data</v>
          </cell>
          <cell r="L72" t="str">
            <v>No Data</v>
          </cell>
          <cell r="M72" t="str">
            <v>No Data</v>
          </cell>
          <cell r="N72" t="str">
            <v>No Data</v>
          </cell>
          <cell r="O72" t="str">
            <v>No Data</v>
          </cell>
          <cell r="P72" t="str">
            <v>No Data</v>
          </cell>
          <cell r="Q72" t="str">
            <v>No Data</v>
          </cell>
          <cell r="R72" t="str">
            <v>No Data</v>
          </cell>
        </row>
        <row r="73">
          <cell r="A73" t="str">
            <v>Reimbursable Bad Debt Adjustment</v>
          </cell>
          <cell r="B73" t="str">
            <v>F1882A</v>
          </cell>
          <cell r="C73" t="str">
            <v>Worksheet E, Pt B Column 1, Line 27.01 Sub I</v>
          </cell>
          <cell r="D73" t="str">
            <v>No Data</v>
          </cell>
          <cell r="E73" t="str">
            <v>No Data</v>
          </cell>
          <cell r="F73" t="str">
            <v>No Data</v>
          </cell>
          <cell r="G73" t="str">
            <v>No Data</v>
          </cell>
          <cell r="H73" t="str">
            <v>No Data</v>
          </cell>
          <cell r="I73" t="str">
            <v>No Data</v>
          </cell>
          <cell r="J73" t="str">
            <v>No Data</v>
          </cell>
          <cell r="L73" t="str">
            <v>No Data</v>
          </cell>
          <cell r="M73" t="str">
            <v>No Data</v>
          </cell>
          <cell r="N73" t="str">
            <v>No Data</v>
          </cell>
          <cell r="O73" t="str">
            <v>No Data</v>
          </cell>
          <cell r="P73" t="str">
            <v>No Data</v>
          </cell>
          <cell r="Q73" t="str">
            <v>No Data</v>
          </cell>
          <cell r="R73" t="str">
            <v>No Data</v>
          </cell>
        </row>
        <row r="74">
          <cell r="A74" t="str">
            <v>All Other Bad Debts</v>
          </cell>
          <cell r="B74" t="str">
            <v>F1903</v>
          </cell>
          <cell r="C74" t="str">
            <v>Worksheet E, Pt B Column 1, Line 27 Sub II</v>
          </cell>
          <cell r="D74" t="str">
            <v>No Data</v>
          </cell>
          <cell r="E74" t="str">
            <v>No Data</v>
          </cell>
          <cell r="F74" t="str">
            <v>No Data</v>
          </cell>
          <cell r="G74" t="str">
            <v>No Data</v>
          </cell>
          <cell r="H74" t="str">
            <v>No Data</v>
          </cell>
          <cell r="I74" t="str">
            <v>No Data</v>
          </cell>
          <cell r="J74" t="str">
            <v>No Data</v>
          </cell>
          <cell r="L74" t="str">
            <v>No Data</v>
          </cell>
          <cell r="M74" t="str">
            <v>No Data</v>
          </cell>
          <cell r="N74" t="str">
            <v>No Data</v>
          </cell>
          <cell r="O74" t="str">
            <v>No Data</v>
          </cell>
          <cell r="P74" t="str">
            <v>No Data</v>
          </cell>
          <cell r="Q74" t="str">
            <v>No Data</v>
          </cell>
          <cell r="R74" t="str">
            <v>No Data</v>
          </cell>
        </row>
        <row r="75">
          <cell r="A75" t="str">
            <v>Reimbursable Bad Debt Adjustment</v>
          </cell>
          <cell r="B75" t="str">
            <v>F1903A</v>
          </cell>
          <cell r="C75" t="str">
            <v>Worksheet E, Pt B Column 1, Line 27.01 Sub II</v>
          </cell>
          <cell r="D75" t="str">
            <v>No Data</v>
          </cell>
          <cell r="E75" t="str">
            <v>No Data</v>
          </cell>
          <cell r="F75" t="str">
            <v>No Data</v>
          </cell>
          <cell r="G75" t="str">
            <v>No Data</v>
          </cell>
          <cell r="H75" t="str">
            <v>No Data</v>
          </cell>
          <cell r="I75" t="str">
            <v>No Data</v>
          </cell>
          <cell r="J75" t="str">
            <v>No Data</v>
          </cell>
          <cell r="L75" t="str">
            <v>No Data</v>
          </cell>
          <cell r="M75" t="str">
            <v>No Data</v>
          </cell>
          <cell r="N75" t="str">
            <v>No Data</v>
          </cell>
          <cell r="O75" t="str">
            <v>No Data</v>
          </cell>
          <cell r="P75" t="str">
            <v>No Data</v>
          </cell>
          <cell r="Q75" t="str">
            <v>No Data</v>
          </cell>
          <cell r="R75" t="str">
            <v>No Data</v>
          </cell>
        </row>
        <row r="76">
          <cell r="A76" t="str">
            <v>Lesser of Cost or Charges</v>
          </cell>
          <cell r="B76" t="str">
            <v>H559</v>
          </cell>
          <cell r="C76" t="str">
            <v>Worksheet E, Pt B Column 1.01, Line 17</v>
          </cell>
          <cell r="D76" t="str">
            <v>No Data</v>
          </cell>
          <cell r="E76" t="str">
            <v>No Data</v>
          </cell>
          <cell r="F76" t="str">
            <v>No Data</v>
          </cell>
          <cell r="G76" t="str">
            <v>No Data</v>
          </cell>
          <cell r="H76" t="str">
            <v>No Data</v>
          </cell>
          <cell r="I76" t="str">
            <v>No Data</v>
          </cell>
          <cell r="J76" t="str">
            <v>No Data</v>
          </cell>
          <cell r="L76" t="str">
            <v>No Data</v>
          </cell>
          <cell r="M76" t="str">
            <v>No Data</v>
          </cell>
          <cell r="N76" t="str">
            <v>No Data</v>
          </cell>
          <cell r="O76" t="str">
            <v>No Data</v>
          </cell>
          <cell r="P76" t="str">
            <v>No Data</v>
          </cell>
          <cell r="Q76" t="str">
            <v>No Data</v>
          </cell>
          <cell r="R76" t="str">
            <v>No Data</v>
          </cell>
        </row>
        <row r="77">
          <cell r="A77" t="str">
            <v>Lesser of Cost or Charges - SUB I</v>
          </cell>
          <cell r="B77" t="str">
            <v>H563</v>
          </cell>
          <cell r="C77" t="str">
            <v>Worksheet E, Pt B Column 1.01, Line 17 Sub I</v>
          </cell>
          <cell r="D77" t="str">
            <v>No Data</v>
          </cell>
          <cell r="E77" t="str">
            <v>No Data</v>
          </cell>
          <cell r="F77" t="str">
            <v>No Data</v>
          </cell>
          <cell r="G77" t="str">
            <v>No Data</v>
          </cell>
          <cell r="H77" t="str">
            <v>No Data</v>
          </cell>
          <cell r="I77" t="str">
            <v>No Data</v>
          </cell>
          <cell r="J77" t="str">
            <v>No Data</v>
          </cell>
          <cell r="L77" t="str">
            <v>No Data</v>
          </cell>
          <cell r="M77" t="str">
            <v>No Data</v>
          </cell>
          <cell r="N77" t="str">
            <v>No Data</v>
          </cell>
          <cell r="O77" t="str">
            <v>No Data</v>
          </cell>
          <cell r="P77" t="str">
            <v>No Data</v>
          </cell>
          <cell r="Q77" t="str">
            <v>No Data</v>
          </cell>
          <cell r="R77" t="str">
            <v>No Data</v>
          </cell>
        </row>
        <row r="78">
          <cell r="A78" t="str">
            <v>Lesser of Cost or Charges - SUB II</v>
          </cell>
          <cell r="B78" t="str">
            <v>H567</v>
          </cell>
          <cell r="C78" t="str">
            <v>Worksheet E, Pt B Column 1.01, Line 17 Sub II</v>
          </cell>
          <cell r="D78" t="str">
            <v>No Data</v>
          </cell>
          <cell r="E78" t="str">
            <v>No Data</v>
          </cell>
          <cell r="F78" t="str">
            <v>No Data</v>
          </cell>
          <cell r="G78" t="str">
            <v>No Data</v>
          </cell>
          <cell r="H78" t="str">
            <v>No Data</v>
          </cell>
          <cell r="I78" t="str">
            <v>No Data</v>
          </cell>
          <cell r="J78" t="str">
            <v>No Data</v>
          </cell>
          <cell r="L78" t="str">
            <v>No Data</v>
          </cell>
          <cell r="M78" t="str">
            <v>No Data</v>
          </cell>
          <cell r="N78" t="str">
            <v>No Data</v>
          </cell>
          <cell r="O78" t="str">
            <v>No Data</v>
          </cell>
          <cell r="P78" t="str">
            <v>No Data</v>
          </cell>
          <cell r="Q78" t="str">
            <v>No Data</v>
          </cell>
          <cell r="R78" t="str">
            <v>No Data</v>
          </cell>
        </row>
        <row r="79">
          <cell r="A79" t="str">
            <v>Total PPS Payments</v>
          </cell>
          <cell r="B79" t="str">
            <v>H560</v>
          </cell>
          <cell r="C79" t="str">
            <v>Worksheet E, Pt B Column 1.01, Line 17.01</v>
          </cell>
          <cell r="D79" t="str">
            <v>No Data</v>
          </cell>
          <cell r="E79" t="str">
            <v>No Data</v>
          </cell>
          <cell r="F79" t="str">
            <v>No Data</v>
          </cell>
          <cell r="G79" t="str">
            <v>No Data</v>
          </cell>
          <cell r="H79" t="str">
            <v>No Data</v>
          </cell>
          <cell r="I79" t="str">
            <v>No Data</v>
          </cell>
          <cell r="J79" t="str">
            <v>No Data</v>
          </cell>
          <cell r="L79" t="str">
            <v>No Data</v>
          </cell>
          <cell r="M79" t="str">
            <v>No Data</v>
          </cell>
          <cell r="N79" t="str">
            <v>No Data</v>
          </cell>
          <cell r="O79" t="str">
            <v>No Data</v>
          </cell>
          <cell r="P79" t="str">
            <v>No Data</v>
          </cell>
          <cell r="Q79" t="str">
            <v>No Data</v>
          </cell>
          <cell r="R79" t="str">
            <v>No Data</v>
          </cell>
        </row>
        <row r="80">
          <cell r="A80" t="str">
            <v>Total PPS Payments - SUB I</v>
          </cell>
          <cell r="B80" t="str">
            <v>H564</v>
          </cell>
          <cell r="C80" t="str">
            <v>Worksheet E, Pt B Column 1.01, Line 17.01 Sub I</v>
          </cell>
          <cell r="D80" t="str">
            <v>No Data</v>
          </cell>
          <cell r="E80" t="str">
            <v>No Data</v>
          </cell>
          <cell r="F80" t="str">
            <v>No Data</v>
          </cell>
          <cell r="G80" t="str">
            <v>No Data</v>
          </cell>
          <cell r="H80" t="str">
            <v>No Data</v>
          </cell>
          <cell r="I80" t="str">
            <v>No Data</v>
          </cell>
          <cell r="J80" t="str">
            <v>No Data</v>
          </cell>
          <cell r="L80" t="str">
            <v>No Data</v>
          </cell>
          <cell r="M80" t="str">
            <v>No Data</v>
          </cell>
          <cell r="N80" t="str">
            <v>No Data</v>
          </cell>
          <cell r="O80" t="str">
            <v>No Data</v>
          </cell>
          <cell r="P80" t="str">
            <v>No Data</v>
          </cell>
          <cell r="Q80" t="str">
            <v>No Data</v>
          </cell>
          <cell r="R80" t="str">
            <v>No Data</v>
          </cell>
        </row>
        <row r="81">
          <cell r="A81" t="str">
            <v>Total PPS Payments - SUB II</v>
          </cell>
          <cell r="B81" t="str">
            <v>H568</v>
          </cell>
          <cell r="C81" t="str">
            <v>Worksheet E, Pt B Column 1.01, Line 17.01 Sub II</v>
          </cell>
          <cell r="D81" t="str">
            <v>No Data</v>
          </cell>
          <cell r="E81" t="str">
            <v>No Data</v>
          </cell>
          <cell r="F81" t="str">
            <v>No Data</v>
          </cell>
          <cell r="G81" t="str">
            <v>No Data</v>
          </cell>
          <cell r="H81" t="str">
            <v>No Data</v>
          </cell>
          <cell r="I81" t="str">
            <v>No Data</v>
          </cell>
          <cell r="J81" t="str">
            <v>No Data</v>
          </cell>
          <cell r="L81" t="str">
            <v>No Data</v>
          </cell>
          <cell r="M81" t="str">
            <v>No Data</v>
          </cell>
          <cell r="N81" t="str">
            <v>No Data</v>
          </cell>
          <cell r="O81" t="str">
            <v>No Data</v>
          </cell>
          <cell r="P81" t="str">
            <v>No Data</v>
          </cell>
          <cell r="Q81" t="str">
            <v>No Data</v>
          </cell>
          <cell r="R81" t="str">
            <v>No Data</v>
          </cell>
        </row>
        <row r="82">
          <cell r="A82" t="str">
            <v xml:space="preserve">Bad Debts </v>
          </cell>
          <cell r="B82" t="str">
            <v>H561</v>
          </cell>
          <cell r="C82" t="str">
            <v>Worksheet E, Pt B Column 1.01, Line 27</v>
          </cell>
          <cell r="D82" t="str">
            <v>No Data</v>
          </cell>
          <cell r="E82" t="str">
            <v>No Data</v>
          </cell>
          <cell r="F82" t="str">
            <v>No Data</v>
          </cell>
          <cell r="G82" t="str">
            <v>No Data</v>
          </cell>
          <cell r="H82" t="str">
            <v>No Data</v>
          </cell>
          <cell r="I82" t="str">
            <v>No Data</v>
          </cell>
          <cell r="J82" t="str">
            <v>No Data</v>
          </cell>
          <cell r="L82" t="str">
            <v>No Data</v>
          </cell>
          <cell r="M82" t="str">
            <v>No Data</v>
          </cell>
          <cell r="N82" t="str">
            <v>No Data</v>
          </cell>
          <cell r="O82" t="str">
            <v>No Data</v>
          </cell>
          <cell r="P82" t="str">
            <v>No Data</v>
          </cell>
          <cell r="Q82" t="str">
            <v>No Data</v>
          </cell>
          <cell r="R82" t="str">
            <v>No Data</v>
          </cell>
        </row>
        <row r="83">
          <cell r="A83" t="str">
            <v>Bad Debts - SUB I</v>
          </cell>
          <cell r="B83" t="str">
            <v>H565</v>
          </cell>
          <cell r="C83" t="str">
            <v>Worksheet E, Pt B Column 1.01, Line 27.01</v>
          </cell>
          <cell r="D83" t="str">
            <v>No Data</v>
          </cell>
          <cell r="E83" t="str">
            <v>No Data</v>
          </cell>
          <cell r="F83" t="str">
            <v>No Data</v>
          </cell>
          <cell r="G83" t="str">
            <v>No Data</v>
          </cell>
          <cell r="H83" t="str">
            <v>No Data</v>
          </cell>
          <cell r="I83" t="str">
            <v>No Data</v>
          </cell>
          <cell r="J83" t="str">
            <v>No Data</v>
          </cell>
          <cell r="L83" t="str">
            <v>No Data</v>
          </cell>
          <cell r="M83" t="str">
            <v>No Data</v>
          </cell>
          <cell r="N83" t="str">
            <v>No Data</v>
          </cell>
          <cell r="O83" t="str">
            <v>No Data</v>
          </cell>
          <cell r="P83" t="str">
            <v>No Data</v>
          </cell>
          <cell r="Q83" t="str">
            <v>No Data</v>
          </cell>
          <cell r="R83" t="str">
            <v>No Data</v>
          </cell>
        </row>
        <row r="84">
          <cell r="A84" t="str">
            <v>Bad Debts - SUB II</v>
          </cell>
          <cell r="B84" t="str">
            <v>H569</v>
          </cell>
          <cell r="C84" t="str">
            <v>Worksheet E, Pt B Column 1.01, Line 27 Sub I</v>
          </cell>
          <cell r="D84" t="str">
            <v>No Data</v>
          </cell>
          <cell r="E84" t="str">
            <v>No Data</v>
          </cell>
          <cell r="F84" t="str">
            <v>No Data</v>
          </cell>
          <cell r="G84" t="str">
            <v>No Data</v>
          </cell>
          <cell r="H84" t="str">
            <v>No Data</v>
          </cell>
          <cell r="I84" t="str">
            <v>No Data</v>
          </cell>
          <cell r="J84" t="str">
            <v>No Data</v>
          </cell>
          <cell r="L84" t="str">
            <v>No Data</v>
          </cell>
          <cell r="M84" t="str">
            <v>No Data</v>
          </cell>
          <cell r="N84" t="str">
            <v>No Data</v>
          </cell>
          <cell r="O84" t="str">
            <v>No Data</v>
          </cell>
          <cell r="P84" t="str">
            <v>No Data</v>
          </cell>
          <cell r="Q84" t="str">
            <v>No Data</v>
          </cell>
          <cell r="R84" t="str">
            <v>No Data</v>
          </cell>
        </row>
        <row r="85">
          <cell r="A85" t="str">
            <v xml:space="preserve">Reduced Reimbursable Bad Debts </v>
          </cell>
          <cell r="B85" t="str">
            <v>H562</v>
          </cell>
          <cell r="C85" t="str">
            <v>Worksheet E, Pt B Column 1.01, Line 27.01 Sub I</v>
          </cell>
          <cell r="D85" t="str">
            <v>No Data</v>
          </cell>
          <cell r="E85" t="str">
            <v>No Data</v>
          </cell>
          <cell r="F85" t="str">
            <v>No Data</v>
          </cell>
          <cell r="G85" t="str">
            <v>No Data</v>
          </cell>
          <cell r="H85" t="str">
            <v>No Data</v>
          </cell>
          <cell r="I85" t="str">
            <v>No Data</v>
          </cell>
          <cell r="J85" t="str">
            <v>No Data</v>
          </cell>
          <cell r="L85" t="str">
            <v>No Data</v>
          </cell>
          <cell r="M85" t="str">
            <v>No Data</v>
          </cell>
          <cell r="N85" t="str">
            <v>No Data</v>
          </cell>
          <cell r="O85" t="str">
            <v>No Data</v>
          </cell>
          <cell r="P85" t="str">
            <v>No Data</v>
          </cell>
          <cell r="Q85" t="str">
            <v>No Data</v>
          </cell>
          <cell r="R85" t="str">
            <v>No Data</v>
          </cell>
        </row>
        <row r="86">
          <cell r="A86" t="str">
            <v>Reduced Reimbursable Bad Debts - SUB I</v>
          </cell>
          <cell r="B86" t="str">
            <v>H566</v>
          </cell>
          <cell r="C86" t="str">
            <v>Worksheet E, Pt B Column 1.01, Line 27 Sub II</v>
          </cell>
          <cell r="D86" t="str">
            <v>No Data</v>
          </cell>
          <cell r="E86" t="str">
            <v>No Data</v>
          </cell>
          <cell r="F86" t="str">
            <v>No Data</v>
          </cell>
          <cell r="G86" t="str">
            <v>No Data</v>
          </cell>
          <cell r="H86" t="str">
            <v>No Data</v>
          </cell>
          <cell r="I86" t="str">
            <v>No Data</v>
          </cell>
          <cell r="J86" t="str">
            <v>No Data</v>
          </cell>
          <cell r="L86" t="str">
            <v>No Data</v>
          </cell>
          <cell r="M86" t="str">
            <v>No Data</v>
          </cell>
          <cell r="N86" t="str">
            <v>No Data</v>
          </cell>
          <cell r="O86" t="str">
            <v>No Data</v>
          </cell>
          <cell r="P86" t="str">
            <v>No Data</v>
          </cell>
          <cell r="Q86" t="str">
            <v>No Data</v>
          </cell>
          <cell r="R86" t="str">
            <v>No Data</v>
          </cell>
        </row>
        <row r="87">
          <cell r="A87" t="str">
            <v>Reduced Reimbursable Bad Debts - SUB II</v>
          </cell>
          <cell r="B87" t="str">
            <v>H570</v>
          </cell>
          <cell r="C87" t="str">
            <v>Worksheet E, Pt B Column 1.01, Line 27.01 Sub II</v>
          </cell>
          <cell r="D87" t="str">
            <v>No Data</v>
          </cell>
          <cell r="E87" t="str">
            <v>No Data</v>
          </cell>
          <cell r="F87" t="str">
            <v>No Data</v>
          </cell>
          <cell r="G87" t="str">
            <v>No Data</v>
          </cell>
          <cell r="H87" t="str">
            <v>No Data</v>
          </cell>
          <cell r="I87" t="str">
            <v>No Data</v>
          </cell>
          <cell r="J87" t="str">
            <v>No Data</v>
          </cell>
          <cell r="L87" t="str">
            <v>No Data</v>
          </cell>
          <cell r="M87" t="str">
            <v>No Data</v>
          </cell>
          <cell r="N87" t="str">
            <v>No Data</v>
          </cell>
          <cell r="O87" t="str">
            <v>No Data</v>
          </cell>
          <cell r="P87" t="str">
            <v>No Data</v>
          </cell>
          <cell r="Q87" t="str">
            <v>No Data</v>
          </cell>
          <cell r="R87" t="str">
            <v>No Data</v>
          </cell>
        </row>
        <row r="88">
          <cell r="A88" t="str">
            <v>ASC Reimbursement (Lesser Ln 16 or 18)</v>
          </cell>
          <cell r="B88" t="str">
            <v>F1915</v>
          </cell>
          <cell r="C88" t="str">
            <v>Worksheet E, Pt C Column 1+1.01, Line 19</v>
          </cell>
          <cell r="D88" t="str">
            <v>No Data</v>
          </cell>
          <cell r="E88" t="str">
            <v>No Data</v>
          </cell>
          <cell r="F88" t="str">
            <v>No Data</v>
          </cell>
          <cell r="G88" t="str">
            <v>No Data</v>
          </cell>
          <cell r="H88" t="str">
            <v>No Data</v>
          </cell>
          <cell r="I88" t="str">
            <v>No Data</v>
          </cell>
          <cell r="J88" t="str">
            <v>No Data</v>
          </cell>
          <cell r="L88" t="str">
            <v>No Data</v>
          </cell>
          <cell r="M88" t="str">
            <v>No Data</v>
          </cell>
          <cell r="N88" t="str">
            <v>No Data</v>
          </cell>
          <cell r="O88" t="str">
            <v>No Data</v>
          </cell>
          <cell r="P88" t="str">
            <v>No Data</v>
          </cell>
          <cell r="Q88" t="str">
            <v>No Data</v>
          </cell>
          <cell r="R88" t="str">
            <v>No Data</v>
          </cell>
        </row>
        <row r="89">
          <cell r="A89" t="str">
            <v>Lesser of Line 16 or Line 18</v>
          </cell>
          <cell r="B89" t="str">
            <v>F1920</v>
          </cell>
          <cell r="C89" t="str">
            <v>Worksheet E, Pt D Column 1+1.01, Line 19</v>
          </cell>
          <cell r="D89" t="str">
            <v>No Data</v>
          </cell>
          <cell r="E89" t="str">
            <v>No Data</v>
          </cell>
          <cell r="F89" t="str">
            <v>No Data</v>
          </cell>
          <cell r="G89" t="str">
            <v>No Data</v>
          </cell>
          <cell r="H89" t="str">
            <v>No Data</v>
          </cell>
          <cell r="I89" t="str">
            <v>No Data</v>
          </cell>
          <cell r="J89" t="str">
            <v>No Data</v>
          </cell>
          <cell r="L89" t="str">
            <v>No Data</v>
          </cell>
          <cell r="M89" t="str">
            <v>No Data</v>
          </cell>
          <cell r="N89" t="str">
            <v>No Data</v>
          </cell>
          <cell r="O89" t="str">
            <v>No Data</v>
          </cell>
          <cell r="P89" t="str">
            <v>No Data</v>
          </cell>
          <cell r="Q89" t="str">
            <v>No Data</v>
          </cell>
          <cell r="R89" t="str">
            <v>No Data</v>
          </cell>
        </row>
        <row r="90">
          <cell r="A90" t="str">
            <v>Lesser of Line 16 or Line 18</v>
          </cell>
          <cell r="B90" t="str">
            <v>F1925</v>
          </cell>
          <cell r="C90" t="str">
            <v>Worksheet E, Pt E Column 1+1.01, Line 19</v>
          </cell>
          <cell r="D90" t="str">
            <v>No Data</v>
          </cell>
          <cell r="E90" t="str">
            <v>No Data</v>
          </cell>
          <cell r="F90" t="str">
            <v>No Data</v>
          </cell>
          <cell r="G90" t="str">
            <v>No Data</v>
          </cell>
          <cell r="H90" t="str">
            <v>No Data</v>
          </cell>
          <cell r="I90" t="str">
            <v>No Data</v>
          </cell>
          <cell r="J90" t="str">
            <v>No Data</v>
          </cell>
          <cell r="L90" t="str">
            <v>No Data</v>
          </cell>
          <cell r="M90" t="str">
            <v>No Data</v>
          </cell>
          <cell r="N90" t="str">
            <v>No Data</v>
          </cell>
          <cell r="O90" t="str">
            <v>No Data</v>
          </cell>
          <cell r="P90" t="str">
            <v>No Data</v>
          </cell>
          <cell r="Q90" t="str">
            <v>No Data</v>
          </cell>
          <cell r="R90" t="str">
            <v>No Data</v>
          </cell>
        </row>
        <row r="109">
          <cell r="A109" t="str">
            <v>Total Outpatient Cost</v>
          </cell>
          <cell r="B109" t="str">
            <v>OUT_COST</v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L109" t="e">
            <v>#VALUE!</v>
          </cell>
          <cell r="M109" t="e">
            <v>#VALUE!</v>
          </cell>
          <cell r="N109" t="e">
            <v>#VALUE!</v>
          </cell>
          <cell r="O109" t="e">
            <v>#VALUE!</v>
          </cell>
          <cell r="P109" t="e">
            <v>#VALUE!</v>
          </cell>
          <cell r="Q109" t="e">
            <v>#VALUE!</v>
          </cell>
          <cell r="R109" t="e">
            <v>#VALUE!</v>
          </cell>
        </row>
        <row r="111">
          <cell r="A111" t="str">
            <v>Subtotal Costs-Outpatient ASC-Hospital</v>
          </cell>
          <cell r="B111" t="str">
            <v>H51</v>
          </cell>
          <cell r="C111" t="str">
            <v>Worksheet D, Pt V Column 6, Line 104</v>
          </cell>
          <cell r="D111" t="str">
            <v>No Data</v>
          </cell>
          <cell r="E111" t="str">
            <v>No Data</v>
          </cell>
          <cell r="F111" t="str">
            <v>No Data</v>
          </cell>
          <cell r="G111" t="str">
            <v>No Data</v>
          </cell>
          <cell r="H111" t="str">
            <v>No Data</v>
          </cell>
          <cell r="I111" t="str">
            <v>No Data</v>
          </cell>
          <cell r="J111" t="str">
            <v>No Data</v>
          </cell>
          <cell r="L111" t="str">
            <v>No Data</v>
          </cell>
          <cell r="M111" t="str">
            <v>No Data</v>
          </cell>
          <cell r="N111" t="str">
            <v>No Data</v>
          </cell>
          <cell r="O111" t="str">
            <v>No Data</v>
          </cell>
          <cell r="P111" t="str">
            <v>No Data</v>
          </cell>
          <cell r="Q111" t="str">
            <v>No Data</v>
          </cell>
          <cell r="R111" t="str">
            <v>No Data</v>
          </cell>
        </row>
        <row r="112">
          <cell r="A112" t="str">
            <v>Subtotal Costs-Outpatient Radiology-Hospital</v>
          </cell>
          <cell r="B112" t="str">
            <v>H52</v>
          </cell>
          <cell r="C112" t="str">
            <v>Worksheet D, Pt V Column 7, Line 104</v>
          </cell>
          <cell r="D112" t="str">
            <v>No Data</v>
          </cell>
          <cell r="E112" t="str">
            <v>No Data</v>
          </cell>
          <cell r="F112" t="str">
            <v>No Data</v>
          </cell>
          <cell r="G112" t="str">
            <v>No Data</v>
          </cell>
          <cell r="H112" t="str">
            <v>No Data</v>
          </cell>
          <cell r="I112" t="str">
            <v>No Data</v>
          </cell>
          <cell r="J112" t="str">
            <v>No Data</v>
          </cell>
          <cell r="L112" t="str">
            <v>No Data</v>
          </cell>
          <cell r="M112" t="str">
            <v>No Data</v>
          </cell>
          <cell r="N112" t="str">
            <v>No Data</v>
          </cell>
          <cell r="O112" t="str">
            <v>No Data</v>
          </cell>
          <cell r="P112" t="str">
            <v>No Data</v>
          </cell>
          <cell r="Q112" t="str">
            <v>No Data</v>
          </cell>
          <cell r="R112" t="str">
            <v>No Data</v>
          </cell>
        </row>
        <row r="113">
          <cell r="A113" t="str">
            <v>Subtotal Costs-Other OP Diagnostic-Hospital</v>
          </cell>
          <cell r="B113" t="str">
            <v>H53</v>
          </cell>
          <cell r="C113" t="str">
            <v>Worksheet D, Pt V Column 8, Line 104</v>
          </cell>
          <cell r="D113" t="str">
            <v>No Data</v>
          </cell>
          <cell r="E113" t="str">
            <v>No Data</v>
          </cell>
          <cell r="F113" t="str">
            <v>No Data</v>
          </cell>
          <cell r="G113" t="str">
            <v>No Data</v>
          </cell>
          <cell r="H113" t="str">
            <v>No Data</v>
          </cell>
          <cell r="I113" t="str">
            <v>No Data</v>
          </cell>
          <cell r="J113" t="str">
            <v>No Data</v>
          </cell>
          <cell r="L113" t="str">
            <v>No Data</v>
          </cell>
          <cell r="M113" t="str">
            <v>No Data</v>
          </cell>
          <cell r="N113" t="str">
            <v>No Data</v>
          </cell>
          <cell r="O113" t="str">
            <v>No Data</v>
          </cell>
          <cell r="P113" t="str">
            <v>No Data</v>
          </cell>
          <cell r="Q113" t="str">
            <v>No Data</v>
          </cell>
          <cell r="R113" t="str">
            <v>No Data</v>
          </cell>
        </row>
        <row r="114">
          <cell r="A114" t="str">
            <v>Subtotal Costs-All Other Pt B-Hospital</v>
          </cell>
          <cell r="B114" t="str">
            <v>H56</v>
          </cell>
          <cell r="C114" t="str">
            <v>Worksheet D, Pt V Column 9, Line 104</v>
          </cell>
          <cell r="D114" t="str">
            <v>No Data</v>
          </cell>
          <cell r="E114" t="str">
            <v>No Data</v>
          </cell>
          <cell r="F114" t="str">
            <v>No Data</v>
          </cell>
          <cell r="G114" t="str">
            <v>No Data</v>
          </cell>
          <cell r="H114" t="str">
            <v>No Data</v>
          </cell>
          <cell r="I114" t="str">
            <v>No Data</v>
          </cell>
          <cell r="J114" t="str">
            <v>No Data</v>
          </cell>
          <cell r="L114" t="str">
            <v>No Data</v>
          </cell>
          <cell r="M114" t="str">
            <v>No Data</v>
          </cell>
          <cell r="N114" t="str">
            <v>No Data</v>
          </cell>
          <cell r="O114" t="str">
            <v>No Data</v>
          </cell>
          <cell r="P114" t="str">
            <v>No Data</v>
          </cell>
          <cell r="Q114" t="str">
            <v>No Data</v>
          </cell>
          <cell r="R114" t="str">
            <v>No Data</v>
          </cell>
        </row>
        <row r="115">
          <cell r="A115" t="str">
            <v>Subtotal Costs-PPS services</v>
          </cell>
          <cell r="B115" t="str">
            <v>H331</v>
          </cell>
          <cell r="C115" t="str">
            <v>Worksheet D, Pt V Column 9.01, Line 104</v>
          </cell>
          <cell r="D115" t="str">
            <v>No Data</v>
          </cell>
          <cell r="E115" t="str">
            <v>No Data</v>
          </cell>
          <cell r="F115" t="str">
            <v>No Data</v>
          </cell>
          <cell r="G115" t="str">
            <v>No Data</v>
          </cell>
          <cell r="H115" t="str">
            <v>No Data</v>
          </cell>
          <cell r="I115" t="str">
            <v>No Data</v>
          </cell>
          <cell r="J115" t="str">
            <v>No Data</v>
          </cell>
          <cell r="L115" t="str">
            <v>No Data</v>
          </cell>
          <cell r="M115" t="str">
            <v>No Data</v>
          </cell>
          <cell r="N115" t="str">
            <v>No Data</v>
          </cell>
          <cell r="O115" t="str">
            <v>No Data</v>
          </cell>
          <cell r="P115" t="str">
            <v>No Data</v>
          </cell>
          <cell r="Q115" t="str">
            <v>No Data</v>
          </cell>
          <cell r="R115" t="str">
            <v>No Data</v>
          </cell>
        </row>
        <row r="116">
          <cell r="A116" t="str">
            <v>Program Costs: All Other on or after August 1, 2000 - Hospital</v>
          </cell>
          <cell r="B116" t="str">
            <v>H553</v>
          </cell>
          <cell r="C116" t="str">
            <v>Worksheet D, Pt V Column 9.02, Line 104</v>
          </cell>
          <cell r="D116" t="str">
            <v>No Data</v>
          </cell>
          <cell r="E116" t="str">
            <v>No Data</v>
          </cell>
          <cell r="F116" t="str">
            <v>No Data</v>
          </cell>
          <cell r="G116" t="str">
            <v>No Data</v>
          </cell>
          <cell r="H116" t="str">
            <v>No Data</v>
          </cell>
          <cell r="I116" t="str">
            <v>No Data</v>
          </cell>
          <cell r="J116" t="str">
            <v>No Data</v>
          </cell>
          <cell r="L116" t="str">
            <v>No Data</v>
          </cell>
          <cell r="M116" t="str">
            <v>No Data</v>
          </cell>
          <cell r="N116" t="str">
            <v>No Data</v>
          </cell>
          <cell r="O116" t="str">
            <v>No Data</v>
          </cell>
          <cell r="P116" t="str">
            <v>No Data</v>
          </cell>
          <cell r="Q116" t="str">
            <v>No Data</v>
          </cell>
          <cell r="R116" t="str">
            <v>No Data</v>
          </cell>
        </row>
        <row r="117">
          <cell r="A117" t="str">
            <v>Program Costs: All Other on or after August 1, 2000 - Hospital</v>
          </cell>
          <cell r="B117" t="str">
            <v>H556</v>
          </cell>
          <cell r="C117" t="str">
            <v>Worksheet D, Pt V Column 9.03, Line 104</v>
          </cell>
          <cell r="D117" t="str">
            <v>No Data</v>
          </cell>
          <cell r="E117" t="str">
            <v>No Data</v>
          </cell>
          <cell r="F117" t="str">
            <v>No Data</v>
          </cell>
          <cell r="G117" t="str">
            <v>No Data</v>
          </cell>
          <cell r="H117" t="str">
            <v>No Data</v>
          </cell>
          <cell r="I117" t="str">
            <v>No Data</v>
          </cell>
          <cell r="J117" t="str">
            <v>No Data</v>
          </cell>
          <cell r="L117" t="str">
            <v>No Data</v>
          </cell>
          <cell r="M117" t="str">
            <v>No Data</v>
          </cell>
          <cell r="N117" t="str">
            <v>No Data</v>
          </cell>
          <cell r="O117" t="str">
            <v>No Data</v>
          </cell>
          <cell r="P117" t="str">
            <v>No Data</v>
          </cell>
          <cell r="Q117" t="str">
            <v>No Data</v>
          </cell>
          <cell r="R117" t="str">
            <v>No Data</v>
          </cell>
        </row>
        <row r="118">
          <cell r="A118" t="str">
            <v>Program Costs</v>
          </cell>
          <cell r="B118" t="str">
            <v>H183</v>
          </cell>
          <cell r="C118" t="str">
            <v>Worksheet D, Pt VI Column 1 Line 3</v>
          </cell>
          <cell r="D118" t="str">
            <v>No Data</v>
          </cell>
          <cell r="E118" t="str">
            <v>No Data</v>
          </cell>
          <cell r="F118" t="str">
            <v>No Data</v>
          </cell>
          <cell r="G118" t="str">
            <v>No Data</v>
          </cell>
          <cell r="H118" t="str">
            <v>No Data</v>
          </cell>
          <cell r="I118" t="str">
            <v>No Data</v>
          </cell>
          <cell r="J118" t="str">
            <v>No Data</v>
          </cell>
          <cell r="L118" t="str">
            <v>No Data</v>
          </cell>
          <cell r="M118" t="str">
            <v>No Data</v>
          </cell>
          <cell r="N118" t="str">
            <v>No Data</v>
          </cell>
          <cell r="O118" t="str">
            <v>No Data</v>
          </cell>
          <cell r="P118" t="str">
            <v>No Data</v>
          </cell>
          <cell r="Q118" t="str">
            <v>No Data</v>
          </cell>
          <cell r="R118" t="str">
            <v>No Data</v>
          </cell>
        </row>
        <row r="119">
          <cell r="A119" t="str">
            <v>Subtotal Costs-Outpatient ASC-Subprovider I</v>
          </cell>
          <cell r="B119" t="str">
            <v>H57</v>
          </cell>
          <cell r="C119" t="str">
            <v>Worksheet D, Pt V Column 6, Line 104 Sub I</v>
          </cell>
          <cell r="D119" t="str">
            <v>No Data</v>
          </cell>
          <cell r="E119" t="str">
            <v>No Data</v>
          </cell>
          <cell r="F119" t="str">
            <v>No Data</v>
          </cell>
          <cell r="G119" t="str">
            <v>No Data</v>
          </cell>
          <cell r="H119" t="str">
            <v>No Data</v>
          </cell>
          <cell r="I119" t="str">
            <v>No Data</v>
          </cell>
          <cell r="J119" t="str">
            <v>No Data</v>
          </cell>
          <cell r="L119" t="str">
            <v>No Data</v>
          </cell>
          <cell r="M119" t="str">
            <v>No Data</v>
          </cell>
          <cell r="N119" t="str">
            <v>No Data</v>
          </cell>
          <cell r="O119" t="str">
            <v>No Data</v>
          </cell>
          <cell r="P119" t="str">
            <v>No Data</v>
          </cell>
          <cell r="Q119" t="str">
            <v>No Data</v>
          </cell>
          <cell r="R119" t="str">
            <v>No Data</v>
          </cell>
        </row>
        <row r="120">
          <cell r="A120" t="str">
            <v>Subtotal Costs-Outpatient Radiology-Subprovider I</v>
          </cell>
          <cell r="B120" t="str">
            <v>H58</v>
          </cell>
          <cell r="C120" t="str">
            <v>Worksheet D, Pt V Column 7, Line 104 Sub I</v>
          </cell>
          <cell r="D120" t="str">
            <v>No Data</v>
          </cell>
          <cell r="E120" t="str">
            <v>No Data</v>
          </cell>
          <cell r="F120" t="str">
            <v>No Data</v>
          </cell>
          <cell r="G120" t="str">
            <v>No Data</v>
          </cell>
          <cell r="H120" t="str">
            <v>No Data</v>
          </cell>
          <cell r="I120" t="str">
            <v>No Data</v>
          </cell>
          <cell r="J120" t="str">
            <v>No Data</v>
          </cell>
          <cell r="L120" t="str">
            <v>No Data</v>
          </cell>
          <cell r="M120" t="str">
            <v>No Data</v>
          </cell>
          <cell r="N120" t="str">
            <v>No Data</v>
          </cell>
          <cell r="O120" t="str">
            <v>No Data</v>
          </cell>
          <cell r="P120" t="str">
            <v>No Data</v>
          </cell>
          <cell r="Q120" t="str">
            <v>No Data</v>
          </cell>
          <cell r="R120" t="str">
            <v>No Data</v>
          </cell>
        </row>
        <row r="121">
          <cell r="A121" t="str">
            <v>Subtotal Costs-Other OP Diagnostic-Subprovider I</v>
          </cell>
          <cell r="B121" t="str">
            <v>H59</v>
          </cell>
          <cell r="C121" t="str">
            <v>Worksheet D, Pt V Column 8, Line 104 Sub I</v>
          </cell>
          <cell r="D121" t="str">
            <v>No Data</v>
          </cell>
          <cell r="E121" t="str">
            <v>No Data</v>
          </cell>
          <cell r="F121" t="str">
            <v>No Data</v>
          </cell>
          <cell r="G121" t="str">
            <v>No Data</v>
          </cell>
          <cell r="H121" t="str">
            <v>No Data</v>
          </cell>
          <cell r="I121" t="str">
            <v>No Data</v>
          </cell>
          <cell r="J121" t="str">
            <v>No Data</v>
          </cell>
          <cell r="L121" t="str">
            <v>No Data</v>
          </cell>
          <cell r="M121" t="str">
            <v>No Data</v>
          </cell>
          <cell r="N121" t="str">
            <v>No Data</v>
          </cell>
          <cell r="O121" t="str">
            <v>No Data</v>
          </cell>
          <cell r="P121" t="str">
            <v>No Data</v>
          </cell>
          <cell r="Q121" t="str">
            <v>No Data</v>
          </cell>
          <cell r="R121" t="str">
            <v>No Data</v>
          </cell>
        </row>
        <row r="122">
          <cell r="A122" t="str">
            <v>Program Costs: All Other + PPS Services - SUB I</v>
          </cell>
          <cell r="B122" t="str">
            <v>H60</v>
          </cell>
          <cell r="C122" t="str">
            <v>Worksheet D, Pt V Column 9 + 9.01, Line 104 Sub I</v>
          </cell>
          <cell r="D122" t="str">
            <v>No Data</v>
          </cell>
          <cell r="E122" t="str">
            <v>No Data</v>
          </cell>
          <cell r="F122" t="str">
            <v>No Data</v>
          </cell>
          <cell r="G122" t="str">
            <v>No Data</v>
          </cell>
          <cell r="H122" t="str">
            <v>No Data</v>
          </cell>
          <cell r="I122" t="str">
            <v>No Data</v>
          </cell>
          <cell r="J122" t="str">
            <v>No Data</v>
          </cell>
          <cell r="L122" t="str">
            <v>No Data</v>
          </cell>
          <cell r="M122" t="str">
            <v>No Data</v>
          </cell>
          <cell r="N122" t="str">
            <v>No Data</v>
          </cell>
          <cell r="O122" t="str">
            <v>No Data</v>
          </cell>
          <cell r="P122" t="str">
            <v>No Data</v>
          </cell>
          <cell r="Q122" t="str">
            <v>No Data</v>
          </cell>
          <cell r="R122" t="str">
            <v>No Data</v>
          </cell>
        </row>
        <row r="123">
          <cell r="A123" t="str">
            <v>Subtotal Costs-PPS services</v>
          </cell>
          <cell r="B123" t="str">
            <v>H332</v>
          </cell>
          <cell r="C123" t="str">
            <v>Worksheet D, Pt V Column 9.01, Line 104 Sub I</v>
          </cell>
          <cell r="D123" t="str">
            <v>No Data</v>
          </cell>
          <cell r="E123" t="str">
            <v>No Data</v>
          </cell>
          <cell r="F123" t="str">
            <v>No Data</v>
          </cell>
          <cell r="G123" t="str">
            <v>No Data</v>
          </cell>
          <cell r="H123" t="str">
            <v>No Data</v>
          </cell>
          <cell r="I123" t="str">
            <v>No Data</v>
          </cell>
          <cell r="J123" t="str">
            <v>No Data</v>
          </cell>
          <cell r="L123" t="str">
            <v>No Data</v>
          </cell>
          <cell r="M123" t="str">
            <v>No Data</v>
          </cell>
          <cell r="N123" t="str">
            <v>No Data</v>
          </cell>
          <cell r="O123" t="str">
            <v>No Data</v>
          </cell>
          <cell r="P123" t="str">
            <v>No Data</v>
          </cell>
          <cell r="Q123" t="str">
            <v>No Data</v>
          </cell>
          <cell r="R123" t="str">
            <v>No Data</v>
          </cell>
        </row>
        <row r="124">
          <cell r="A124" t="str">
            <v>Program Costs: All Other on or after August 1, 2000 - SUB I</v>
          </cell>
          <cell r="B124" t="str">
            <v>H554</v>
          </cell>
          <cell r="C124" t="str">
            <v>Worksheet D, Pt V Column 9.02, Line 104 Sub I</v>
          </cell>
          <cell r="D124" t="str">
            <v>No Data</v>
          </cell>
          <cell r="E124" t="str">
            <v>No Data</v>
          </cell>
          <cell r="F124" t="str">
            <v>No Data</v>
          </cell>
          <cell r="G124" t="str">
            <v>No Data</v>
          </cell>
          <cell r="H124" t="str">
            <v>No Data</v>
          </cell>
          <cell r="I124" t="str">
            <v>No Data</v>
          </cell>
          <cell r="J124" t="str">
            <v>No Data</v>
          </cell>
          <cell r="L124" t="str">
            <v>No Data</v>
          </cell>
          <cell r="M124" t="str">
            <v>No Data</v>
          </cell>
          <cell r="N124" t="str">
            <v>No Data</v>
          </cell>
          <cell r="O124" t="str">
            <v>No Data</v>
          </cell>
          <cell r="P124" t="str">
            <v>No Data</v>
          </cell>
          <cell r="Q124" t="str">
            <v>No Data</v>
          </cell>
          <cell r="R124" t="str">
            <v>No Data</v>
          </cell>
        </row>
        <row r="125">
          <cell r="A125" t="str">
            <v>Program Costs: All Other on or after August 1, 2000 - SUB I</v>
          </cell>
          <cell r="B125" t="str">
            <v>H557</v>
          </cell>
          <cell r="C125" t="str">
            <v>Worksheet D, Pt V Column 9.03, Line 104 Sub I</v>
          </cell>
          <cell r="D125" t="str">
            <v>No Data</v>
          </cell>
          <cell r="E125" t="str">
            <v>No Data</v>
          </cell>
          <cell r="F125" t="str">
            <v>No Data</v>
          </cell>
          <cell r="G125" t="str">
            <v>No Data</v>
          </cell>
          <cell r="H125" t="str">
            <v>No Data</v>
          </cell>
          <cell r="I125" t="str">
            <v>No Data</v>
          </cell>
          <cell r="J125" t="str">
            <v>No Data</v>
          </cell>
          <cell r="L125" t="str">
            <v>No Data</v>
          </cell>
          <cell r="M125" t="str">
            <v>No Data</v>
          </cell>
          <cell r="N125" t="str">
            <v>No Data</v>
          </cell>
          <cell r="O125" t="str">
            <v>No Data</v>
          </cell>
          <cell r="P125" t="str">
            <v>No Data</v>
          </cell>
          <cell r="Q125" t="str">
            <v>No Data</v>
          </cell>
          <cell r="R125" t="str">
            <v>No Data</v>
          </cell>
        </row>
        <row r="126">
          <cell r="A126" t="str">
            <v>Subtotal Costs-Outpatient ASC-Subprovider II</v>
          </cell>
          <cell r="B126" t="str">
            <v>H61</v>
          </cell>
          <cell r="C126" t="str">
            <v>Worksheet D, Pt V Column 6, Line 104 Sub II</v>
          </cell>
          <cell r="D126" t="str">
            <v>No Data</v>
          </cell>
          <cell r="E126" t="str">
            <v>No Data</v>
          </cell>
          <cell r="F126" t="str">
            <v>No Data</v>
          </cell>
          <cell r="G126" t="str">
            <v>No Data</v>
          </cell>
          <cell r="H126" t="str">
            <v>No Data</v>
          </cell>
          <cell r="I126" t="str">
            <v>No Data</v>
          </cell>
          <cell r="J126" t="str">
            <v>No Data</v>
          </cell>
          <cell r="L126" t="str">
            <v>No Data</v>
          </cell>
          <cell r="M126" t="str">
            <v>No Data</v>
          </cell>
          <cell r="N126" t="str">
            <v>No Data</v>
          </cell>
          <cell r="O126" t="str">
            <v>No Data</v>
          </cell>
          <cell r="P126" t="str">
            <v>No Data</v>
          </cell>
          <cell r="Q126" t="str">
            <v>No Data</v>
          </cell>
          <cell r="R126" t="str">
            <v>No Data</v>
          </cell>
        </row>
        <row r="127">
          <cell r="A127" t="str">
            <v>Subtotal Costs-Outpatient Radiology-Subprovider II</v>
          </cell>
          <cell r="B127" t="str">
            <v>H62</v>
          </cell>
          <cell r="C127" t="str">
            <v>Worksheet D, Pt V Column 7, Line 104 Sub II</v>
          </cell>
          <cell r="D127" t="str">
            <v>No Data</v>
          </cell>
          <cell r="E127" t="str">
            <v>No Data</v>
          </cell>
          <cell r="F127" t="str">
            <v>No Data</v>
          </cell>
          <cell r="G127" t="str">
            <v>No Data</v>
          </cell>
          <cell r="H127" t="str">
            <v>No Data</v>
          </cell>
          <cell r="I127" t="str">
            <v>No Data</v>
          </cell>
          <cell r="J127" t="str">
            <v>No Data</v>
          </cell>
          <cell r="L127" t="str">
            <v>No Data</v>
          </cell>
          <cell r="M127" t="str">
            <v>No Data</v>
          </cell>
          <cell r="N127" t="str">
            <v>No Data</v>
          </cell>
          <cell r="O127" t="str">
            <v>No Data</v>
          </cell>
          <cell r="P127" t="str">
            <v>No Data</v>
          </cell>
          <cell r="Q127" t="str">
            <v>No Data</v>
          </cell>
          <cell r="R127" t="str">
            <v>No Data</v>
          </cell>
        </row>
        <row r="128">
          <cell r="A128" t="str">
            <v>Subtotal Costs-Other OP Diagnostic-Subprovider II</v>
          </cell>
          <cell r="B128" t="str">
            <v>H63</v>
          </cell>
          <cell r="C128" t="str">
            <v>Worksheet D, Pt V Column 8, Line 104 Sub II</v>
          </cell>
          <cell r="D128" t="str">
            <v>No Data</v>
          </cell>
          <cell r="E128" t="str">
            <v>No Data</v>
          </cell>
          <cell r="F128" t="str">
            <v>No Data</v>
          </cell>
          <cell r="G128" t="str">
            <v>No Data</v>
          </cell>
          <cell r="H128" t="str">
            <v>No Data</v>
          </cell>
          <cell r="I128" t="str">
            <v>No Data</v>
          </cell>
          <cell r="J128" t="str">
            <v>No Data</v>
          </cell>
          <cell r="L128" t="str">
            <v>No Data</v>
          </cell>
          <cell r="M128" t="str">
            <v>No Data</v>
          </cell>
          <cell r="N128" t="str">
            <v>No Data</v>
          </cell>
          <cell r="O128" t="str">
            <v>No Data</v>
          </cell>
          <cell r="P128" t="str">
            <v>No Data</v>
          </cell>
          <cell r="Q128" t="str">
            <v>No Data</v>
          </cell>
          <cell r="R128" t="str">
            <v>No Data</v>
          </cell>
        </row>
        <row r="129">
          <cell r="A129" t="str">
            <v>Program Costs: All Other + PPS Services - SUB II</v>
          </cell>
          <cell r="B129" t="str">
            <v>H64</v>
          </cell>
          <cell r="C129" t="str">
            <v>Worksheet D, Pt V Column 9 + 9.01, Line 104 Sub II</v>
          </cell>
          <cell r="D129" t="str">
            <v>No Data</v>
          </cell>
          <cell r="E129" t="str">
            <v>No Data</v>
          </cell>
          <cell r="F129" t="str">
            <v>No Data</v>
          </cell>
          <cell r="G129" t="str">
            <v>No Data</v>
          </cell>
          <cell r="H129" t="str">
            <v>No Data</v>
          </cell>
          <cell r="I129" t="str">
            <v>No Data</v>
          </cell>
          <cell r="J129" t="str">
            <v>No Data</v>
          </cell>
          <cell r="L129" t="str">
            <v>No Data</v>
          </cell>
          <cell r="M129" t="str">
            <v>No Data</v>
          </cell>
          <cell r="N129" t="str">
            <v>No Data</v>
          </cell>
          <cell r="O129" t="str">
            <v>No Data</v>
          </cell>
          <cell r="P129" t="str">
            <v>No Data</v>
          </cell>
          <cell r="Q129" t="str">
            <v>No Data</v>
          </cell>
          <cell r="R129" t="str">
            <v>No Data</v>
          </cell>
        </row>
        <row r="130">
          <cell r="A130" t="str">
            <v>Subtotal Costs-PPS services</v>
          </cell>
          <cell r="B130" t="str">
            <v>H333</v>
          </cell>
          <cell r="C130" t="str">
            <v>Worksheet D, Pt V Column 9.01, Line 104 Sub II</v>
          </cell>
          <cell r="D130" t="str">
            <v>No Data</v>
          </cell>
          <cell r="E130" t="str">
            <v>No Data</v>
          </cell>
          <cell r="F130" t="str">
            <v>No Data</v>
          </cell>
          <cell r="G130" t="str">
            <v>No Data</v>
          </cell>
          <cell r="H130" t="str">
            <v>No Data</v>
          </cell>
          <cell r="I130" t="str">
            <v>No Data</v>
          </cell>
          <cell r="J130" t="str">
            <v>No Data</v>
          </cell>
          <cell r="L130" t="str">
            <v>No Data</v>
          </cell>
          <cell r="M130" t="str">
            <v>No Data</v>
          </cell>
          <cell r="N130" t="str">
            <v>No Data</v>
          </cell>
          <cell r="O130" t="str">
            <v>No Data</v>
          </cell>
          <cell r="P130" t="str">
            <v>No Data</v>
          </cell>
          <cell r="Q130" t="str">
            <v>No Data</v>
          </cell>
          <cell r="R130" t="str">
            <v>No Data</v>
          </cell>
        </row>
        <row r="131">
          <cell r="A131" t="str">
            <v>Program Costs: All Other on or after August 1, 2000 - SUB II</v>
          </cell>
          <cell r="B131" t="str">
            <v>H555</v>
          </cell>
          <cell r="C131" t="str">
            <v>Worksheet D, Pt V Column 9.02, Line 104 Sub II</v>
          </cell>
          <cell r="D131" t="str">
            <v>No Data</v>
          </cell>
          <cell r="E131" t="str">
            <v>No Data</v>
          </cell>
          <cell r="F131" t="str">
            <v>No Data</v>
          </cell>
          <cell r="G131" t="str">
            <v>No Data</v>
          </cell>
          <cell r="H131" t="str">
            <v>No Data</v>
          </cell>
          <cell r="I131" t="str">
            <v>No Data</v>
          </cell>
          <cell r="J131" t="str">
            <v>No Data</v>
          </cell>
          <cell r="L131" t="str">
            <v>No Data</v>
          </cell>
          <cell r="M131" t="str">
            <v>No Data</v>
          </cell>
          <cell r="N131" t="str">
            <v>No Data</v>
          </cell>
          <cell r="O131" t="str">
            <v>No Data</v>
          </cell>
          <cell r="P131" t="str">
            <v>No Data</v>
          </cell>
          <cell r="Q131" t="str">
            <v>No Data</v>
          </cell>
          <cell r="R131" t="str">
            <v>No Data</v>
          </cell>
        </row>
        <row r="132">
          <cell r="A132" t="str">
            <v>Program Costs: All Other on or after August 1, 2000 - SUB II</v>
          </cell>
          <cell r="B132" t="str">
            <v>H558</v>
          </cell>
          <cell r="C132" t="str">
            <v>Worksheet D, Pt V Column 9.03, Line 104 Sub II</v>
          </cell>
          <cell r="D132" t="str">
            <v>No Data</v>
          </cell>
          <cell r="E132" t="str">
            <v>No Data</v>
          </cell>
          <cell r="F132" t="str">
            <v>No Data</v>
          </cell>
          <cell r="G132" t="str">
            <v>No Data</v>
          </cell>
          <cell r="H132" t="str">
            <v>No Data</v>
          </cell>
          <cell r="I132" t="str">
            <v>No Data</v>
          </cell>
          <cell r="J132" t="str">
            <v>No Data</v>
          </cell>
          <cell r="L132" t="str">
            <v>No Data</v>
          </cell>
          <cell r="M132" t="str">
            <v>No Data</v>
          </cell>
          <cell r="N132" t="str">
            <v>No Data</v>
          </cell>
          <cell r="O132" t="str">
            <v>No Data</v>
          </cell>
          <cell r="P132" t="str">
            <v>No Data</v>
          </cell>
          <cell r="Q132" t="str">
            <v>No Data</v>
          </cell>
          <cell r="R132" t="str">
            <v>No Data</v>
          </cell>
        </row>
        <row r="133">
          <cell r="A133" t="str">
            <v>Inpatient Part B Costs - Hospital</v>
          </cell>
          <cell r="B133" t="str">
            <v>H580</v>
          </cell>
          <cell r="C133" t="str">
            <v>Worksheet D, Pt V Column 11, Line 104</v>
          </cell>
          <cell r="D133" t="str">
            <v>No Data</v>
          </cell>
          <cell r="E133" t="str">
            <v>No Data</v>
          </cell>
          <cell r="F133" t="str">
            <v>No Data</v>
          </cell>
          <cell r="G133" t="str">
            <v>No Data</v>
          </cell>
          <cell r="H133" t="str">
            <v>No Data</v>
          </cell>
          <cell r="I133" t="str">
            <v>No Data</v>
          </cell>
          <cell r="J133" t="str">
            <v>No Data</v>
          </cell>
          <cell r="L133" t="str">
            <v>No Data</v>
          </cell>
          <cell r="M133" t="str">
            <v>No Data</v>
          </cell>
          <cell r="N133" t="str">
            <v>No Data</v>
          </cell>
          <cell r="O133" t="str">
            <v>No Data</v>
          </cell>
          <cell r="P133" t="str">
            <v>No Data</v>
          </cell>
          <cell r="Q133" t="str">
            <v>No Data</v>
          </cell>
          <cell r="R133" t="str">
            <v>No Data</v>
          </cell>
        </row>
        <row r="134">
          <cell r="A134" t="str">
            <v>Total Cost-Wksht B Pt I Col. 27</v>
          </cell>
          <cell r="B134" t="str">
            <v>H33</v>
          </cell>
          <cell r="C134" t="str">
            <v>Worksheet C, Part II Column 1, Line 103</v>
          </cell>
          <cell r="D134" t="str">
            <v>No Data</v>
          </cell>
          <cell r="E134" t="str">
            <v>No Data</v>
          </cell>
          <cell r="F134" t="str">
            <v>No Data</v>
          </cell>
          <cell r="G134" t="str">
            <v>No Data</v>
          </cell>
          <cell r="H134" t="str">
            <v>No Data</v>
          </cell>
          <cell r="I134" t="str">
            <v>No Data</v>
          </cell>
          <cell r="J134" t="str">
            <v>No Data</v>
          </cell>
          <cell r="L134" t="str">
            <v>No Data</v>
          </cell>
          <cell r="M134" t="str">
            <v>No Data</v>
          </cell>
          <cell r="N134" t="str">
            <v>No Data</v>
          </cell>
          <cell r="O134" t="str">
            <v>No Data</v>
          </cell>
          <cell r="P134" t="str">
            <v>No Data</v>
          </cell>
          <cell r="Q134" t="str">
            <v>No Data</v>
          </cell>
          <cell r="R134" t="str">
            <v>No Data</v>
          </cell>
        </row>
        <row r="135">
          <cell r="A135" t="str">
            <v>Total Cost Net of Capital &amp; Operating Reduction</v>
          </cell>
          <cell r="B135" t="str">
            <v>H36</v>
          </cell>
          <cell r="C135" t="str">
            <v>Worksheet C, Part II Column 6, Line 103</v>
          </cell>
          <cell r="D135" t="str">
            <v>No Data</v>
          </cell>
          <cell r="E135" t="str">
            <v>No Data</v>
          </cell>
          <cell r="F135" t="str">
            <v>No Data</v>
          </cell>
          <cell r="G135" t="str">
            <v>No Data</v>
          </cell>
          <cell r="H135" t="str">
            <v>No Data</v>
          </cell>
          <cell r="I135" t="str">
            <v>No Data</v>
          </cell>
          <cell r="J135" t="str">
            <v>No Data</v>
          </cell>
          <cell r="L135" t="str">
            <v>No Data</v>
          </cell>
          <cell r="M135" t="str">
            <v>No Data</v>
          </cell>
          <cell r="N135" t="str">
            <v>No Data</v>
          </cell>
          <cell r="O135" t="str">
            <v>No Data</v>
          </cell>
          <cell r="P135" t="str">
            <v>No Data</v>
          </cell>
          <cell r="Q135" t="str">
            <v>No Data</v>
          </cell>
          <cell r="R135" t="str">
            <v>No Data</v>
          </cell>
        </row>
        <row r="137">
          <cell r="A137" t="str">
            <v>Cost Reduction Factor</v>
          </cell>
          <cell r="B137" t="str">
            <v>Cost _Red_Factor</v>
          </cell>
          <cell r="C137" t="str">
            <v>(H33/H36)-1</v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J137" t="str">
            <v/>
          </cell>
          <cell r="L137" t="e">
            <v>#VALUE!</v>
          </cell>
          <cell r="M137" t="e">
            <v>#VALUE!</v>
          </cell>
          <cell r="N137" t="e">
            <v>#VALUE!</v>
          </cell>
          <cell r="O137" t="e">
            <v>#VALUE!</v>
          </cell>
          <cell r="P137" t="e">
            <v>#VALUE!</v>
          </cell>
          <cell r="Q137" t="e">
            <v>#VALUE!</v>
          </cell>
          <cell r="R137" t="e">
            <v>#VALUE!</v>
          </cell>
        </row>
        <row r="138">
          <cell r="A138" t="str">
            <v>Cost Add Back Amount</v>
          </cell>
          <cell r="B138" t="str">
            <v>Cost_Add_Back</v>
          </cell>
          <cell r="C138" t="str">
            <v>([H51]+[H52]+[H53]+[H56]+[H183]+[H57]+[H58]+[H59]+[H60]+[H61]+   [H62]+[H63]+[H64]+[H331]+[H332]+[H333])*(Cost_Red_Factor)</v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J138" t="str">
            <v/>
          </cell>
          <cell r="L138" t="e">
            <v>#VALUE!</v>
          </cell>
          <cell r="M138" t="e">
            <v>#VALUE!</v>
          </cell>
          <cell r="N138" t="e">
            <v>#VALUE!</v>
          </cell>
          <cell r="O138" t="e">
            <v>#VALUE!</v>
          </cell>
          <cell r="P138" t="e">
            <v>#VALUE!</v>
          </cell>
          <cell r="Q138" t="e">
            <v>#VALUE!</v>
          </cell>
          <cell r="R138" t="e">
            <v>#VALUE!</v>
          </cell>
        </row>
        <row r="148">
          <cell r="A148" t="str">
            <v>Outpatient Gain/Loss</v>
          </cell>
          <cell r="B148" t="str">
            <v>OUT_GL</v>
          </cell>
          <cell r="C148" t="str">
            <v>[OUT_REV]-[OUT_COST]</v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  <cell r="J148" t="str">
            <v/>
          </cell>
          <cell r="L148" t="e">
            <v>#VALUE!</v>
          </cell>
          <cell r="M148" t="e">
            <v>#VALUE!</v>
          </cell>
          <cell r="N148" t="e">
            <v>#VALUE!</v>
          </cell>
          <cell r="O148" t="e">
            <v>#VALUE!</v>
          </cell>
          <cell r="P148" t="e">
            <v>#VALUE!</v>
          </cell>
          <cell r="Q148" t="e">
            <v>#VALUE!</v>
          </cell>
          <cell r="R148" t="e">
            <v>#VALUE!</v>
          </cell>
        </row>
        <row r="153">
          <cell r="A153" t="str">
            <v>Direct Graduate Medical Education Revenue</v>
          </cell>
          <cell r="B153" t="str">
            <v>GME_REV</v>
          </cell>
          <cell r="C153" t="str">
            <v>[A_GME_wo_MC] + [B_GME_wo_MC]</v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J153" t="str">
            <v/>
          </cell>
          <cell r="L153" t="e">
            <v>#VALUE!</v>
          </cell>
          <cell r="M153" t="e">
            <v>#VALUE!</v>
          </cell>
          <cell r="N153" t="e">
            <v>#VALUE!</v>
          </cell>
          <cell r="O153" t="e">
            <v>#VALUE!</v>
          </cell>
          <cell r="P153" t="e">
            <v>#VALUE!</v>
          </cell>
          <cell r="Q153" t="e">
            <v>#VALUE!</v>
          </cell>
          <cell r="R153" t="e">
            <v>#VALUE!</v>
          </cell>
        </row>
        <row r="155">
          <cell r="A155" t="str">
            <v>Pt A Medicare GME Payment-Title XVIII Only</v>
          </cell>
          <cell r="B155" t="str">
            <v>H136</v>
          </cell>
          <cell r="C155" t="str">
            <v>Worksheet E-3, Pt IV Column 1, Line 24</v>
          </cell>
          <cell r="D155" t="str">
            <v>No Data</v>
          </cell>
          <cell r="E155" t="str">
            <v>No Data</v>
          </cell>
          <cell r="F155" t="str">
            <v>No Data</v>
          </cell>
          <cell r="G155" t="str">
            <v>No Data</v>
          </cell>
          <cell r="H155" t="str">
            <v>No Data</v>
          </cell>
          <cell r="I155" t="str">
            <v>No Data</v>
          </cell>
          <cell r="J155" t="str">
            <v>No Data</v>
          </cell>
          <cell r="L155" t="str">
            <v>No Data</v>
          </cell>
          <cell r="M155" t="str">
            <v>No Data</v>
          </cell>
          <cell r="N155" t="str">
            <v>No Data</v>
          </cell>
          <cell r="O155" t="str">
            <v>No Data</v>
          </cell>
          <cell r="P155" t="str">
            <v>No Data</v>
          </cell>
          <cell r="Q155" t="str">
            <v>No Data</v>
          </cell>
          <cell r="R155" t="str">
            <v>No Data</v>
          </cell>
        </row>
        <row r="156">
          <cell r="A156" t="str">
            <v>Pt B Medicare GME Payment-Title XVIII Only</v>
          </cell>
          <cell r="B156" t="str">
            <v>H137</v>
          </cell>
          <cell r="C156" t="str">
            <v>Worksheet E-3, Pt IV Column 1, Line 25</v>
          </cell>
          <cell r="D156" t="str">
            <v>No Data</v>
          </cell>
          <cell r="E156" t="str">
            <v>No Data</v>
          </cell>
          <cell r="F156" t="str">
            <v>No Data</v>
          </cell>
          <cell r="G156" t="str">
            <v>No Data</v>
          </cell>
          <cell r="H156" t="str">
            <v>No Data</v>
          </cell>
          <cell r="I156" t="str">
            <v>No Data</v>
          </cell>
          <cell r="J156" t="str">
            <v>No Data</v>
          </cell>
          <cell r="L156" t="str">
            <v>No Data</v>
          </cell>
          <cell r="M156" t="str">
            <v>No Data</v>
          </cell>
          <cell r="N156" t="str">
            <v>No Data</v>
          </cell>
          <cell r="O156" t="str">
            <v>No Data</v>
          </cell>
          <cell r="P156" t="str">
            <v>No Data</v>
          </cell>
          <cell r="Q156" t="str">
            <v>No Data</v>
          </cell>
          <cell r="R156" t="str">
            <v>No Data</v>
          </cell>
        </row>
        <row r="157">
          <cell r="A157" t="str">
            <v>Total Medicare GME Payment w/out Managed Care-Title XVIII Only</v>
          </cell>
          <cell r="B157" t="str">
            <v>H581</v>
          </cell>
          <cell r="C157" t="str">
            <v>Worksheet E-3, Pt IV Column 1, Line 6.01</v>
          </cell>
          <cell r="D157" t="str">
            <v>No Data</v>
          </cell>
          <cell r="E157" t="str">
            <v>No Data</v>
          </cell>
          <cell r="F157" t="str">
            <v>No Data</v>
          </cell>
          <cell r="G157" t="str">
            <v>No Data</v>
          </cell>
          <cell r="H157" t="str">
            <v>No Data</v>
          </cell>
          <cell r="I157" t="str">
            <v>No Data</v>
          </cell>
          <cell r="J157" t="str">
            <v>No Data</v>
          </cell>
          <cell r="L157" t="str">
            <v>No Data</v>
          </cell>
          <cell r="M157" t="str">
            <v>No Data</v>
          </cell>
          <cell r="N157" t="str">
            <v>No Data</v>
          </cell>
          <cell r="O157" t="str">
            <v>No Data</v>
          </cell>
          <cell r="P157" t="str">
            <v>No Data</v>
          </cell>
          <cell r="Q157" t="str">
            <v>No Data</v>
          </cell>
          <cell r="R157" t="str">
            <v>No Data</v>
          </cell>
        </row>
        <row r="158">
          <cell r="A158" t="str">
            <v>Pt A Medicare GME Payment w/out Managed Care-Title XVIII Only</v>
          </cell>
          <cell r="B158" t="str">
            <v>A_GME_wo_MC</v>
          </cell>
          <cell r="C158" t="str">
            <v>( [H581] / ([H136] + [H137] ) ) * [H136]</v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  <cell r="L158" t="e">
            <v>#VALUE!</v>
          </cell>
          <cell r="M158" t="e">
            <v>#VALUE!</v>
          </cell>
          <cell r="N158" t="e">
            <v>#VALUE!</v>
          </cell>
          <cell r="O158" t="e">
            <v>#VALUE!</v>
          </cell>
          <cell r="P158" t="e">
            <v>#VALUE!</v>
          </cell>
          <cell r="Q158" t="e">
            <v>#VALUE!</v>
          </cell>
          <cell r="R158" t="e">
            <v>#VALUE!</v>
          </cell>
        </row>
        <row r="159">
          <cell r="A159" t="str">
            <v>Pt B Medicare GME Payment w/out Managed Care-Title XVIII Only</v>
          </cell>
          <cell r="B159" t="str">
            <v>B_GME_wo_MC</v>
          </cell>
          <cell r="C159" t="str">
            <v>( [H581] / ([H136] + [H137] ) ) * [H137]</v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  <cell r="J159" t="str">
            <v/>
          </cell>
          <cell r="L159" t="e">
            <v>#VALUE!</v>
          </cell>
          <cell r="M159" t="e">
            <v>#VALUE!</v>
          </cell>
          <cell r="N159" t="e">
            <v>#VALUE!</v>
          </cell>
          <cell r="O159" t="e">
            <v>#VALUE!</v>
          </cell>
          <cell r="P159" t="e">
            <v>#VALUE!</v>
          </cell>
          <cell r="Q159" t="e">
            <v>#VALUE!</v>
          </cell>
          <cell r="R159" t="e">
            <v>#VALUE!</v>
          </cell>
        </row>
        <row r="161">
          <cell r="A161" t="str">
            <v>Direct Graduate Medical Education Cost</v>
          </cell>
          <cell r="B161" t="str">
            <v>GME_COST</v>
          </cell>
          <cell r="C161" t="str">
            <v>FORMULA_A + FORMULA_B + FORMULA_C</v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I161" t="str">
            <v/>
          </cell>
          <cell r="J161" t="str">
            <v/>
          </cell>
          <cell r="L161" t="e">
            <v>#VALUE!</v>
          </cell>
          <cell r="M161" t="e">
            <v>#VALUE!</v>
          </cell>
          <cell r="N161" t="e">
            <v>#VALUE!</v>
          </cell>
          <cell r="O161" t="e">
            <v>#VALUE!</v>
          </cell>
          <cell r="P161" t="e">
            <v>#VALUE!</v>
          </cell>
          <cell r="Q161" t="e">
            <v>#VALUE!</v>
          </cell>
          <cell r="R161" t="e">
            <v>#VALUE!</v>
          </cell>
        </row>
        <row r="163">
          <cell r="A163" t="str">
            <v xml:space="preserve">Medicare Inpatient Routine DGME Costs </v>
          </cell>
          <cell r="B163" t="str">
            <v>FORMULA_A</v>
          </cell>
          <cell r="C163" t="str">
            <v>[H133]*[EY11a]</v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I163" t="str">
            <v/>
          </cell>
          <cell r="J163" t="str">
            <v/>
          </cell>
          <cell r="L163" t="e">
            <v>#VALUE!</v>
          </cell>
          <cell r="M163" t="e">
            <v>#VALUE!</v>
          </cell>
          <cell r="N163" t="e">
            <v>#VALUE!</v>
          </cell>
          <cell r="O163" t="e">
            <v>#VALUE!</v>
          </cell>
          <cell r="P163" t="e">
            <v>#VALUE!</v>
          </cell>
          <cell r="Q163" t="e">
            <v>#VALUE!</v>
          </cell>
          <cell r="R163" t="e">
            <v>#VALUE!</v>
          </cell>
        </row>
        <row r="164">
          <cell r="A164" t="str">
            <v xml:space="preserve">Medicare Inpatient Ancillary DGME Costs </v>
          </cell>
          <cell r="B164" t="str">
            <v>FORMULA_B</v>
          </cell>
          <cell r="C164" t="str">
            <v>[EY11]*([EY27]/[EY18])</v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I164" t="str">
            <v/>
          </cell>
          <cell r="J164" t="str">
            <v/>
          </cell>
          <cell r="L164" t="e">
            <v>#VALUE!</v>
          </cell>
          <cell r="M164" t="e">
            <v>#VALUE!</v>
          </cell>
          <cell r="N164" t="e">
            <v>#VALUE!</v>
          </cell>
          <cell r="O164" t="e">
            <v>#VALUE!</v>
          </cell>
          <cell r="P164" t="e">
            <v>#VALUE!</v>
          </cell>
          <cell r="Q164" t="e">
            <v>#VALUE!</v>
          </cell>
          <cell r="R164" t="e">
            <v>#VALUE!</v>
          </cell>
        </row>
        <row r="165">
          <cell r="A165" t="str">
            <v xml:space="preserve">Medicare Outpatient Ancillary DGME Costs </v>
          </cell>
          <cell r="B165" t="str">
            <v>FORMULA_C</v>
          </cell>
          <cell r="C165" t="str">
            <v>([EY11]*([EY29]/[EY18])</v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  <cell r="J165" t="str">
            <v/>
          </cell>
          <cell r="L165" t="e">
            <v>#VALUE!</v>
          </cell>
          <cell r="M165" t="e">
            <v>#VALUE!</v>
          </cell>
          <cell r="N165" t="e">
            <v>#VALUE!</v>
          </cell>
          <cell r="O165" t="e">
            <v>#VALUE!</v>
          </cell>
          <cell r="P165" t="e">
            <v>#VALUE!</v>
          </cell>
          <cell r="Q165" t="e">
            <v>#VALUE!</v>
          </cell>
          <cell r="R165" t="e">
            <v>#VALUE!</v>
          </cell>
        </row>
        <row r="167">
          <cell r="A167" t="str">
            <v>Ratio Of Pgm IP Dys To Total IP Dys</v>
          </cell>
          <cell r="B167" t="str">
            <v>H133</v>
          </cell>
          <cell r="C167" t="str">
            <v>Worksheet E-3, Pt IV Column 1, Line 6</v>
          </cell>
          <cell r="D167" t="str">
            <v>No Data</v>
          </cell>
          <cell r="E167" t="str">
            <v>No Data</v>
          </cell>
          <cell r="F167" t="str">
            <v>No Data</v>
          </cell>
          <cell r="G167" t="str">
            <v>No Data</v>
          </cell>
          <cell r="H167" t="str">
            <v>No Data</v>
          </cell>
          <cell r="I167" t="str">
            <v>No Data</v>
          </cell>
          <cell r="J167" t="str">
            <v>No Data</v>
          </cell>
          <cell r="L167" t="str">
            <v>No Data</v>
          </cell>
          <cell r="M167" t="str">
            <v>No Data</v>
          </cell>
          <cell r="N167" t="str">
            <v>No Data</v>
          </cell>
          <cell r="O167" t="str">
            <v>No Data</v>
          </cell>
          <cell r="P167" t="str">
            <v>No Data</v>
          </cell>
          <cell r="Q167" t="str">
            <v>No Data</v>
          </cell>
          <cell r="R167" t="str">
            <v>No Data</v>
          </cell>
        </row>
        <row r="168">
          <cell r="A168" t="str">
            <v>Total IP Routine GME Costs</v>
          </cell>
          <cell r="B168" t="str">
            <v>EY11A</v>
          </cell>
          <cell r="C168" t="str">
            <v>Worksheet B, Part I Columns 22+23, Lines 25-36</v>
          </cell>
          <cell r="D168" t="str">
            <v>No Data</v>
          </cell>
          <cell r="E168" t="str">
            <v>No Data</v>
          </cell>
          <cell r="F168" t="str">
            <v>No Data</v>
          </cell>
          <cell r="G168" t="str">
            <v>No Data</v>
          </cell>
          <cell r="H168" t="str">
            <v>No Data</v>
          </cell>
          <cell r="I168" t="str">
            <v>No Data</v>
          </cell>
          <cell r="J168" t="str">
            <v>No Data</v>
          </cell>
          <cell r="L168" t="str">
            <v>No Data</v>
          </cell>
          <cell r="M168" t="str">
            <v>No Data</v>
          </cell>
          <cell r="N168" t="str">
            <v>No Data</v>
          </cell>
          <cell r="O168" t="str">
            <v>No Data</v>
          </cell>
          <cell r="P168" t="str">
            <v>No Data</v>
          </cell>
          <cell r="Q168" t="str">
            <v>No Data</v>
          </cell>
          <cell r="R168" t="str">
            <v>No Data</v>
          </cell>
        </row>
        <row r="169">
          <cell r="A169" t="str">
            <v>Total Ancillary GME Costs</v>
          </cell>
          <cell r="B169" t="str">
            <v>EY11</v>
          </cell>
          <cell r="C169" t="str">
            <v>Worksheet B, Part I Columns 22+23, Lines 37-94</v>
          </cell>
          <cell r="D169" t="str">
            <v>No Data</v>
          </cell>
          <cell r="E169" t="str">
            <v>No Data</v>
          </cell>
          <cell r="F169" t="str">
            <v>No Data</v>
          </cell>
          <cell r="G169" t="str">
            <v>No Data</v>
          </cell>
          <cell r="H169" t="str">
            <v>No Data</v>
          </cell>
          <cell r="I169" t="str">
            <v>No Data</v>
          </cell>
          <cell r="J169" t="str">
            <v>No Data</v>
          </cell>
          <cell r="L169" t="str">
            <v>No Data</v>
          </cell>
          <cell r="M169" t="str">
            <v>No Data</v>
          </cell>
          <cell r="N169" t="str">
            <v>No Data</v>
          </cell>
          <cell r="O169" t="str">
            <v>No Data</v>
          </cell>
          <cell r="P169" t="str">
            <v>No Data</v>
          </cell>
          <cell r="Q169" t="str">
            <v>No Data</v>
          </cell>
          <cell r="R169" t="str">
            <v>No Data</v>
          </cell>
        </row>
        <row r="170">
          <cell r="A170" t="str">
            <v>Total Medicare Pt A Ancillary Charges (Facility)</v>
          </cell>
          <cell r="B170" t="str">
            <v>EY27</v>
          </cell>
          <cell r="C170" t="str">
            <v>Worksheet D-4 Column 2, Lines 37-94</v>
          </cell>
          <cell r="D170" t="str">
            <v>No Data</v>
          </cell>
          <cell r="E170" t="str">
            <v>No Data</v>
          </cell>
          <cell r="F170" t="str">
            <v>No Data</v>
          </cell>
          <cell r="G170" t="str">
            <v>No Data</v>
          </cell>
          <cell r="H170" t="str">
            <v>No Data</v>
          </cell>
          <cell r="I170" t="str">
            <v>No Data</v>
          </cell>
          <cell r="J170" t="str">
            <v>No Data</v>
          </cell>
          <cell r="L170" t="str">
            <v>No Data</v>
          </cell>
          <cell r="M170" t="str">
            <v>No Data</v>
          </cell>
          <cell r="N170" t="str">
            <v>No Data</v>
          </cell>
          <cell r="O170" t="str">
            <v>No Data</v>
          </cell>
          <cell r="P170" t="str">
            <v>No Data</v>
          </cell>
          <cell r="Q170" t="str">
            <v>No Data</v>
          </cell>
          <cell r="R170" t="str">
            <v>No Data</v>
          </cell>
        </row>
        <row r="171">
          <cell r="A171" t="str">
            <v>Total Medicare OP Charges (Facility)</v>
          </cell>
          <cell r="B171" t="str">
            <v>EY29</v>
          </cell>
          <cell r="C171" t="str">
            <v>Worksheet D, Pt V Columns 2-5.04, Line 101</v>
          </cell>
          <cell r="D171" t="str">
            <v>No Data</v>
          </cell>
          <cell r="E171" t="str">
            <v>No Data</v>
          </cell>
          <cell r="F171" t="str">
            <v>No Data</v>
          </cell>
          <cell r="G171" t="str">
            <v>No Data</v>
          </cell>
          <cell r="H171" t="str">
            <v>No Data</v>
          </cell>
          <cell r="I171" t="str">
            <v>No Data</v>
          </cell>
          <cell r="J171" t="str">
            <v>No Data</v>
          </cell>
          <cell r="L171" t="str">
            <v>No Data</v>
          </cell>
          <cell r="M171" t="str">
            <v>No Data</v>
          </cell>
          <cell r="N171" t="str">
            <v>No Data</v>
          </cell>
          <cell r="O171" t="str">
            <v>No Data</v>
          </cell>
          <cell r="P171" t="str">
            <v>No Data</v>
          </cell>
          <cell r="Q171" t="str">
            <v>No Data</v>
          </cell>
          <cell r="R171" t="str">
            <v>No Data</v>
          </cell>
        </row>
        <row r="172">
          <cell r="A172" t="str">
            <v>Total Ancillary Charges</v>
          </cell>
          <cell r="B172" t="str">
            <v>EY18</v>
          </cell>
          <cell r="C172" t="str">
            <v>Worksheet C, Part I Columns 6+7, Lines 37-94</v>
          </cell>
          <cell r="D172" t="str">
            <v>No Data</v>
          </cell>
          <cell r="E172" t="str">
            <v>No Data</v>
          </cell>
          <cell r="F172" t="str">
            <v>No Data</v>
          </cell>
          <cell r="G172" t="str">
            <v>No Data</v>
          </cell>
          <cell r="H172" t="str">
            <v>No Data</v>
          </cell>
          <cell r="I172" t="str">
            <v>No Data</v>
          </cell>
          <cell r="J172" t="str">
            <v>No Data</v>
          </cell>
          <cell r="L172" t="str">
            <v>No Data</v>
          </cell>
          <cell r="M172" t="str">
            <v>No Data</v>
          </cell>
          <cell r="N172" t="str">
            <v>No Data</v>
          </cell>
          <cell r="O172" t="str">
            <v>No Data</v>
          </cell>
          <cell r="P172" t="str">
            <v>No Data</v>
          </cell>
          <cell r="Q172" t="str">
            <v>No Data</v>
          </cell>
          <cell r="R172" t="str">
            <v>No Data</v>
          </cell>
        </row>
        <row r="174">
          <cell r="A174" t="str">
            <v>GME cost associated with Managed Care patients</v>
          </cell>
          <cell r="B174" t="str">
            <v>FORMULA_D</v>
          </cell>
          <cell r="C174" t="str">
            <v>((([H134]+[H135])/[H187])*[EY11A])</v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I174" t="str">
            <v/>
          </cell>
          <cell r="J174" t="str">
            <v/>
          </cell>
          <cell r="L174" t="e">
            <v>#VALUE!</v>
          </cell>
          <cell r="M174" t="e">
            <v>#VALUE!</v>
          </cell>
          <cell r="N174" t="e">
            <v>#VALUE!</v>
          </cell>
          <cell r="O174" t="e">
            <v>#VALUE!</v>
          </cell>
          <cell r="P174" t="e">
            <v>#VALUE!</v>
          </cell>
          <cell r="Q174" t="e">
            <v>#VALUE!</v>
          </cell>
          <cell r="R174" t="e">
            <v>#VALUE!</v>
          </cell>
        </row>
        <row r="175">
          <cell r="A175" t="str">
            <v>Pgm Managed Care Dys Occurring On Or After 1/1 Of This CR Period</v>
          </cell>
          <cell r="B175" t="str">
            <v>H134</v>
          </cell>
          <cell r="C175" t="str">
            <v>Worksheet E-3, Pt IV Column 1, Line 6.02</v>
          </cell>
          <cell r="D175" t="str">
            <v>No Data</v>
          </cell>
          <cell r="E175" t="str">
            <v>No Data</v>
          </cell>
          <cell r="F175" t="str">
            <v>No Data</v>
          </cell>
          <cell r="G175" t="str">
            <v>No Data</v>
          </cell>
          <cell r="H175" t="str">
            <v>No Data</v>
          </cell>
          <cell r="I175" t="str">
            <v>No Data</v>
          </cell>
          <cell r="J175" t="str">
            <v>No Data</v>
          </cell>
          <cell r="L175" t="str">
            <v>No Data</v>
          </cell>
          <cell r="M175" t="str">
            <v>No Data</v>
          </cell>
          <cell r="N175" t="str">
            <v>No Data</v>
          </cell>
          <cell r="O175" t="str">
            <v>No Data</v>
          </cell>
          <cell r="P175" t="str">
            <v>No Data</v>
          </cell>
          <cell r="Q175" t="str">
            <v>No Data</v>
          </cell>
          <cell r="R175" t="str">
            <v>No Data</v>
          </cell>
        </row>
        <row r="176">
          <cell r="A176" t="str">
            <v>Pgm Managed Care Dys Occurring Before 1/1 Of This CR Yr.</v>
          </cell>
          <cell r="B176" t="str">
            <v>H135</v>
          </cell>
          <cell r="C176" t="str">
            <v>Worksheet E-3, Pt IV Column 1, Line 6.06</v>
          </cell>
          <cell r="D176" t="str">
            <v>No Data</v>
          </cell>
          <cell r="E176" t="str">
            <v>No Data</v>
          </cell>
          <cell r="F176" t="str">
            <v>No Data</v>
          </cell>
          <cell r="G176" t="str">
            <v>No Data</v>
          </cell>
          <cell r="H176" t="str">
            <v>No Data</v>
          </cell>
          <cell r="I176" t="str">
            <v>No Data</v>
          </cell>
          <cell r="J176" t="str">
            <v>No Data</v>
          </cell>
          <cell r="L176" t="str">
            <v>No Data</v>
          </cell>
          <cell r="M176" t="str">
            <v>No Data</v>
          </cell>
          <cell r="N176" t="str">
            <v>No Data</v>
          </cell>
          <cell r="O176" t="str">
            <v>No Data</v>
          </cell>
          <cell r="P176" t="str">
            <v>No Data</v>
          </cell>
          <cell r="Q176" t="str">
            <v>No Data</v>
          </cell>
          <cell r="R176" t="str">
            <v>No Data</v>
          </cell>
        </row>
        <row r="177">
          <cell r="A177" t="str">
            <v>Total Inpatient Days</v>
          </cell>
          <cell r="B177" t="str">
            <v>H187</v>
          </cell>
          <cell r="C177" t="str">
            <v>Worksheet E-3, Pt IV Column 1, Line 5</v>
          </cell>
          <cell r="D177" t="str">
            <v>No Data</v>
          </cell>
          <cell r="E177" t="str">
            <v>No Data</v>
          </cell>
          <cell r="F177" t="str">
            <v>No Data</v>
          </cell>
          <cell r="G177" t="str">
            <v>No Data</v>
          </cell>
          <cell r="H177" t="str">
            <v>No Data</v>
          </cell>
          <cell r="I177" t="str">
            <v>No Data</v>
          </cell>
          <cell r="J177" t="str">
            <v>No Data</v>
          </cell>
          <cell r="L177" t="str">
            <v>No Data</v>
          </cell>
          <cell r="M177" t="str">
            <v>No Data</v>
          </cell>
          <cell r="N177" t="str">
            <v>No Data</v>
          </cell>
          <cell r="O177" t="str">
            <v>No Data</v>
          </cell>
          <cell r="P177" t="str">
            <v>No Data</v>
          </cell>
          <cell r="Q177" t="str">
            <v>No Data</v>
          </cell>
          <cell r="R177" t="str">
            <v>No Data</v>
          </cell>
        </row>
        <row r="179">
          <cell r="A179" t="str">
            <v>Direct Graduate Medical Education Gain/Loss</v>
          </cell>
          <cell r="B179" t="str">
            <v>GME_GL</v>
          </cell>
          <cell r="C179" t="str">
            <v>[GME_REV]-[GME_COST]</v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I179" t="str">
            <v/>
          </cell>
          <cell r="J179" t="str">
            <v/>
          </cell>
          <cell r="L179" t="e">
            <v>#VALUE!</v>
          </cell>
          <cell r="M179" t="e">
            <v>#VALUE!</v>
          </cell>
          <cell r="N179" t="e">
            <v>#VALUE!</v>
          </cell>
          <cell r="O179" t="e">
            <v>#VALUE!</v>
          </cell>
          <cell r="P179" t="e">
            <v>#VALUE!</v>
          </cell>
          <cell r="Q179" t="e">
            <v>#VALUE!</v>
          </cell>
          <cell r="R179" t="e">
            <v>#VALUE!</v>
          </cell>
        </row>
        <row r="181">
          <cell r="A181" t="str">
            <v>Direct Graduate Medical Education Medicare Margin</v>
          </cell>
          <cell r="B181" t="str">
            <v>GME_MGN</v>
          </cell>
          <cell r="C181" t="str">
            <v>[GME_GL]/[GME_REV]</v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I181" t="str">
            <v/>
          </cell>
          <cell r="J181" t="str">
            <v/>
          </cell>
          <cell r="L181" t="e">
            <v>#VALUE!</v>
          </cell>
          <cell r="M181" t="e">
            <v>#VALUE!</v>
          </cell>
          <cell r="N181" t="e">
            <v>#VALUE!</v>
          </cell>
          <cell r="O181" t="e">
            <v>#VALUE!</v>
          </cell>
          <cell r="P181" t="e">
            <v>#VALUE!</v>
          </cell>
          <cell r="Q181" t="e">
            <v>#VALUE!</v>
          </cell>
          <cell r="R181" t="e">
            <v>#VALUE!</v>
          </cell>
        </row>
        <row r="184">
          <cell r="A184" t="e">
            <v>#N/A</v>
          </cell>
          <cell r="B184" t="str">
            <v>SUB_I_REV</v>
          </cell>
          <cell r="C184" t="str">
            <v>[F1946]-[F1950]+[F1950A]</v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I184" t="str">
            <v/>
          </cell>
          <cell r="J184" t="str">
            <v/>
          </cell>
          <cell r="L184" t="e">
            <v>#VALUE!</v>
          </cell>
          <cell r="M184" t="e">
            <v>#VALUE!</v>
          </cell>
          <cell r="N184" t="e">
            <v>#VALUE!</v>
          </cell>
          <cell r="O184" t="e">
            <v>#VALUE!</v>
          </cell>
          <cell r="P184" t="e">
            <v>#VALUE!</v>
          </cell>
          <cell r="Q184" t="e">
            <v>#VALUE!</v>
          </cell>
          <cell r="R184" t="e">
            <v>#VALUE!</v>
          </cell>
        </row>
        <row r="187">
          <cell r="A187" t="str">
            <v>Sum of Lines 1-3</v>
          </cell>
          <cell r="B187" t="str">
            <v>F1946</v>
          </cell>
          <cell r="C187" t="str">
            <v>Worksheet E-3, Pt I Column 1, Line 4 Sub I</v>
          </cell>
          <cell r="D187" t="str">
            <v>No Data</v>
          </cell>
          <cell r="E187" t="str">
            <v>No Data</v>
          </cell>
          <cell r="F187" t="str">
            <v>No Data</v>
          </cell>
          <cell r="G187" t="str">
            <v>No Data</v>
          </cell>
          <cell r="H187" t="str">
            <v>No Data</v>
          </cell>
          <cell r="I187" t="str">
            <v>No Data</v>
          </cell>
          <cell r="J187" t="str">
            <v>No Data</v>
          </cell>
          <cell r="L187" t="str">
            <v>No Data</v>
          </cell>
          <cell r="M187" t="str">
            <v>No Data</v>
          </cell>
          <cell r="N187" t="str">
            <v>No Data</v>
          </cell>
          <cell r="O187" t="str">
            <v>No Data</v>
          </cell>
          <cell r="P187" t="str">
            <v>No Data</v>
          </cell>
          <cell r="Q187" t="str">
            <v>No Data</v>
          </cell>
          <cell r="R187" t="str">
            <v>No Data</v>
          </cell>
        </row>
        <row r="188">
          <cell r="A188" t="str">
            <v/>
          </cell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J188" t="str">
            <v/>
          </cell>
          <cell r="Q188" t="str">
            <v>No Data</v>
          </cell>
          <cell r="R188" t="str">
            <v>No Data</v>
          </cell>
        </row>
        <row r="189">
          <cell r="A189" t="str">
            <v>Reimbursable Bad Debts (Excl those for Prof Services)</v>
          </cell>
          <cell r="B189" t="str">
            <v>F1950</v>
          </cell>
          <cell r="C189" t="str">
            <v>Worksheet E-3, Pt I Column 1, Line 11 Sub I</v>
          </cell>
          <cell r="D189" t="str">
            <v>No Data</v>
          </cell>
          <cell r="E189" t="str">
            <v>No Data</v>
          </cell>
          <cell r="F189" t="str">
            <v>No Data</v>
          </cell>
          <cell r="G189" t="str">
            <v>No Data</v>
          </cell>
          <cell r="H189" t="str">
            <v>No Data</v>
          </cell>
          <cell r="I189" t="str">
            <v>No Data</v>
          </cell>
          <cell r="J189" t="str">
            <v>No Data</v>
          </cell>
          <cell r="L189" t="str">
            <v>No Data</v>
          </cell>
          <cell r="M189" t="str">
            <v>No Data</v>
          </cell>
          <cell r="N189" t="str">
            <v>No Data</v>
          </cell>
          <cell r="O189" t="str">
            <v>No Data</v>
          </cell>
          <cell r="P189" t="str">
            <v>No Data</v>
          </cell>
          <cell r="Q189" t="str">
            <v>No Data</v>
          </cell>
          <cell r="R189" t="str">
            <v>No Data</v>
          </cell>
        </row>
        <row r="190">
          <cell r="A190" t="str">
            <v>Reimbursable Bad Debt Adjustment</v>
          </cell>
          <cell r="B190" t="str">
            <v>F1950A</v>
          </cell>
          <cell r="C190" t="str">
            <v>Worksheet E-3, Pt I Column 1, Line 11.01 Sub I</v>
          </cell>
          <cell r="D190" t="str">
            <v>No Data</v>
          </cell>
          <cell r="E190" t="str">
            <v>No Data</v>
          </cell>
          <cell r="F190" t="str">
            <v>No Data</v>
          </cell>
          <cell r="G190" t="str">
            <v>No Data</v>
          </cell>
          <cell r="H190" t="str">
            <v>No Data</v>
          </cell>
          <cell r="I190" t="str">
            <v>No Data</v>
          </cell>
          <cell r="J190" t="str">
            <v>No Data</v>
          </cell>
          <cell r="L190" t="str">
            <v>No Data</v>
          </cell>
          <cell r="M190" t="str">
            <v>No Data</v>
          </cell>
          <cell r="N190" t="str">
            <v>No Data</v>
          </cell>
          <cell r="O190" t="str">
            <v>No Data</v>
          </cell>
          <cell r="P190" t="str">
            <v>No Data</v>
          </cell>
          <cell r="Q190" t="str">
            <v>No Data</v>
          </cell>
          <cell r="R190" t="str">
            <v>No Data</v>
          </cell>
        </row>
        <row r="192">
          <cell r="A192" t="e">
            <v>#N/A</v>
          </cell>
          <cell r="B192" t="str">
            <v>SUB_I_COST</v>
          </cell>
          <cell r="C192" t="str">
            <v>[F995]</v>
          </cell>
          <cell r="D192" t="str">
            <v>No Data</v>
          </cell>
          <cell r="E192" t="str">
            <v>No Data</v>
          </cell>
          <cell r="F192" t="str">
            <v>No Data</v>
          </cell>
          <cell r="G192" t="str">
            <v>No Data</v>
          </cell>
          <cell r="H192" t="str">
            <v>No Data</v>
          </cell>
          <cell r="I192" t="str">
            <v>No Data</v>
          </cell>
          <cell r="J192" t="str">
            <v>No Data</v>
          </cell>
          <cell r="L192" t="str">
            <v>No Data</v>
          </cell>
          <cell r="M192" t="str">
            <v>No Data</v>
          </cell>
          <cell r="N192" t="str">
            <v>No Data</v>
          </cell>
          <cell r="O192" t="str">
            <v>No Data</v>
          </cell>
          <cell r="P192" t="str">
            <v>No Data</v>
          </cell>
          <cell r="Q192" t="str">
            <v>No Data</v>
          </cell>
          <cell r="R192" t="str">
            <v>No Data</v>
          </cell>
        </row>
        <row r="194">
          <cell r="A194" t="str">
            <v>Total Medicare IP Operating Costs</v>
          </cell>
          <cell r="B194" t="str">
            <v>F995</v>
          </cell>
          <cell r="C194" t="str">
            <v>Worksheet D-1, Pt II Column 1, Line 49 Sub I</v>
          </cell>
          <cell r="D194" t="str">
            <v>No Data</v>
          </cell>
          <cell r="E194" t="str">
            <v>No Data</v>
          </cell>
          <cell r="F194" t="str">
            <v>No Data</v>
          </cell>
          <cell r="G194" t="str">
            <v>No Data</v>
          </cell>
          <cell r="H194" t="str">
            <v>No Data</v>
          </cell>
          <cell r="I194" t="str">
            <v>No Data</v>
          </cell>
          <cell r="J194" t="str">
            <v>No Data</v>
          </cell>
          <cell r="L194" t="str">
            <v>No Data</v>
          </cell>
          <cell r="M194" t="str">
            <v>No Data</v>
          </cell>
          <cell r="N194" t="str">
            <v>No Data</v>
          </cell>
          <cell r="O194" t="str">
            <v>No Data</v>
          </cell>
          <cell r="P194" t="str">
            <v>No Data</v>
          </cell>
          <cell r="Q194" t="str">
            <v>No Data</v>
          </cell>
          <cell r="R194" t="str">
            <v>No Data</v>
          </cell>
        </row>
        <row r="196">
          <cell r="A196" t="e">
            <v>#N/A</v>
          </cell>
          <cell r="B196" t="str">
            <v>SUB_I_GL</v>
          </cell>
          <cell r="C196" t="str">
            <v>[SUB_I_REV]-[SUB_I_COST]</v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I196" t="str">
            <v/>
          </cell>
          <cell r="J196" t="str">
            <v/>
          </cell>
          <cell r="L196" t="e">
            <v>#VALUE!</v>
          </cell>
          <cell r="M196" t="e">
            <v>#VALUE!</v>
          </cell>
          <cell r="N196" t="e">
            <v>#VALUE!</v>
          </cell>
          <cell r="O196" t="e">
            <v>#VALUE!</v>
          </cell>
          <cell r="P196" t="e">
            <v>#VALUE!</v>
          </cell>
          <cell r="Q196" t="e">
            <v>#VALUE!</v>
          </cell>
          <cell r="R196" t="e">
            <v>#VALUE!</v>
          </cell>
        </row>
        <row r="201">
          <cell r="A201" t="e">
            <v>#N/A</v>
          </cell>
          <cell r="B201" t="str">
            <v>SUB_II_REV</v>
          </cell>
          <cell r="C201" t="str">
            <v>[F1962]-[F1966]+[F1966A]</v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  <cell r="J201" t="str">
            <v/>
          </cell>
          <cell r="L201" t="e">
            <v>#VALUE!</v>
          </cell>
          <cell r="M201" t="e">
            <v>#VALUE!</v>
          </cell>
          <cell r="N201" t="e">
            <v>#VALUE!</v>
          </cell>
          <cell r="O201" t="e">
            <v>#VALUE!</v>
          </cell>
          <cell r="P201" t="e">
            <v>#VALUE!</v>
          </cell>
          <cell r="Q201" t="e">
            <v>#VALUE!</v>
          </cell>
          <cell r="R201" t="e">
            <v>#VALUE!</v>
          </cell>
        </row>
        <row r="204">
          <cell r="A204" t="str">
            <v>Sum of Lines 1-3</v>
          </cell>
          <cell r="B204" t="str">
            <v>F1962</v>
          </cell>
          <cell r="C204" t="str">
            <v>Worksheet E-3, Pt I Column 1, Line 4 Sub II</v>
          </cell>
          <cell r="D204" t="str">
            <v>No Data</v>
          </cell>
          <cell r="E204" t="str">
            <v>No Data</v>
          </cell>
          <cell r="F204" t="str">
            <v>No Data</v>
          </cell>
          <cell r="G204" t="str">
            <v>No Data</v>
          </cell>
          <cell r="H204" t="str">
            <v>No Data</v>
          </cell>
          <cell r="I204" t="str">
            <v>No Data</v>
          </cell>
          <cell r="J204" t="str">
            <v>No Data</v>
          </cell>
          <cell r="L204" t="str">
            <v>No Data</v>
          </cell>
          <cell r="M204" t="str">
            <v>No Data</v>
          </cell>
          <cell r="N204" t="str">
            <v>No Data</v>
          </cell>
          <cell r="O204" t="str">
            <v>No Data</v>
          </cell>
          <cell r="P204" t="str">
            <v>No Data</v>
          </cell>
          <cell r="Q204" t="str">
            <v>No Data</v>
          </cell>
          <cell r="R204" t="str">
            <v>No Data</v>
          </cell>
        </row>
        <row r="205">
          <cell r="A205" t="str">
            <v/>
          </cell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J205" t="str">
            <v/>
          </cell>
          <cell r="Q205" t="str">
            <v>No Data</v>
          </cell>
          <cell r="R205" t="str">
            <v>No Data</v>
          </cell>
        </row>
        <row r="206">
          <cell r="A206" t="str">
            <v>Reimbursable Bad Debts (Excl those for Prof Services)</v>
          </cell>
          <cell r="B206" t="str">
            <v>F1966</v>
          </cell>
          <cell r="C206" t="str">
            <v>Worksheet E-3, Pt I Column 1, Line 11 Sub II</v>
          </cell>
          <cell r="D206" t="str">
            <v>No Data</v>
          </cell>
          <cell r="E206" t="str">
            <v>No Data</v>
          </cell>
          <cell r="F206" t="str">
            <v>No Data</v>
          </cell>
          <cell r="G206" t="str">
            <v>No Data</v>
          </cell>
          <cell r="H206" t="str">
            <v>No Data</v>
          </cell>
          <cell r="I206" t="str">
            <v>No Data</v>
          </cell>
          <cell r="J206" t="str">
            <v>No Data</v>
          </cell>
          <cell r="L206" t="str">
            <v>No Data</v>
          </cell>
          <cell r="M206" t="str">
            <v>No Data</v>
          </cell>
          <cell r="N206" t="str">
            <v>No Data</v>
          </cell>
          <cell r="O206" t="str">
            <v>No Data</v>
          </cell>
          <cell r="P206" t="str">
            <v>No Data</v>
          </cell>
          <cell r="Q206" t="str">
            <v>No Data</v>
          </cell>
          <cell r="R206" t="str">
            <v>No Data</v>
          </cell>
        </row>
        <row r="207">
          <cell r="A207" t="str">
            <v>Reimbursable Bad Debt Adjustment</v>
          </cell>
          <cell r="B207" t="str">
            <v>F1966A</v>
          </cell>
          <cell r="C207" t="str">
            <v>Worksheet E-3, Pt I Column 1, Line 11.01 Sub II</v>
          </cell>
          <cell r="D207" t="str">
            <v>No Data</v>
          </cell>
          <cell r="E207" t="str">
            <v>No Data</v>
          </cell>
          <cell r="F207" t="str">
            <v>No Data</v>
          </cell>
          <cell r="G207" t="str">
            <v>No Data</v>
          </cell>
          <cell r="H207" t="str">
            <v>No Data</v>
          </cell>
          <cell r="I207" t="str">
            <v>No Data</v>
          </cell>
          <cell r="J207" t="str">
            <v>No Data</v>
          </cell>
          <cell r="L207" t="str">
            <v>No Data</v>
          </cell>
          <cell r="M207" t="str">
            <v>No Data</v>
          </cell>
          <cell r="N207" t="str">
            <v>No Data</v>
          </cell>
          <cell r="O207" t="str">
            <v>No Data</v>
          </cell>
          <cell r="P207" t="str">
            <v>No Data</v>
          </cell>
          <cell r="Q207" t="str">
            <v>No Data</v>
          </cell>
          <cell r="R207" t="str">
            <v>No Data</v>
          </cell>
        </row>
        <row r="209">
          <cell r="A209" t="e">
            <v>#N/A</v>
          </cell>
          <cell r="B209" t="str">
            <v>SUB_II_COST</v>
          </cell>
          <cell r="C209" t="str">
            <v>[F1041]</v>
          </cell>
          <cell r="D209" t="str">
            <v>No Data</v>
          </cell>
          <cell r="E209" t="str">
            <v>No Data</v>
          </cell>
          <cell r="F209" t="str">
            <v>No Data</v>
          </cell>
          <cell r="G209" t="str">
            <v>No Data</v>
          </cell>
          <cell r="H209" t="str">
            <v>No Data</v>
          </cell>
          <cell r="I209" t="str">
            <v>No Data</v>
          </cell>
          <cell r="J209" t="str">
            <v>No Data</v>
          </cell>
          <cell r="L209" t="str">
            <v>No Data</v>
          </cell>
          <cell r="M209" t="str">
            <v>No Data</v>
          </cell>
          <cell r="N209" t="str">
            <v>No Data</v>
          </cell>
          <cell r="O209" t="str">
            <v>No Data</v>
          </cell>
          <cell r="P209" t="str">
            <v>No Data</v>
          </cell>
          <cell r="Q209" t="str">
            <v>No Data</v>
          </cell>
          <cell r="R209" t="str">
            <v>No Data</v>
          </cell>
        </row>
        <row r="211">
          <cell r="A211" t="str">
            <v>Total Medicare IP Operating Costs</v>
          </cell>
          <cell r="B211" t="str">
            <v>F1041</v>
          </cell>
          <cell r="C211" t="str">
            <v>Worksheet D-1, Pt I Column 1, Line 49 Sub II</v>
          </cell>
          <cell r="D211" t="str">
            <v>No Data</v>
          </cell>
          <cell r="E211" t="str">
            <v>No Data</v>
          </cell>
          <cell r="F211" t="str">
            <v>No Data</v>
          </cell>
          <cell r="G211" t="str">
            <v>No Data</v>
          </cell>
          <cell r="H211" t="str">
            <v>No Data</v>
          </cell>
          <cell r="I211" t="str">
            <v>No Data</v>
          </cell>
          <cell r="J211" t="str">
            <v>No Data</v>
          </cell>
          <cell r="L211" t="str">
            <v>No Data</v>
          </cell>
          <cell r="M211" t="str">
            <v>No Data</v>
          </cell>
          <cell r="N211" t="str">
            <v>No Data</v>
          </cell>
          <cell r="O211" t="str">
            <v>No Data</v>
          </cell>
          <cell r="P211" t="str">
            <v>No Data</v>
          </cell>
          <cell r="Q211" t="str">
            <v>No Data</v>
          </cell>
          <cell r="R211" t="str">
            <v>No Data</v>
          </cell>
        </row>
        <row r="213">
          <cell r="A213" t="e">
            <v>#N/A</v>
          </cell>
          <cell r="B213" t="str">
            <v>SUB_II_GL</v>
          </cell>
          <cell r="C213" t="str">
            <v>[SUB_II_REV]-[SUB_II_COST]</v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I213" t="str">
            <v/>
          </cell>
          <cell r="J213" t="str">
            <v/>
          </cell>
          <cell r="L213" t="e">
            <v>#VALUE!</v>
          </cell>
          <cell r="M213" t="e">
            <v>#VALUE!</v>
          </cell>
          <cell r="N213" t="e">
            <v>#VALUE!</v>
          </cell>
          <cell r="O213" t="e">
            <v>#VALUE!</v>
          </cell>
          <cell r="P213" t="e">
            <v>#VALUE!</v>
          </cell>
          <cell r="Q213" t="e">
            <v>#VALUE!</v>
          </cell>
          <cell r="R213" t="e">
            <v>#VALUE!</v>
          </cell>
        </row>
        <row r="218">
          <cell r="A218" t="str">
            <v>Skilled Nursing Facility Revenue</v>
          </cell>
          <cell r="B218" t="str">
            <v>SNF_REV</v>
          </cell>
          <cell r="C218" t="str">
            <v>IIf([H109]+[H110]=0,[H111],[H109]+[H110])</v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I218" t="str">
            <v/>
          </cell>
          <cell r="J218" t="str">
            <v/>
          </cell>
          <cell r="L218" t="e">
            <v>#VALUE!</v>
          </cell>
          <cell r="M218" t="e">
            <v>#VALUE!</v>
          </cell>
          <cell r="N218" t="e">
            <v>#VALUE!</v>
          </cell>
          <cell r="O218" t="e">
            <v>#VALUE!</v>
          </cell>
          <cell r="P218" t="e">
            <v>#VALUE!</v>
          </cell>
          <cell r="Q218" t="e">
            <v>#VALUE!</v>
          </cell>
          <cell r="R218" t="e">
            <v>#VALUE!</v>
          </cell>
        </row>
        <row r="220">
          <cell r="A220" t="str">
            <v>Deductibles (SNF)</v>
          </cell>
          <cell r="B220" t="str">
            <v>H109</v>
          </cell>
          <cell r="C220" t="str">
            <v>Worksheet E-3 Pt II, Column 6, Line 20</v>
          </cell>
          <cell r="D220" t="str">
            <v>No Data</v>
          </cell>
          <cell r="E220" t="str">
            <v>No Data</v>
          </cell>
          <cell r="F220" t="str">
            <v>No Data</v>
          </cell>
          <cell r="G220" t="str">
            <v>No Data</v>
          </cell>
          <cell r="H220" t="str">
            <v>No Data</v>
          </cell>
          <cell r="I220" t="str">
            <v>No Data</v>
          </cell>
          <cell r="J220" t="str">
            <v>No Data</v>
          </cell>
          <cell r="L220" t="str">
            <v>No Data</v>
          </cell>
          <cell r="M220" t="str">
            <v>No Data</v>
          </cell>
          <cell r="N220" t="str">
            <v>No Data</v>
          </cell>
          <cell r="O220" t="str">
            <v>No Data</v>
          </cell>
          <cell r="P220" t="str">
            <v>No Data</v>
          </cell>
          <cell r="Q220" t="str">
            <v>No Data</v>
          </cell>
          <cell r="R220" t="str">
            <v>No Data</v>
          </cell>
        </row>
        <row r="221">
          <cell r="A221" t="str">
            <v>Subtotal (SNF)</v>
          </cell>
          <cell r="B221" t="str">
            <v>H110</v>
          </cell>
          <cell r="C221" t="str">
            <v>Worksheet E-3 Pt II, Column 6, Line 22</v>
          </cell>
          <cell r="D221" t="str">
            <v>No Data</v>
          </cell>
          <cell r="E221" t="str">
            <v>No Data</v>
          </cell>
          <cell r="F221" t="str">
            <v>No Data</v>
          </cell>
          <cell r="G221" t="str">
            <v>No Data</v>
          </cell>
          <cell r="H221" t="str">
            <v>No Data</v>
          </cell>
          <cell r="I221" t="str">
            <v>No Data</v>
          </cell>
          <cell r="J221" t="str">
            <v>No Data</v>
          </cell>
          <cell r="L221" t="str">
            <v>No Data</v>
          </cell>
          <cell r="M221" t="str">
            <v>No Data</v>
          </cell>
          <cell r="N221" t="str">
            <v>No Data</v>
          </cell>
          <cell r="O221" t="str">
            <v>No Data</v>
          </cell>
          <cell r="P221" t="str">
            <v>No Data</v>
          </cell>
          <cell r="Q221" t="str">
            <v>No Data</v>
          </cell>
          <cell r="R221" t="str">
            <v>No Data</v>
          </cell>
        </row>
        <row r="222">
          <cell r="A222" t="str">
            <v>Lesser of Lns 30 or 31</v>
          </cell>
          <cell r="B222" t="str">
            <v>H111</v>
          </cell>
          <cell r="C222" t="str">
            <v>Worksheet E-3 Pt III, Column 2, Line 32</v>
          </cell>
          <cell r="D222" t="str">
            <v>No Data</v>
          </cell>
          <cell r="E222" t="str">
            <v>No Data</v>
          </cell>
          <cell r="F222" t="str">
            <v>No Data</v>
          </cell>
          <cell r="G222" t="str">
            <v>No Data</v>
          </cell>
          <cell r="H222" t="str">
            <v>No Data</v>
          </cell>
          <cell r="I222" t="str">
            <v>No Data</v>
          </cell>
          <cell r="J222" t="str">
            <v>No Data</v>
          </cell>
          <cell r="L222" t="str">
            <v>No Data</v>
          </cell>
          <cell r="M222" t="str">
            <v>No Data</v>
          </cell>
          <cell r="N222" t="str">
            <v>No Data</v>
          </cell>
          <cell r="O222" t="str">
            <v>No Data</v>
          </cell>
          <cell r="P222" t="str">
            <v>No Data</v>
          </cell>
          <cell r="Q222" t="str">
            <v>No Data</v>
          </cell>
          <cell r="R222" t="str">
            <v>No Data</v>
          </cell>
        </row>
        <row r="224">
          <cell r="A224" t="str">
            <v>Skilled Nursing Facility Cost</v>
          </cell>
          <cell r="B224" t="str">
            <v>SNF_COST</v>
          </cell>
          <cell r="C224" t="str">
            <v>[H47]+[H48]</v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I224" t="str">
            <v/>
          </cell>
          <cell r="J224" t="str">
            <v/>
          </cell>
          <cell r="L224" t="e">
            <v>#VALUE!</v>
          </cell>
          <cell r="M224" t="e">
            <v>#VALUE!</v>
          </cell>
          <cell r="N224" t="e">
            <v>#VALUE!</v>
          </cell>
          <cell r="O224" t="e">
            <v>#VALUE!</v>
          </cell>
          <cell r="P224" t="e">
            <v>#VALUE!</v>
          </cell>
          <cell r="Q224" t="e">
            <v>#VALUE!</v>
          </cell>
          <cell r="R224" t="e">
            <v>#VALUE!</v>
          </cell>
        </row>
        <row r="226">
          <cell r="A226" t="str">
            <v>Total Pgm General IP Routine Service Costs</v>
          </cell>
          <cell r="B226" t="str">
            <v>H47</v>
          </cell>
          <cell r="C226" t="str">
            <v>Worksheet D-1, Part III Column 1, Line 70</v>
          </cell>
          <cell r="D226" t="str">
            <v>No Data</v>
          </cell>
          <cell r="E226" t="str">
            <v>No Data</v>
          </cell>
          <cell r="F226" t="str">
            <v>No Data</v>
          </cell>
          <cell r="G226" t="str">
            <v>No Data</v>
          </cell>
          <cell r="H226" t="str">
            <v>No Data</v>
          </cell>
          <cell r="I226" t="str">
            <v>No Data</v>
          </cell>
          <cell r="J226" t="str">
            <v>No Data</v>
          </cell>
          <cell r="L226" t="str">
            <v>No Data</v>
          </cell>
          <cell r="M226" t="str">
            <v>No Data</v>
          </cell>
          <cell r="N226" t="str">
            <v>No Data</v>
          </cell>
          <cell r="O226" t="str">
            <v>No Data</v>
          </cell>
          <cell r="P226" t="str">
            <v>No Data</v>
          </cell>
          <cell r="Q226" t="str">
            <v>No Data</v>
          </cell>
          <cell r="R226" t="str">
            <v>No Data</v>
          </cell>
        </row>
        <row r="227">
          <cell r="A227" t="str">
            <v>Pgm IP Ancillary Services</v>
          </cell>
          <cell r="B227" t="str">
            <v>H48</v>
          </cell>
          <cell r="C227" t="str">
            <v>Worksheet D-1, Part III Column 1, Line 80</v>
          </cell>
          <cell r="D227" t="str">
            <v>No Data</v>
          </cell>
          <cell r="E227" t="str">
            <v>No Data</v>
          </cell>
          <cell r="F227" t="str">
            <v>No Data</v>
          </cell>
          <cell r="G227" t="str">
            <v>No Data</v>
          </cell>
          <cell r="H227" t="str">
            <v>No Data</v>
          </cell>
          <cell r="I227" t="str">
            <v>No Data</v>
          </cell>
          <cell r="J227" t="str">
            <v>No Data</v>
          </cell>
          <cell r="L227" t="str">
            <v>No Data</v>
          </cell>
          <cell r="M227" t="str">
            <v>No Data</v>
          </cell>
          <cell r="N227" t="str">
            <v>No Data</v>
          </cell>
          <cell r="O227" t="str">
            <v>No Data</v>
          </cell>
          <cell r="P227" t="str">
            <v>No Data</v>
          </cell>
          <cell r="Q227" t="str">
            <v>No Data</v>
          </cell>
          <cell r="R227" t="str">
            <v>No Data</v>
          </cell>
        </row>
        <row r="229">
          <cell r="A229" t="str">
            <v>Skilled Nursing Facility Gain/Loss</v>
          </cell>
          <cell r="B229" t="str">
            <v>SNF_GL</v>
          </cell>
          <cell r="C229" t="str">
            <v>[SNF_REV]-[SNF_COST]</v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I229" t="str">
            <v/>
          </cell>
          <cell r="J229" t="str">
            <v/>
          </cell>
          <cell r="L229" t="e">
            <v>#VALUE!</v>
          </cell>
          <cell r="M229" t="e">
            <v>#VALUE!</v>
          </cell>
          <cell r="N229" t="e">
            <v>#VALUE!</v>
          </cell>
          <cell r="O229" t="e">
            <v>#VALUE!</v>
          </cell>
          <cell r="P229" t="e">
            <v>#VALUE!</v>
          </cell>
          <cell r="Q229" t="e">
            <v>#VALUE!</v>
          </cell>
          <cell r="R229" t="e">
            <v>#VALUE!</v>
          </cell>
        </row>
        <row r="234">
          <cell r="A234" t="str">
            <v>Home Health Agency Revenue</v>
          </cell>
          <cell r="B234" t="str">
            <v>HHA_REV</v>
          </cell>
          <cell r="C234" t="str">
            <v>1997-1999</v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  <cell r="J234" t="str">
            <v/>
          </cell>
          <cell r="L234" t="e">
            <v>#VALUE!</v>
          </cell>
          <cell r="M234" t="e">
            <v>#VALUE!</v>
          </cell>
          <cell r="N234" t="e">
            <v>#VALUE!</v>
          </cell>
          <cell r="O234" t="e">
            <v>#VALUE!</v>
          </cell>
          <cell r="P234" t="e">
            <v>#VALUE!</v>
          </cell>
          <cell r="Q234" t="e">
            <v>#VALUE!</v>
          </cell>
          <cell r="R234" t="e">
            <v>#VALUE!</v>
          </cell>
        </row>
        <row r="239">
          <cell r="A239" t="str">
            <v>Lesser of Reasonable Cost or Customary Charges-Pt A</v>
          </cell>
          <cell r="B239" t="str">
            <v>H173</v>
          </cell>
          <cell r="C239" t="str">
            <v>Worksheet H-7, Pt I Column 1, Lines 1 or 6</v>
          </cell>
          <cell r="D239" t="str">
            <v>No Data</v>
          </cell>
          <cell r="E239" t="str">
            <v>No Data</v>
          </cell>
          <cell r="F239" t="str">
            <v>No Data</v>
          </cell>
          <cell r="G239" t="str">
            <v/>
          </cell>
          <cell r="H239" t="str">
            <v/>
          </cell>
          <cell r="I239" t="str">
            <v/>
          </cell>
          <cell r="J239" t="str">
            <v/>
          </cell>
          <cell r="L239" t="str">
            <v>No Data</v>
          </cell>
          <cell r="M239" t="str">
            <v>No Data</v>
          </cell>
          <cell r="N239" t="str">
            <v>No Data</v>
          </cell>
        </row>
        <row r="240">
          <cell r="A240" t="str">
            <v>Lesser of Reasonable Cost or Customary Charges-Pt B (not subj to ded)</v>
          </cell>
          <cell r="B240" t="str">
            <v>H174</v>
          </cell>
          <cell r="C240" t="str">
            <v>Worksheet H-7, Pt I Column 2, Lines 1 or  6</v>
          </cell>
          <cell r="D240" t="str">
            <v>No Data</v>
          </cell>
          <cell r="E240" t="str">
            <v>No Data</v>
          </cell>
          <cell r="F240" t="str">
            <v>No Data</v>
          </cell>
          <cell r="G240" t="str">
            <v/>
          </cell>
          <cell r="H240" t="str">
            <v/>
          </cell>
          <cell r="I240" t="str">
            <v/>
          </cell>
          <cell r="J240" t="str">
            <v/>
          </cell>
          <cell r="L240" t="str">
            <v>No Data</v>
          </cell>
          <cell r="M240" t="str">
            <v>No Data</v>
          </cell>
          <cell r="N240" t="str">
            <v>No Data</v>
          </cell>
        </row>
        <row r="241">
          <cell r="A241" t="str">
            <v>Lesser of Reasonable Cost or Customary Charges-Pt B (subj to ded)</v>
          </cell>
          <cell r="B241" t="str">
            <v>H190</v>
          </cell>
          <cell r="C241" t="str">
            <v>Worksheet H-7, Pt I Column 3, Lines 1 or  6</v>
          </cell>
          <cell r="D241" t="str">
            <v>No Data</v>
          </cell>
          <cell r="E241" t="str">
            <v>No Data</v>
          </cell>
          <cell r="F241" t="str">
            <v>No Data</v>
          </cell>
          <cell r="G241" t="str">
            <v/>
          </cell>
          <cell r="H241" t="str">
            <v/>
          </cell>
          <cell r="I241" t="str">
            <v/>
          </cell>
          <cell r="J241" t="str">
            <v/>
          </cell>
          <cell r="L241" t="str">
            <v>No Data</v>
          </cell>
          <cell r="M241" t="str">
            <v>No Data</v>
          </cell>
          <cell r="N241" t="str">
            <v>No Data</v>
          </cell>
        </row>
        <row r="242">
          <cell r="A242" t="str">
            <v>HHA Payments - Part A Services</v>
          </cell>
          <cell r="B242" t="str">
            <v>H237</v>
          </cell>
          <cell r="C242" t="str">
            <v>Worksheet H-7, Pt II, Column 1, Line 22</v>
          </cell>
          <cell r="D242" t="str">
            <v/>
          </cell>
          <cell r="E242" t="str">
            <v/>
          </cell>
          <cell r="F242" t="str">
            <v/>
          </cell>
          <cell r="G242" t="str">
            <v>No Data</v>
          </cell>
          <cell r="H242" t="str">
            <v>No Data</v>
          </cell>
          <cell r="I242" t="str">
            <v>No Data</v>
          </cell>
          <cell r="J242" t="str">
            <v>No Data</v>
          </cell>
          <cell r="O242" t="str">
            <v>No Data</v>
          </cell>
          <cell r="P242" t="str">
            <v>No Data</v>
          </cell>
          <cell r="Q242" t="str">
            <v>No Data</v>
          </cell>
          <cell r="R242" t="str">
            <v>No Data</v>
          </cell>
        </row>
        <row r="243">
          <cell r="A243" t="str">
            <v>HHA Payments - Part B Services</v>
          </cell>
          <cell r="B243" t="str">
            <v>H238</v>
          </cell>
          <cell r="C243" t="str">
            <v>Worksheet H-7, Pt II, Column 2, Line 22</v>
          </cell>
          <cell r="D243" t="str">
            <v/>
          </cell>
          <cell r="E243" t="str">
            <v/>
          </cell>
          <cell r="F243" t="str">
            <v/>
          </cell>
          <cell r="G243" t="str">
            <v>No Data</v>
          </cell>
          <cell r="H243" t="str">
            <v>No Data</v>
          </cell>
          <cell r="I243" t="str">
            <v>No Data</v>
          </cell>
          <cell r="J243" t="str">
            <v>No Data</v>
          </cell>
          <cell r="O243" t="str">
            <v>No Data</v>
          </cell>
          <cell r="P243" t="str">
            <v>No Data</v>
          </cell>
          <cell r="Q243" t="str">
            <v>No Data</v>
          </cell>
          <cell r="R243" t="str">
            <v>No Data</v>
          </cell>
        </row>
        <row r="245">
          <cell r="A245" t="str">
            <v>Home Health Agency Cost</v>
          </cell>
          <cell r="B245" t="str">
            <v>HHA_COST</v>
          </cell>
          <cell r="C245" t="str">
            <v>[H170]+[H171]+[H172]</v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I245" t="str">
            <v/>
          </cell>
          <cell r="J245" t="str">
            <v/>
          </cell>
          <cell r="L245" t="e">
            <v>#VALUE!</v>
          </cell>
          <cell r="M245" t="e">
            <v>#VALUE!</v>
          </cell>
          <cell r="N245" t="e">
            <v>#VALUE!</v>
          </cell>
          <cell r="O245" t="e">
            <v>#VALUE!</v>
          </cell>
          <cell r="P245" t="e">
            <v>#VALUE!</v>
          </cell>
          <cell r="Q245" t="e">
            <v>#VALUE!</v>
          </cell>
          <cell r="R245" t="e">
            <v>#VALUE!</v>
          </cell>
        </row>
        <row r="247">
          <cell r="A247" t="str">
            <v>Total Cost of Services</v>
          </cell>
          <cell r="B247" t="str">
            <v>H170</v>
          </cell>
          <cell r="C247" t="str">
            <v>Worksheet H-6, Pt I Cols 9+9.01+10+10.01, Line 7</v>
          </cell>
          <cell r="D247" t="str">
            <v>No Data</v>
          </cell>
          <cell r="E247" t="str">
            <v>No Data</v>
          </cell>
          <cell r="F247" t="str">
            <v>No Data</v>
          </cell>
          <cell r="G247" t="str">
            <v>No Data</v>
          </cell>
          <cell r="H247" t="str">
            <v>No Data</v>
          </cell>
          <cell r="I247" t="str">
            <v>No Data</v>
          </cell>
          <cell r="J247" t="str">
            <v>No Data</v>
          </cell>
          <cell r="L247" t="str">
            <v>No Data</v>
          </cell>
          <cell r="M247" t="str">
            <v>No Data</v>
          </cell>
          <cell r="N247" t="str">
            <v>No Data</v>
          </cell>
          <cell r="O247" t="str">
            <v>No Data</v>
          </cell>
          <cell r="P247" t="str">
            <v>No Data</v>
          </cell>
          <cell r="Q247" t="str">
            <v>No Data</v>
          </cell>
          <cell r="R247" t="str">
            <v>No Data</v>
          </cell>
        </row>
        <row r="248">
          <cell r="A248" t="str">
            <v>Cost of Medical Supplies</v>
          </cell>
          <cell r="B248" t="str">
            <v>H171</v>
          </cell>
          <cell r="C248" t="str">
            <v>Worksheet H-6, Pt I Cols 9+10+11, Line 15+15.01</v>
          </cell>
          <cell r="D248" t="str">
            <v>No Data</v>
          </cell>
          <cell r="E248" t="str">
            <v>No Data</v>
          </cell>
          <cell r="F248" t="str">
            <v>No Data</v>
          </cell>
          <cell r="G248" t="str">
            <v>No Data</v>
          </cell>
          <cell r="H248" t="str">
            <v>No Data</v>
          </cell>
          <cell r="I248" t="str">
            <v>No Data</v>
          </cell>
          <cell r="J248" t="str">
            <v>No Data</v>
          </cell>
          <cell r="L248" t="str">
            <v>No Data</v>
          </cell>
          <cell r="M248" t="str">
            <v>No Data</v>
          </cell>
          <cell r="N248" t="str">
            <v>No Data</v>
          </cell>
          <cell r="O248" t="str">
            <v>No Data</v>
          </cell>
          <cell r="P248" t="str">
            <v>No Data</v>
          </cell>
          <cell r="Q248" t="str">
            <v>No Data</v>
          </cell>
          <cell r="R248" t="str">
            <v>No Data</v>
          </cell>
        </row>
        <row r="249">
          <cell r="A249" t="str">
            <v>Cost of Drugs</v>
          </cell>
          <cell r="B249" t="str">
            <v>H172</v>
          </cell>
          <cell r="C249" t="str">
            <v>Worksheet H-6, Pt I Cols 9+10+11, Line 16+16.01</v>
          </cell>
          <cell r="D249" t="str">
            <v>No Data</v>
          </cell>
          <cell r="E249" t="str">
            <v>No Data</v>
          </cell>
          <cell r="F249" t="str">
            <v>No Data</v>
          </cell>
          <cell r="G249" t="str">
            <v>No Data</v>
          </cell>
          <cell r="H249" t="str">
            <v>No Data</v>
          </cell>
          <cell r="I249" t="str">
            <v>No Data</v>
          </cell>
          <cell r="J249" t="str">
            <v>No Data</v>
          </cell>
          <cell r="L249" t="str">
            <v>No Data</v>
          </cell>
          <cell r="M249" t="str">
            <v>No Data</v>
          </cell>
          <cell r="N249" t="str">
            <v>No Data</v>
          </cell>
          <cell r="O249" t="str">
            <v>No Data</v>
          </cell>
          <cell r="P249" t="str">
            <v>No Data</v>
          </cell>
          <cell r="Q249" t="str">
            <v>No Data</v>
          </cell>
          <cell r="R249" t="str">
            <v>No Data</v>
          </cell>
        </row>
        <row r="251">
          <cell r="A251" t="str">
            <v>Home Health Agency Gain/Loss</v>
          </cell>
          <cell r="B251" t="str">
            <v>HHA_GL</v>
          </cell>
          <cell r="C251" t="str">
            <v>[HHA_REV]-[HHA_COST]</v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I251" t="str">
            <v/>
          </cell>
          <cell r="J251" t="str">
            <v/>
          </cell>
          <cell r="L251" t="e">
            <v>#VALUE!</v>
          </cell>
          <cell r="M251" t="e">
            <v>#VALUE!</v>
          </cell>
          <cell r="N251" t="e">
            <v>#VALUE!</v>
          </cell>
          <cell r="O251" t="e">
            <v>#VALUE!</v>
          </cell>
          <cell r="P251" t="e">
            <v>#VALUE!</v>
          </cell>
          <cell r="Q251" t="e">
            <v>#VALUE!</v>
          </cell>
          <cell r="R251" t="e">
            <v>#VALUE!</v>
          </cell>
        </row>
        <row r="256">
          <cell r="A256" t="str">
            <v>Swing Bed Revenue</v>
          </cell>
          <cell r="B256" t="str">
            <v>SWING_REV</v>
          </cell>
          <cell r="C256" t="str">
            <v>[H219] + [H532]</v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I256" t="str">
            <v/>
          </cell>
          <cell r="J256" t="str">
            <v/>
          </cell>
          <cell r="L256" t="e">
            <v>#VALUE!</v>
          </cell>
          <cell r="M256" t="e">
            <v>#VALUE!</v>
          </cell>
          <cell r="N256" t="e">
            <v>#VALUE!</v>
          </cell>
          <cell r="O256" t="e">
            <v>#VALUE!</v>
          </cell>
          <cell r="P256" t="e">
            <v>#VALUE!</v>
          </cell>
          <cell r="Q256" t="e">
            <v>#VALUE!</v>
          </cell>
          <cell r="R256" t="e">
            <v>#VALUE!</v>
          </cell>
        </row>
        <row r="258">
          <cell r="A258" t="str">
            <v>Swing Bed Pt A Net Cost - Subtotal</v>
          </cell>
          <cell r="B258" t="str">
            <v>H219</v>
          </cell>
          <cell r="C258" t="str">
            <v>E-2, Column 1, Line 8</v>
          </cell>
          <cell r="D258" t="str">
            <v>No Data</v>
          </cell>
          <cell r="E258" t="str">
            <v>No Data</v>
          </cell>
          <cell r="F258" t="str">
            <v>No Data</v>
          </cell>
          <cell r="G258" t="str">
            <v>No Data</v>
          </cell>
          <cell r="H258" t="str">
            <v>No Data</v>
          </cell>
          <cell r="I258" t="str">
            <v>No Data</v>
          </cell>
          <cell r="J258" t="str">
            <v>No Data</v>
          </cell>
          <cell r="L258" t="str">
            <v>No Data</v>
          </cell>
          <cell r="M258" t="str">
            <v>No Data</v>
          </cell>
          <cell r="N258" t="str">
            <v>No Data</v>
          </cell>
          <cell r="O258" t="str">
            <v>No Data</v>
          </cell>
          <cell r="P258" t="str">
            <v>No Data</v>
          </cell>
          <cell r="Q258" t="str">
            <v>No Data</v>
          </cell>
          <cell r="R258" t="str">
            <v>No Data</v>
          </cell>
        </row>
        <row r="259">
          <cell r="A259" t="str">
            <v>Swing Bed Pt B Net Cost - Subtotal</v>
          </cell>
          <cell r="B259" t="str">
            <v>H532</v>
          </cell>
          <cell r="C259" t="str">
            <v>E-2, Column 2, Line 8</v>
          </cell>
          <cell r="D259" t="str">
            <v>No Data</v>
          </cell>
          <cell r="E259" t="str">
            <v>No Data</v>
          </cell>
          <cell r="F259" t="str">
            <v>No Data</v>
          </cell>
          <cell r="G259" t="str">
            <v>No Data</v>
          </cell>
          <cell r="H259" t="str">
            <v>No Data</v>
          </cell>
          <cell r="I259" t="str">
            <v>No Data</v>
          </cell>
          <cell r="J259" t="str">
            <v>No Data</v>
          </cell>
          <cell r="L259" t="str">
            <v>No Data</v>
          </cell>
          <cell r="M259" t="str">
            <v>No Data</v>
          </cell>
          <cell r="N259" t="str">
            <v>No Data</v>
          </cell>
          <cell r="O259" t="str">
            <v>No Data</v>
          </cell>
          <cell r="P259" t="str">
            <v>No Data</v>
          </cell>
          <cell r="Q259" t="str">
            <v>No Data</v>
          </cell>
          <cell r="R259" t="str">
            <v>No Data</v>
          </cell>
        </row>
        <row r="261">
          <cell r="A261" t="str">
            <v>Swing Bed Cost</v>
          </cell>
          <cell r="B261" t="str">
            <v>SWING_COST</v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I261" t="str">
            <v/>
          </cell>
          <cell r="J261" t="str">
            <v/>
          </cell>
          <cell r="L261" t="e">
            <v>#VALUE!</v>
          </cell>
          <cell r="M261" t="e">
            <v>#VALUE!</v>
          </cell>
          <cell r="N261" t="e">
            <v>#VALUE!</v>
          </cell>
          <cell r="O261" t="e">
            <v>#VALUE!</v>
          </cell>
          <cell r="P261" t="e">
            <v>#VALUE!</v>
          </cell>
          <cell r="Q261" t="e">
            <v>#VALUE!</v>
          </cell>
          <cell r="R261" t="e">
            <v>#VALUE!</v>
          </cell>
        </row>
        <row r="281">
          <cell r="A281" t="str">
            <v>Swing Bed Gain/Loss</v>
          </cell>
          <cell r="B281" t="str">
            <v>SWING_GL</v>
          </cell>
          <cell r="C281" t="str">
            <v>[SWING_REV]-[SWING_COST]</v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I281" t="str">
            <v/>
          </cell>
          <cell r="J281" t="str">
            <v/>
          </cell>
          <cell r="L281" t="e">
            <v>#VALUE!</v>
          </cell>
          <cell r="M281" t="e">
            <v>#VALUE!</v>
          </cell>
          <cell r="N281" t="e">
            <v>#VALUE!</v>
          </cell>
          <cell r="O281" t="e">
            <v>#VALUE!</v>
          </cell>
          <cell r="P281" t="e">
            <v>#VALUE!</v>
          </cell>
          <cell r="Q281" t="e">
            <v>#VALUE!</v>
          </cell>
          <cell r="R281" t="e">
            <v>#VALUE!</v>
          </cell>
        </row>
        <row r="283">
          <cell r="A283" t="str">
            <v>Swing Bed Medicare Margin</v>
          </cell>
          <cell r="B283" t="str">
            <v>SWING_MGN</v>
          </cell>
          <cell r="C283" t="str">
            <v>[SWING_GL]/[SWING_REV]</v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I283" t="str">
            <v/>
          </cell>
          <cell r="J283" t="str">
            <v/>
          </cell>
          <cell r="L283" t="e">
            <v>#VALUE!</v>
          </cell>
          <cell r="M283" t="e">
            <v>#VALUE!</v>
          </cell>
          <cell r="N283" t="e">
            <v>#VALUE!</v>
          </cell>
          <cell r="O283" t="e">
            <v>#VALUE!</v>
          </cell>
          <cell r="P283" t="e">
            <v>#VALUE!</v>
          </cell>
          <cell r="Q283" t="e">
            <v>#VALUE!</v>
          </cell>
          <cell r="R283" t="e">
            <v>#VALUE!</v>
          </cell>
        </row>
        <row r="286">
          <cell r="A286" t="str">
            <v>Inpatient Revenue Net of Disproportionate Share Payments (DSH)</v>
          </cell>
          <cell r="B286" t="str">
            <v>INP_REV_NODSH</v>
          </cell>
          <cell r="C286" t="str">
            <v>[IP_REV]-[F1821]</v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I286" t="str">
            <v/>
          </cell>
          <cell r="J286" t="str">
            <v/>
          </cell>
          <cell r="L286" t="e">
            <v>#VALUE!</v>
          </cell>
          <cell r="M286" t="e">
            <v>#VALUE!</v>
          </cell>
          <cell r="N286" t="e">
            <v>#VALUE!</v>
          </cell>
          <cell r="O286" t="e">
            <v>#VALUE!</v>
          </cell>
          <cell r="P286" t="e">
            <v>#VALUE!</v>
          </cell>
          <cell r="Q286" t="e">
            <v>#VALUE!</v>
          </cell>
          <cell r="R286" t="e">
            <v>#VALUE!</v>
          </cell>
        </row>
        <row r="289">
          <cell r="A289" t="str">
            <v>Disproportionate Share Adjustment</v>
          </cell>
          <cell r="B289" t="str">
            <v>F1821</v>
          </cell>
          <cell r="C289" t="str">
            <v>Worksheet E, Pt A Column 1, Line 4.04</v>
          </cell>
          <cell r="D289" t="str">
            <v>No Data</v>
          </cell>
          <cell r="E289" t="str">
            <v>No Data</v>
          </cell>
          <cell r="F289" t="str">
            <v>No Data</v>
          </cell>
          <cell r="G289" t="str">
            <v>No Data</v>
          </cell>
          <cell r="H289" t="str">
            <v>No Data</v>
          </cell>
          <cell r="I289" t="str">
            <v>No Data</v>
          </cell>
          <cell r="J289" t="str">
            <v>No Data</v>
          </cell>
          <cell r="L289" t="str">
            <v>No Data</v>
          </cell>
          <cell r="M289" t="str">
            <v>No Data</v>
          </cell>
          <cell r="N289" t="str">
            <v>No Data</v>
          </cell>
          <cell r="O289" t="str">
            <v>No Data</v>
          </cell>
          <cell r="P289" t="str">
            <v>No Data</v>
          </cell>
          <cell r="Q289" t="str">
            <v>No Data</v>
          </cell>
          <cell r="R289" t="str">
            <v>No Data</v>
          </cell>
        </row>
        <row r="291">
          <cell r="A291" t="str">
            <v>Inpatient Gain/Loss Net of DSH</v>
          </cell>
          <cell r="B291" t="str">
            <v>INP_GL_NODSH</v>
          </cell>
          <cell r="C291" t="str">
            <v>[INP_REV_NODSH]-[INP_COST]</v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I291" t="str">
            <v/>
          </cell>
          <cell r="J291" t="str">
            <v/>
          </cell>
          <cell r="L291" t="e">
            <v>#VALUE!</v>
          </cell>
          <cell r="M291" t="e">
            <v>#VALUE!</v>
          </cell>
          <cell r="N291" t="e">
            <v>#VALUE!</v>
          </cell>
          <cell r="O291" t="e">
            <v>#VALUE!</v>
          </cell>
          <cell r="P291" t="e">
            <v>#VALUE!</v>
          </cell>
          <cell r="Q291" t="e">
            <v>#VALUE!</v>
          </cell>
          <cell r="R291" t="e">
            <v>#VALUE!</v>
          </cell>
        </row>
        <row r="296">
          <cell r="A296" t="str">
            <v>Inpatient Revenue Net of DSH Payments with IME Payments @2.7%</v>
          </cell>
          <cell r="B296" t="str">
            <v>INP_REV_NODSH_IME2.7</v>
          </cell>
          <cell r="C296" t="str">
            <v>[INP_REV] -[F1821] - [IME_FFS] + [IME_ADJ_27]</v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I296" t="str">
            <v/>
          </cell>
          <cell r="J296" t="str">
            <v/>
          </cell>
          <cell r="L296" t="e">
            <v>#VALUE!</v>
          </cell>
          <cell r="M296" t="e">
            <v>#VALUE!</v>
          </cell>
          <cell r="N296" t="e">
            <v>#VALUE!</v>
          </cell>
          <cell r="O296" t="e">
            <v>#VALUE!</v>
          </cell>
          <cell r="P296" t="e">
            <v>#VALUE!</v>
          </cell>
          <cell r="Q296" t="e">
            <v>#VALUE!</v>
          </cell>
          <cell r="R296" t="e">
            <v>#VALUE!</v>
          </cell>
        </row>
        <row r="300">
          <cell r="A300" t="str">
            <v>IME Adjustment</v>
          </cell>
          <cell r="B300" t="str">
            <v>F1820</v>
          </cell>
          <cell r="C300" t="str">
            <v>Worksheet E, Pt A Column 1, Line 3.03+3.24</v>
          </cell>
          <cell r="D300" t="str">
            <v>No Data</v>
          </cell>
          <cell r="E300" t="str">
            <v>No Data</v>
          </cell>
          <cell r="F300" t="str">
            <v>No Data</v>
          </cell>
          <cell r="G300" t="str">
            <v>No Data</v>
          </cell>
          <cell r="H300" t="str">
            <v>No Data</v>
          </cell>
          <cell r="I300" t="str">
            <v>No Data</v>
          </cell>
          <cell r="J300" t="str">
            <v>No Data</v>
          </cell>
          <cell r="L300" t="str">
            <v>No Data</v>
          </cell>
          <cell r="M300" t="str">
            <v>No Data</v>
          </cell>
          <cell r="N300" t="str">
            <v>No Data</v>
          </cell>
          <cell r="O300" t="str">
            <v>No Data</v>
          </cell>
          <cell r="P300" t="str">
            <v>No Data</v>
          </cell>
          <cell r="Q300" t="str">
            <v>No Data</v>
          </cell>
          <cell r="R300" t="str">
            <v>No Data</v>
          </cell>
        </row>
        <row r="301">
          <cell r="A301" t="str">
            <v>IME Adjustment Fee for Service Only</v>
          </cell>
          <cell r="B301" t="str">
            <v>IME_FFS</v>
          </cell>
          <cell r="C301" t="str">
            <v>F1820 - FORMULA T</v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I301" t="str">
            <v/>
          </cell>
          <cell r="J301" t="str">
            <v/>
          </cell>
          <cell r="L301" t="e">
            <v>#VALUE!</v>
          </cell>
          <cell r="M301" t="e">
            <v>#VALUE!</v>
          </cell>
          <cell r="N301" t="e">
            <v>#VALUE!</v>
          </cell>
          <cell r="O301" t="e">
            <v>#VALUE!</v>
          </cell>
          <cell r="P301" t="e">
            <v>#VALUE!</v>
          </cell>
          <cell r="Q301" t="e">
            <v>#VALUE!</v>
          </cell>
          <cell r="R301" t="e">
            <v>#VALUE!</v>
          </cell>
        </row>
        <row r="302">
          <cell r="B302" t="str">
            <v>IME_ADJ_27</v>
          </cell>
        </row>
        <row r="306">
          <cell r="A306" t="str">
            <v>Inlier and Simulated Managed Care Payments Eligible for IME Adjsutment</v>
          </cell>
          <cell r="B306" t="str">
            <v>INLIER_SIM_MC_PMTS</v>
          </cell>
          <cell r="C306" t="str">
            <v>F1818H1 + (MCpct_103 * F1819AH1) + F1818H2 + (MCpct_104 * F1819AH2) + F1818H3 + (MCpct_105 * F1819AH3)</v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I306" t="str">
            <v/>
          </cell>
          <cell r="J306" t="str">
            <v/>
          </cell>
          <cell r="L306" t="e">
            <v>#VALUE!</v>
          </cell>
          <cell r="M306" t="e">
            <v>#VALUE!</v>
          </cell>
          <cell r="N306" t="e">
            <v>#VALUE!</v>
          </cell>
          <cell r="O306" t="e">
            <v>#VALUE!</v>
          </cell>
          <cell r="P306" t="e">
            <v>#VALUE!</v>
          </cell>
          <cell r="Q306" t="e">
            <v>#VALUE!</v>
          </cell>
          <cell r="R306" t="e">
            <v>#VALUE!</v>
          </cell>
        </row>
        <row r="310">
          <cell r="A310" t="str">
            <v>Simulated DRG Payments * Phase in Percentage for IME</v>
          </cell>
          <cell r="B310" t="str">
            <v>SIM_MC_PMTS</v>
          </cell>
          <cell r="C310" t="str">
            <v>(MCpct_103 * F1819AH1) + (MCpct_104 * F1819AH2) + (MCpct_105 * F1819AH3) + (H319 * MCpct_103)</v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I310" t="str">
            <v/>
          </cell>
          <cell r="J310" t="str">
            <v/>
          </cell>
          <cell r="L310" t="e">
            <v>#VALUE!</v>
          </cell>
          <cell r="M310" t="e">
            <v>#VALUE!</v>
          </cell>
          <cell r="N310" t="e">
            <v>#VALUE!</v>
          </cell>
          <cell r="O310" t="e">
            <v>#VALUE!</v>
          </cell>
          <cell r="P310" t="e">
            <v>#VALUE!</v>
          </cell>
          <cell r="Q310" t="e">
            <v>#VALUE!</v>
          </cell>
          <cell r="R310" t="e">
            <v>#VALUE!</v>
          </cell>
        </row>
        <row r="312">
          <cell r="A312" t="str">
            <v>DRG Payments-Other than Outliers Before October 1</v>
          </cell>
          <cell r="B312" t="str">
            <v>F1818H1</v>
          </cell>
          <cell r="C312" t="str">
            <v>Worksheet E, Pt A Column 1, Line 1</v>
          </cell>
          <cell r="D312" t="str">
            <v>No Data</v>
          </cell>
          <cell r="E312" t="str">
            <v>No Data</v>
          </cell>
          <cell r="F312" t="str">
            <v>No Data</v>
          </cell>
          <cell r="G312" t="str">
            <v>No Data</v>
          </cell>
          <cell r="H312" t="str">
            <v>No Data</v>
          </cell>
          <cell r="I312" t="str">
            <v>No Data</v>
          </cell>
          <cell r="J312" t="str">
            <v>No Data</v>
          </cell>
          <cell r="L312" t="str">
            <v>No Data</v>
          </cell>
          <cell r="M312" t="str">
            <v>No Data</v>
          </cell>
          <cell r="N312" t="str">
            <v>No Data</v>
          </cell>
          <cell r="O312" t="str">
            <v>No Data</v>
          </cell>
          <cell r="P312" t="str">
            <v>No Data</v>
          </cell>
          <cell r="Q312" t="str">
            <v>No Data</v>
          </cell>
          <cell r="R312" t="str">
            <v>No Data</v>
          </cell>
        </row>
        <row r="313">
          <cell r="A313" t="str">
            <v>Outlier Payments - Prior to October 1, 1997</v>
          </cell>
          <cell r="B313" t="str">
            <v>F1819H1</v>
          </cell>
          <cell r="C313" t="str">
            <v>Worksheet E, Pt A, Column 1, Line 2</v>
          </cell>
          <cell r="D313" t="str">
            <v>No Data</v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I313" t="str">
            <v/>
          </cell>
          <cell r="J313" t="str">
            <v/>
          </cell>
          <cell r="L313" t="str">
            <v>No Data</v>
          </cell>
        </row>
        <row r="314">
          <cell r="A314" t="str">
            <v>DRG Payments-Other than Outliers (10/1=&lt;X&lt;1/1)</v>
          </cell>
          <cell r="B314" t="str">
            <v>F1818H2</v>
          </cell>
          <cell r="C314" t="str">
            <v>Worksheet E, Pt A Column 1, Line 1.01</v>
          </cell>
          <cell r="D314" t="str">
            <v>No Data</v>
          </cell>
          <cell r="E314" t="str">
            <v>No Data</v>
          </cell>
          <cell r="F314" t="str">
            <v>No Data</v>
          </cell>
          <cell r="G314" t="str">
            <v>No Data</v>
          </cell>
          <cell r="H314" t="str">
            <v>No Data</v>
          </cell>
          <cell r="I314" t="str">
            <v>No Data</v>
          </cell>
          <cell r="J314" t="str">
            <v>No Data</v>
          </cell>
          <cell r="L314" t="str">
            <v>No Data</v>
          </cell>
          <cell r="M314" t="str">
            <v>No Data</v>
          </cell>
          <cell r="N314" t="str">
            <v>No Data</v>
          </cell>
          <cell r="O314" t="str">
            <v>No Data</v>
          </cell>
          <cell r="P314" t="str">
            <v>No Data</v>
          </cell>
          <cell r="Q314" t="str">
            <v>No Data</v>
          </cell>
          <cell r="R314" t="str">
            <v>No Data</v>
          </cell>
        </row>
        <row r="315">
          <cell r="A315" t="str">
            <v>DRG Payments-Other than Outliers On or After January 1</v>
          </cell>
          <cell r="B315" t="str">
            <v>F1818H3</v>
          </cell>
          <cell r="C315" t="str">
            <v>Worksheet E, Pt A Column 1, Line 1.02</v>
          </cell>
          <cell r="D315" t="str">
            <v>No Data</v>
          </cell>
          <cell r="E315" t="str">
            <v>No Data</v>
          </cell>
          <cell r="F315" t="str">
            <v>No Data</v>
          </cell>
          <cell r="G315" t="str">
            <v>No Data</v>
          </cell>
          <cell r="H315" t="str">
            <v>No Data</v>
          </cell>
          <cell r="I315" t="str">
            <v>No Data</v>
          </cell>
          <cell r="J315" t="str">
            <v>No Data</v>
          </cell>
          <cell r="L315" t="str">
            <v>No Data</v>
          </cell>
          <cell r="M315" t="str">
            <v>No Data</v>
          </cell>
          <cell r="N315" t="str">
            <v>No Data</v>
          </cell>
          <cell r="O315" t="str">
            <v>No Data</v>
          </cell>
          <cell r="P315" t="str">
            <v>No Data</v>
          </cell>
          <cell r="Q315" t="str">
            <v>No Data</v>
          </cell>
          <cell r="R315" t="str">
            <v>No Data</v>
          </cell>
        </row>
        <row r="318">
          <cell r="A318" t="str">
            <v>Payments for Managed Care Patients Prior to 10/1</v>
          </cell>
          <cell r="B318" t="str">
            <v>F1819AH1</v>
          </cell>
          <cell r="C318" t="str">
            <v>Worksheet E, Pt A Column 1, Line 1.03</v>
          </cell>
          <cell r="D318" t="str">
            <v>No Data</v>
          </cell>
          <cell r="E318" t="str">
            <v>No Data</v>
          </cell>
          <cell r="F318" t="str">
            <v>No Data</v>
          </cell>
          <cell r="G318" t="str">
            <v>No Data</v>
          </cell>
          <cell r="H318" t="str">
            <v>No Data</v>
          </cell>
          <cell r="I318" t="str">
            <v>No Data</v>
          </cell>
          <cell r="J318" t="str">
            <v>No Data</v>
          </cell>
          <cell r="L318" t="str">
            <v>No Data</v>
          </cell>
          <cell r="M318" t="str">
            <v>No Data</v>
          </cell>
          <cell r="N318" t="str">
            <v>No Data</v>
          </cell>
          <cell r="O318" t="str">
            <v>No Data</v>
          </cell>
          <cell r="P318" t="str">
            <v>No Data</v>
          </cell>
          <cell r="Q318" t="str">
            <v>No Data</v>
          </cell>
          <cell r="R318" t="str">
            <v>No Data</v>
          </cell>
        </row>
        <row r="319">
          <cell r="A319" t="str">
            <v>Payments for Managed Care Patients (10/1=&lt;X&lt;1/1)</v>
          </cell>
          <cell r="B319" t="str">
            <v>F1819AH2</v>
          </cell>
          <cell r="C319" t="str">
            <v>Worksheet E, Pt A Column 1, Line 1.04</v>
          </cell>
          <cell r="D319" t="str">
            <v>No Data</v>
          </cell>
          <cell r="E319" t="str">
            <v>No Data</v>
          </cell>
          <cell r="F319" t="str">
            <v>No Data</v>
          </cell>
          <cell r="G319" t="str">
            <v>No Data</v>
          </cell>
          <cell r="H319" t="str">
            <v>No Data</v>
          </cell>
          <cell r="I319" t="str">
            <v>No Data</v>
          </cell>
          <cell r="J319" t="str">
            <v>No Data</v>
          </cell>
          <cell r="L319" t="str">
            <v>No Data</v>
          </cell>
          <cell r="M319" t="str">
            <v>No Data</v>
          </cell>
          <cell r="N319" t="str">
            <v>No Data</v>
          </cell>
          <cell r="O319" t="str">
            <v>No Data</v>
          </cell>
          <cell r="P319" t="str">
            <v>No Data</v>
          </cell>
          <cell r="Q319" t="str">
            <v>No Data</v>
          </cell>
          <cell r="R319" t="str">
            <v>No Data</v>
          </cell>
        </row>
        <row r="320">
          <cell r="A320" t="str">
            <v>Payments for Managed Care Patients On or After January 1</v>
          </cell>
          <cell r="B320" t="str">
            <v>F1819AH3</v>
          </cell>
          <cell r="C320" t="str">
            <v>Worksheet E, Pt A Column 1, Line 1.05</v>
          </cell>
          <cell r="D320" t="str">
            <v>No Data</v>
          </cell>
          <cell r="E320" t="str">
            <v>No Data</v>
          </cell>
          <cell r="F320" t="str">
            <v>No Data</v>
          </cell>
          <cell r="G320" t="str">
            <v>No Data</v>
          </cell>
          <cell r="H320" t="str">
            <v>No Data</v>
          </cell>
          <cell r="I320" t="str">
            <v>No Data</v>
          </cell>
          <cell r="J320" t="str">
            <v>No Data</v>
          </cell>
          <cell r="L320" t="str">
            <v>No Data</v>
          </cell>
          <cell r="M320" t="str">
            <v>No Data</v>
          </cell>
          <cell r="N320" t="str">
            <v>No Data</v>
          </cell>
          <cell r="O320" t="str">
            <v>No Data</v>
          </cell>
          <cell r="P320" t="str">
            <v>No Data</v>
          </cell>
          <cell r="Q320" t="str">
            <v>No Data</v>
          </cell>
          <cell r="R320" t="str">
            <v>No Data</v>
          </cell>
        </row>
        <row r="323">
          <cell r="A323" t="str">
            <v>% of Managed Care simulated payments for IME prior to 10/1</v>
          </cell>
          <cell r="B323" t="str">
            <v>MCpct_103</v>
          </cell>
          <cell r="C323" t="str">
            <v>Phased-in percent of managed care IME payments</v>
          </cell>
          <cell r="D323" t="str">
            <v>No Data</v>
          </cell>
          <cell r="E323" t="str">
            <v>No Data</v>
          </cell>
          <cell r="F323" t="str">
            <v>No Data</v>
          </cell>
          <cell r="G323" t="str">
            <v>No Data</v>
          </cell>
          <cell r="H323" t="str">
            <v>No Data</v>
          </cell>
          <cell r="I323" t="str">
            <v>No Data</v>
          </cell>
          <cell r="J323" t="str">
            <v>No Data</v>
          </cell>
          <cell r="L323" t="str">
            <v>No Data</v>
          </cell>
          <cell r="M323" t="str">
            <v>No Data</v>
          </cell>
          <cell r="N323" t="str">
            <v>No Data</v>
          </cell>
          <cell r="O323" t="str">
            <v>No Data</v>
          </cell>
          <cell r="P323" t="str">
            <v>No Data</v>
          </cell>
          <cell r="Q323" t="str">
            <v>No Data</v>
          </cell>
          <cell r="R323" t="str">
            <v>No Data</v>
          </cell>
        </row>
        <row r="324">
          <cell r="A324" t="str">
            <v>% of Managed Care simulated payments for IME after 10/1 and before 1/1</v>
          </cell>
          <cell r="B324" t="str">
            <v>MCpct_104</v>
          </cell>
          <cell r="C324" t="str">
            <v>Phased-in percent of managed care IME payments</v>
          </cell>
          <cell r="D324" t="str">
            <v>No Data</v>
          </cell>
          <cell r="E324" t="str">
            <v>No Data</v>
          </cell>
          <cell r="F324" t="str">
            <v>No Data</v>
          </cell>
          <cell r="G324" t="str">
            <v>No Data</v>
          </cell>
          <cell r="H324" t="str">
            <v>No Data</v>
          </cell>
          <cell r="I324" t="str">
            <v>No Data</v>
          </cell>
          <cell r="J324" t="str">
            <v>No Data</v>
          </cell>
          <cell r="L324" t="str">
            <v>No Data</v>
          </cell>
          <cell r="M324" t="str">
            <v>No Data</v>
          </cell>
          <cell r="N324" t="str">
            <v>No Data</v>
          </cell>
          <cell r="O324" t="str">
            <v>No Data</v>
          </cell>
          <cell r="P324" t="str">
            <v>No Data</v>
          </cell>
          <cell r="Q324" t="str">
            <v>No Data</v>
          </cell>
          <cell r="R324" t="str">
            <v>No Data</v>
          </cell>
        </row>
        <row r="325">
          <cell r="A325" t="str">
            <v>% of Managed Care simulated payments for IME on and after 1/1, but before 10/1</v>
          </cell>
          <cell r="B325" t="str">
            <v>MCpct_105</v>
          </cell>
          <cell r="C325" t="str">
            <v>Phased-in percent of managed care IME payments</v>
          </cell>
          <cell r="D325" t="str">
            <v>No Data</v>
          </cell>
          <cell r="E325" t="str">
            <v>No Data</v>
          </cell>
          <cell r="F325" t="str">
            <v>No Data</v>
          </cell>
          <cell r="G325" t="str">
            <v>No Data</v>
          </cell>
          <cell r="H325" t="str">
            <v>No Data</v>
          </cell>
          <cell r="I325" t="str">
            <v>No Data</v>
          </cell>
          <cell r="J325" t="str">
            <v>No Data</v>
          </cell>
          <cell r="L325" t="str">
            <v>No Data</v>
          </cell>
          <cell r="M325" t="str">
            <v>No Data</v>
          </cell>
          <cell r="N325" t="str">
            <v>No Data</v>
          </cell>
          <cell r="O325" t="str">
            <v>No Data</v>
          </cell>
          <cell r="P325" t="str">
            <v>No Data</v>
          </cell>
          <cell r="Q325" t="str">
            <v>No Data</v>
          </cell>
          <cell r="R325" t="str">
            <v>No Data</v>
          </cell>
        </row>
        <row r="328">
          <cell r="A328" t="str">
            <v>IME Adjustment Factor @ 2.7%</v>
          </cell>
          <cell r="B328" t="str">
            <v xml:space="preserve">H236 </v>
          </cell>
          <cell r="C328" t="str">
            <v xml:space="preserve"> .67*((1+IRB)^.405-1)</v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I328" t="str">
            <v/>
          </cell>
          <cell r="J328" t="str">
            <v/>
          </cell>
          <cell r="L328" t="e">
            <v>#N/A</v>
          </cell>
          <cell r="M328" t="e">
            <v>#VALUE!</v>
          </cell>
          <cell r="N328" t="e">
            <v>#VALUE!</v>
          </cell>
          <cell r="O328" t="e">
            <v>#VALUE!</v>
          </cell>
          <cell r="P328" t="e">
            <v>#VALUE!</v>
          </cell>
          <cell r="Q328" t="e">
            <v>#VALUE!</v>
          </cell>
          <cell r="R328" t="e">
            <v>#VALUE!</v>
          </cell>
        </row>
        <row r="329">
          <cell r="C329" t="str">
            <v>Worksheet E, Pt A Column 1, Line 3.20</v>
          </cell>
        </row>
        <row r="331">
          <cell r="A331" t="str">
            <v>Inpatient Gain/Loss Net of DSH Payments with IME Payments @2.7%</v>
          </cell>
          <cell r="B331" t="str">
            <v>INP_GL_NODSH_IME2.7</v>
          </cell>
          <cell r="C331" t="str">
            <v>[INP_REV_NODSH_IME2.7]-[INP_COST]</v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I331" t="str">
            <v/>
          </cell>
          <cell r="J331" t="str">
            <v/>
          </cell>
          <cell r="L331" t="e">
            <v>#VALUE!</v>
          </cell>
          <cell r="M331" t="e">
            <v>#VALUE!</v>
          </cell>
          <cell r="N331" t="e">
            <v>#VALUE!</v>
          </cell>
          <cell r="O331" t="e">
            <v>#VALUE!</v>
          </cell>
          <cell r="P331" t="e">
            <v>#VALUE!</v>
          </cell>
          <cell r="Q331" t="e">
            <v>#VALUE!</v>
          </cell>
          <cell r="R331" t="e">
            <v>#VALUE!</v>
          </cell>
        </row>
      </sheetData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-1"/>
      <sheetName val="Report-2_State"/>
      <sheetName val="Report-3_State"/>
      <sheetName val="Report-4_State"/>
      <sheetName val="Report-5_US"/>
      <sheetName val="97-07_ManagedCareData_State"/>
      <sheetName val="97-07_ManagedCareData_County"/>
      <sheetName val="97-07_ManagedCareData_State-2"/>
      <sheetName val="97_ManagedCareData"/>
      <sheetName val="98_ManagedCareData"/>
      <sheetName val="99_ManagedCareData"/>
      <sheetName val="00_ManagedCareData"/>
      <sheetName val="01_ManagedCareData"/>
      <sheetName val="02_ManagedCareData"/>
      <sheetName val="03_ManagedCareData"/>
      <sheetName val="04_ManagedCareData"/>
      <sheetName val="05_ManagedCareData"/>
      <sheetName val="06_ManagedCareData"/>
      <sheetName val="07_ManagedCareData"/>
      <sheetName val="table 2.5"/>
      <sheetName val="2002Base-HospitalPriceIndex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>
        <row r="4">
          <cell r="B4" t="str">
            <v>Table 2.5</v>
          </cell>
        </row>
        <row r="5">
          <cell r="B5" t="str">
            <v>Medicare Enrollment: Hospital Insurance and/or Supplementary Medical Insurance for Total,</v>
          </cell>
        </row>
        <row r="6">
          <cell r="B6" t="str">
            <v>Fee-for-Service, and Managed Care Enrollees by Area of Residence, as of July 1, 2004</v>
          </cell>
        </row>
        <row r="7">
          <cell r="F7" t="str">
            <v xml:space="preserve">    Type of Coverage</v>
          </cell>
        </row>
        <row r="8">
          <cell r="D8" t="str">
            <v>Hospital Insurance and/or</v>
          </cell>
        </row>
        <row r="9">
          <cell r="D9" t="str">
            <v>Supplementary</v>
          </cell>
          <cell r="P9" t="str">
            <v>Supplementary</v>
          </cell>
        </row>
        <row r="10">
          <cell r="D10" t="str">
            <v>Medical Insurance</v>
          </cell>
          <cell r="J10" t="str">
            <v>Hospital Insurance</v>
          </cell>
          <cell r="P10" t="str">
            <v>Medical Insurance</v>
          </cell>
        </row>
        <row r="11">
          <cell r="F11" t="str">
            <v>Fee-for-</v>
          </cell>
          <cell r="H11" t="str">
            <v>Managed</v>
          </cell>
          <cell r="L11" t="str">
            <v>Fee-for-</v>
          </cell>
          <cell r="N11" t="str">
            <v>Managed</v>
          </cell>
          <cell r="R11" t="str">
            <v>Fee-for-</v>
          </cell>
          <cell r="T11" t="str">
            <v>Managed</v>
          </cell>
        </row>
        <row r="12">
          <cell r="B12" t="str">
            <v>Area of Residence</v>
          </cell>
          <cell r="D12" t="str">
            <v>Total</v>
          </cell>
          <cell r="F12" t="str">
            <v>Service</v>
          </cell>
          <cell r="H12" t="str">
            <v>Care</v>
          </cell>
          <cell r="J12" t="str">
            <v>Total</v>
          </cell>
          <cell r="L12" t="str">
            <v>Service</v>
          </cell>
          <cell r="N12" t="str">
            <v>Care</v>
          </cell>
          <cell r="P12" t="str">
            <v>Total</v>
          </cell>
          <cell r="R12" t="str">
            <v>Service</v>
          </cell>
          <cell r="T12" t="str">
            <v>Care</v>
          </cell>
        </row>
        <row r="13">
          <cell r="D13" t="str">
            <v>Number in Thousands</v>
          </cell>
        </row>
        <row r="14">
          <cell r="B14" t="str">
            <v>All Areas1</v>
          </cell>
          <cell r="D14">
            <v>41729</v>
          </cell>
          <cell r="F14">
            <v>36345</v>
          </cell>
          <cell r="H14">
            <v>5384</v>
          </cell>
          <cell r="J14">
            <v>41391</v>
          </cell>
          <cell r="L14">
            <v>36011</v>
          </cell>
          <cell r="N14">
            <v>5380</v>
          </cell>
          <cell r="P14">
            <v>39101</v>
          </cell>
          <cell r="R14">
            <v>33717</v>
          </cell>
          <cell r="T14">
            <v>5384</v>
          </cell>
        </row>
        <row r="15">
          <cell r="B15" t="str">
            <v>United States</v>
          </cell>
          <cell r="D15">
            <v>40784</v>
          </cell>
          <cell r="F15">
            <v>35462</v>
          </cell>
          <cell r="H15">
            <v>5322</v>
          </cell>
          <cell r="J15">
            <v>40447</v>
          </cell>
          <cell r="L15">
            <v>35129</v>
          </cell>
          <cell r="N15">
            <v>5318</v>
          </cell>
          <cell r="P15">
            <v>38571</v>
          </cell>
          <cell r="R15">
            <v>33249</v>
          </cell>
          <cell r="T15">
            <v>5322</v>
          </cell>
        </row>
        <row r="17">
          <cell r="B17" t="str">
            <v>Northeast</v>
          </cell>
          <cell r="D17">
            <v>8267</v>
          </cell>
          <cell r="F17">
            <v>6916</v>
          </cell>
          <cell r="H17">
            <v>1351</v>
          </cell>
          <cell r="J17">
            <v>8198</v>
          </cell>
          <cell r="L17">
            <v>6847</v>
          </cell>
          <cell r="N17">
            <v>1351</v>
          </cell>
          <cell r="P17">
            <v>7711</v>
          </cell>
          <cell r="R17">
            <v>6360</v>
          </cell>
          <cell r="T17">
            <v>1351</v>
          </cell>
        </row>
        <row r="18">
          <cell r="B18" t="str">
            <v>Midwest</v>
          </cell>
          <cell r="D18">
            <v>9527</v>
          </cell>
          <cell r="F18">
            <v>8874</v>
          </cell>
          <cell r="H18">
            <v>652</v>
          </cell>
          <cell r="J18">
            <v>9479</v>
          </cell>
          <cell r="L18">
            <v>8826</v>
          </cell>
          <cell r="N18">
            <v>652</v>
          </cell>
          <cell r="P18">
            <v>9046</v>
          </cell>
          <cell r="R18">
            <v>8393</v>
          </cell>
          <cell r="T18">
            <v>652</v>
          </cell>
        </row>
        <row r="19">
          <cell r="B19" t="str">
            <v>South</v>
          </cell>
          <cell r="D19">
            <v>14874</v>
          </cell>
          <cell r="F19">
            <v>13737</v>
          </cell>
          <cell r="H19">
            <v>1137</v>
          </cell>
          <cell r="J19">
            <v>14812</v>
          </cell>
          <cell r="L19">
            <v>13675</v>
          </cell>
          <cell r="N19">
            <v>1136</v>
          </cell>
          <cell r="P19">
            <v>14174</v>
          </cell>
          <cell r="R19">
            <v>13037</v>
          </cell>
          <cell r="T19">
            <v>1137</v>
          </cell>
        </row>
        <row r="20">
          <cell r="B20" t="str">
            <v>West</v>
          </cell>
          <cell r="D20">
            <v>8117</v>
          </cell>
          <cell r="F20">
            <v>5935</v>
          </cell>
          <cell r="H20">
            <v>2182</v>
          </cell>
          <cell r="J20">
            <v>7960</v>
          </cell>
          <cell r="L20">
            <v>5781</v>
          </cell>
          <cell r="N20">
            <v>2179</v>
          </cell>
          <cell r="P20">
            <v>7640</v>
          </cell>
          <cell r="R20">
            <v>5458</v>
          </cell>
          <cell r="T20">
            <v>2182</v>
          </cell>
        </row>
        <row r="22">
          <cell r="B22" t="str">
            <v>New England</v>
          </cell>
          <cell r="D22">
            <v>2171</v>
          </cell>
          <cell r="F22">
            <v>1921</v>
          </cell>
          <cell r="H22">
            <v>250</v>
          </cell>
          <cell r="J22">
            <v>2162</v>
          </cell>
          <cell r="L22">
            <v>1912</v>
          </cell>
          <cell r="N22">
            <v>250</v>
          </cell>
          <cell r="P22">
            <v>2014</v>
          </cell>
          <cell r="R22">
            <v>1764</v>
          </cell>
          <cell r="T22">
            <v>250</v>
          </cell>
        </row>
        <row r="23">
          <cell r="B23" t="str">
            <v>Connecticut</v>
          </cell>
          <cell r="D23">
            <v>523</v>
          </cell>
          <cell r="F23">
            <v>494</v>
          </cell>
          <cell r="H23">
            <v>29</v>
          </cell>
          <cell r="J23">
            <v>520</v>
          </cell>
          <cell r="L23">
            <v>491</v>
          </cell>
          <cell r="N23">
            <v>29</v>
          </cell>
          <cell r="P23">
            <v>489</v>
          </cell>
          <cell r="R23">
            <v>460</v>
          </cell>
          <cell r="T23">
            <v>29</v>
          </cell>
        </row>
        <row r="24">
          <cell r="B24" t="str">
            <v>Maine</v>
          </cell>
          <cell r="D24">
            <v>231</v>
          </cell>
          <cell r="F24">
            <v>231</v>
          </cell>
          <cell r="H24" t="str">
            <v xml:space="preserve">              (3)</v>
          </cell>
          <cell r="J24">
            <v>230</v>
          </cell>
          <cell r="L24">
            <v>230</v>
          </cell>
          <cell r="N24" t="str">
            <v xml:space="preserve">              (3)</v>
          </cell>
          <cell r="P24">
            <v>218</v>
          </cell>
          <cell r="R24">
            <v>218</v>
          </cell>
          <cell r="T24" t="str">
            <v xml:space="preserve">              (3)</v>
          </cell>
        </row>
        <row r="25">
          <cell r="B25" t="str">
            <v>Massachusetts</v>
          </cell>
          <cell r="D25">
            <v>965</v>
          </cell>
          <cell r="F25">
            <v>803</v>
          </cell>
          <cell r="H25">
            <v>161</v>
          </cell>
          <cell r="J25">
            <v>962</v>
          </cell>
          <cell r="L25">
            <v>801</v>
          </cell>
          <cell r="N25">
            <v>161</v>
          </cell>
          <cell r="P25">
            <v>888</v>
          </cell>
          <cell r="R25">
            <v>726</v>
          </cell>
          <cell r="T25">
            <v>161</v>
          </cell>
        </row>
        <row r="26">
          <cell r="B26" t="str">
            <v>New Hampshire</v>
          </cell>
          <cell r="D26">
            <v>186</v>
          </cell>
          <cell r="F26">
            <v>185</v>
          </cell>
          <cell r="H26">
            <v>2</v>
          </cell>
          <cell r="J26">
            <v>186</v>
          </cell>
          <cell r="L26">
            <v>184</v>
          </cell>
          <cell r="N26">
            <v>2</v>
          </cell>
          <cell r="P26">
            <v>172</v>
          </cell>
          <cell r="R26">
            <v>171</v>
          </cell>
          <cell r="T26">
            <v>2</v>
          </cell>
        </row>
        <row r="27">
          <cell r="B27" t="str">
            <v>Rhode Island</v>
          </cell>
          <cell r="D27">
            <v>172</v>
          </cell>
          <cell r="F27">
            <v>115</v>
          </cell>
          <cell r="H27">
            <v>57</v>
          </cell>
          <cell r="J27">
            <v>170</v>
          </cell>
          <cell r="L27">
            <v>112</v>
          </cell>
          <cell r="N27">
            <v>57</v>
          </cell>
          <cell r="P27">
            <v>157</v>
          </cell>
          <cell r="R27">
            <v>100</v>
          </cell>
          <cell r="T27">
            <v>57</v>
          </cell>
        </row>
        <row r="28">
          <cell r="B28" t="str">
            <v>Vermont</v>
          </cell>
          <cell r="D28">
            <v>94</v>
          </cell>
          <cell r="F28">
            <v>94</v>
          </cell>
          <cell r="H28" t="str">
            <v xml:space="preserve">              (3)</v>
          </cell>
          <cell r="J28">
            <v>94</v>
          </cell>
          <cell r="L28">
            <v>94</v>
          </cell>
          <cell r="N28" t="str">
            <v xml:space="preserve">              (3)</v>
          </cell>
          <cell r="P28">
            <v>89</v>
          </cell>
          <cell r="R28">
            <v>89</v>
          </cell>
          <cell r="T28" t="str">
            <v xml:space="preserve">              (3)</v>
          </cell>
        </row>
        <row r="30">
          <cell r="B30" t="str">
            <v>Middle Atlantic</v>
          </cell>
          <cell r="D30">
            <v>6096</v>
          </cell>
          <cell r="F30">
            <v>4994</v>
          </cell>
          <cell r="H30">
            <v>1101</v>
          </cell>
          <cell r="J30">
            <v>6035</v>
          </cell>
          <cell r="L30">
            <v>4934</v>
          </cell>
          <cell r="N30">
            <v>1101</v>
          </cell>
          <cell r="P30">
            <v>5698</v>
          </cell>
          <cell r="R30">
            <v>4596</v>
          </cell>
          <cell r="T30">
            <v>1101</v>
          </cell>
        </row>
        <row r="31">
          <cell r="B31" t="str">
            <v>New Jersey</v>
          </cell>
          <cell r="D31">
            <v>1220</v>
          </cell>
          <cell r="F31">
            <v>1127</v>
          </cell>
          <cell r="H31">
            <v>93</v>
          </cell>
          <cell r="J31">
            <v>1203</v>
          </cell>
          <cell r="L31">
            <v>1110</v>
          </cell>
          <cell r="N31">
            <v>93</v>
          </cell>
          <cell r="P31">
            <v>1143</v>
          </cell>
          <cell r="R31">
            <v>1051</v>
          </cell>
          <cell r="T31">
            <v>93</v>
          </cell>
        </row>
        <row r="32">
          <cell r="B32" t="str">
            <v>New York</v>
          </cell>
          <cell r="D32">
            <v>2759</v>
          </cell>
          <cell r="F32">
            <v>2263</v>
          </cell>
          <cell r="H32">
            <v>496</v>
          </cell>
          <cell r="J32">
            <v>2719</v>
          </cell>
          <cell r="L32">
            <v>2223</v>
          </cell>
          <cell r="N32">
            <v>496</v>
          </cell>
          <cell r="P32">
            <v>2562</v>
          </cell>
          <cell r="R32">
            <v>2066</v>
          </cell>
          <cell r="T32">
            <v>496</v>
          </cell>
        </row>
        <row r="33">
          <cell r="B33" t="str">
            <v>Pennsylvania</v>
          </cell>
          <cell r="D33">
            <v>2117</v>
          </cell>
          <cell r="F33">
            <v>1604</v>
          </cell>
          <cell r="H33">
            <v>513</v>
          </cell>
          <cell r="J33">
            <v>2113</v>
          </cell>
          <cell r="L33">
            <v>1601</v>
          </cell>
          <cell r="N33">
            <v>513</v>
          </cell>
          <cell r="P33">
            <v>1992</v>
          </cell>
          <cell r="R33">
            <v>1479</v>
          </cell>
          <cell r="T33">
            <v>513</v>
          </cell>
        </row>
        <row r="35">
          <cell r="B35" t="str">
            <v>East North Central</v>
          </cell>
          <cell r="D35">
            <v>6576</v>
          </cell>
          <cell r="F35">
            <v>6179</v>
          </cell>
          <cell r="H35">
            <v>397</v>
          </cell>
          <cell r="J35">
            <v>6536</v>
          </cell>
          <cell r="L35">
            <v>6139</v>
          </cell>
          <cell r="N35">
            <v>397</v>
          </cell>
          <cell r="P35">
            <v>6239</v>
          </cell>
          <cell r="R35">
            <v>5842</v>
          </cell>
          <cell r="T35">
            <v>397</v>
          </cell>
        </row>
        <row r="36">
          <cell r="B36" t="str">
            <v>Illinois</v>
          </cell>
          <cell r="D36">
            <v>1673</v>
          </cell>
          <cell r="F36">
            <v>1588</v>
          </cell>
          <cell r="H36">
            <v>85</v>
          </cell>
          <cell r="J36">
            <v>1650</v>
          </cell>
          <cell r="L36">
            <v>1565</v>
          </cell>
          <cell r="N36">
            <v>85</v>
          </cell>
          <cell r="P36">
            <v>1574</v>
          </cell>
          <cell r="R36">
            <v>1490</v>
          </cell>
          <cell r="T36">
            <v>85</v>
          </cell>
        </row>
        <row r="37">
          <cell r="B37" t="str">
            <v>Indiana</v>
          </cell>
          <cell r="D37">
            <v>889</v>
          </cell>
          <cell r="F37">
            <v>870</v>
          </cell>
          <cell r="H37">
            <v>19</v>
          </cell>
          <cell r="J37">
            <v>889</v>
          </cell>
          <cell r="L37">
            <v>869</v>
          </cell>
          <cell r="N37">
            <v>19</v>
          </cell>
          <cell r="P37">
            <v>845</v>
          </cell>
          <cell r="R37">
            <v>825</v>
          </cell>
          <cell r="T37">
            <v>19</v>
          </cell>
        </row>
        <row r="38">
          <cell r="B38" t="str">
            <v>Michigan</v>
          </cell>
          <cell r="D38">
            <v>1462</v>
          </cell>
          <cell r="F38">
            <v>1440</v>
          </cell>
          <cell r="H38">
            <v>22</v>
          </cell>
          <cell r="J38">
            <v>1460</v>
          </cell>
          <cell r="L38">
            <v>1438</v>
          </cell>
          <cell r="N38">
            <v>22</v>
          </cell>
          <cell r="P38">
            <v>1395</v>
          </cell>
          <cell r="R38">
            <v>1373</v>
          </cell>
          <cell r="T38">
            <v>22</v>
          </cell>
        </row>
        <row r="39">
          <cell r="B39" t="str">
            <v>Ohio</v>
          </cell>
          <cell r="D39">
            <v>1738</v>
          </cell>
          <cell r="F39">
            <v>1514</v>
          </cell>
          <cell r="H39">
            <v>224</v>
          </cell>
          <cell r="J39">
            <v>1724</v>
          </cell>
          <cell r="L39">
            <v>1500</v>
          </cell>
          <cell r="N39">
            <v>223</v>
          </cell>
          <cell r="P39">
            <v>1650</v>
          </cell>
          <cell r="R39">
            <v>1426</v>
          </cell>
          <cell r="T39">
            <v>224</v>
          </cell>
        </row>
        <row r="40">
          <cell r="B40" t="str">
            <v>Wisconsin</v>
          </cell>
          <cell r="D40">
            <v>814</v>
          </cell>
          <cell r="F40">
            <v>767</v>
          </cell>
          <cell r="H40">
            <v>47</v>
          </cell>
          <cell r="J40">
            <v>813</v>
          </cell>
          <cell r="L40">
            <v>766</v>
          </cell>
          <cell r="N40">
            <v>47</v>
          </cell>
          <cell r="P40">
            <v>775</v>
          </cell>
          <cell r="R40">
            <v>728</v>
          </cell>
          <cell r="T40">
            <v>47</v>
          </cell>
        </row>
        <row r="42">
          <cell r="B42" t="str">
            <v>West North Central</v>
          </cell>
          <cell r="D42">
            <v>2951</v>
          </cell>
          <cell r="F42">
            <v>2696</v>
          </cell>
          <cell r="H42">
            <v>255</v>
          </cell>
          <cell r="J42">
            <v>2943</v>
          </cell>
          <cell r="L42">
            <v>2688</v>
          </cell>
          <cell r="N42">
            <v>255</v>
          </cell>
          <cell r="P42">
            <v>2806</v>
          </cell>
          <cell r="R42">
            <v>2551</v>
          </cell>
          <cell r="T42">
            <v>255</v>
          </cell>
        </row>
        <row r="43">
          <cell r="B43" t="str">
            <v>Iowa</v>
          </cell>
          <cell r="D43">
            <v>485</v>
          </cell>
          <cell r="F43">
            <v>465</v>
          </cell>
          <cell r="H43">
            <v>20</v>
          </cell>
          <cell r="J43">
            <v>485</v>
          </cell>
          <cell r="L43">
            <v>464</v>
          </cell>
          <cell r="N43">
            <v>20</v>
          </cell>
          <cell r="P43">
            <v>465</v>
          </cell>
          <cell r="R43">
            <v>445</v>
          </cell>
          <cell r="T43">
            <v>20</v>
          </cell>
        </row>
        <row r="44">
          <cell r="B44" t="str">
            <v>Kansas</v>
          </cell>
          <cell r="D44">
            <v>398</v>
          </cell>
          <cell r="F44">
            <v>384</v>
          </cell>
          <cell r="H44">
            <v>14</v>
          </cell>
          <cell r="J44">
            <v>396</v>
          </cell>
          <cell r="L44">
            <v>383</v>
          </cell>
          <cell r="N44">
            <v>14</v>
          </cell>
          <cell r="P44">
            <v>380</v>
          </cell>
          <cell r="R44">
            <v>366</v>
          </cell>
          <cell r="T44">
            <v>14</v>
          </cell>
        </row>
        <row r="45">
          <cell r="B45" t="str">
            <v>Minnesota</v>
          </cell>
          <cell r="D45">
            <v>686</v>
          </cell>
          <cell r="F45">
            <v>587</v>
          </cell>
          <cell r="H45">
            <v>98</v>
          </cell>
          <cell r="J45">
            <v>685</v>
          </cell>
          <cell r="L45">
            <v>586</v>
          </cell>
          <cell r="N45">
            <v>98</v>
          </cell>
          <cell r="P45">
            <v>649</v>
          </cell>
          <cell r="R45">
            <v>551</v>
          </cell>
          <cell r="T45">
            <v>98</v>
          </cell>
        </row>
        <row r="46">
          <cell r="B46" t="str">
            <v>Missouri</v>
          </cell>
          <cell r="D46">
            <v>897</v>
          </cell>
          <cell r="F46">
            <v>786</v>
          </cell>
          <cell r="H46">
            <v>111</v>
          </cell>
          <cell r="J46">
            <v>893</v>
          </cell>
          <cell r="L46">
            <v>782</v>
          </cell>
          <cell r="N46">
            <v>111</v>
          </cell>
          <cell r="P46">
            <v>850</v>
          </cell>
          <cell r="R46">
            <v>739</v>
          </cell>
          <cell r="T46">
            <v>111</v>
          </cell>
        </row>
        <row r="47">
          <cell r="B47" t="str">
            <v>Nebraska</v>
          </cell>
          <cell r="D47">
            <v>259</v>
          </cell>
          <cell r="F47">
            <v>248</v>
          </cell>
          <cell r="H47">
            <v>10</v>
          </cell>
          <cell r="J47">
            <v>258</v>
          </cell>
          <cell r="L47">
            <v>248</v>
          </cell>
          <cell r="N47">
            <v>10</v>
          </cell>
          <cell r="P47">
            <v>246</v>
          </cell>
          <cell r="R47">
            <v>236</v>
          </cell>
          <cell r="T47">
            <v>10</v>
          </cell>
        </row>
        <row r="48">
          <cell r="B48" t="str">
            <v>North Dakota</v>
          </cell>
          <cell r="D48">
            <v>103</v>
          </cell>
          <cell r="F48">
            <v>102</v>
          </cell>
          <cell r="H48">
            <v>1</v>
          </cell>
          <cell r="J48">
            <v>103</v>
          </cell>
          <cell r="L48">
            <v>102</v>
          </cell>
          <cell r="N48">
            <v>1</v>
          </cell>
          <cell r="P48">
            <v>98</v>
          </cell>
          <cell r="R48">
            <v>97</v>
          </cell>
          <cell r="T48">
            <v>1</v>
          </cell>
        </row>
        <row r="49">
          <cell r="B49" t="str">
            <v>South Dakota</v>
          </cell>
          <cell r="D49">
            <v>123</v>
          </cell>
          <cell r="F49">
            <v>123</v>
          </cell>
          <cell r="H49" t="str">
            <v xml:space="preserve">              (3)</v>
          </cell>
          <cell r="J49">
            <v>123</v>
          </cell>
          <cell r="L49">
            <v>123</v>
          </cell>
          <cell r="N49" t="str">
            <v xml:space="preserve">              (3)</v>
          </cell>
          <cell r="P49">
            <v>117</v>
          </cell>
          <cell r="R49">
            <v>117</v>
          </cell>
          <cell r="T49" t="str">
            <v xml:space="preserve">              (3)</v>
          </cell>
        </row>
        <row r="51">
          <cell r="B51" t="str">
            <v>South Atlantic</v>
          </cell>
          <cell r="D51">
            <v>8061</v>
          </cell>
          <cell r="F51">
            <v>7355</v>
          </cell>
          <cell r="H51">
            <v>706</v>
          </cell>
          <cell r="J51">
            <v>8026</v>
          </cell>
          <cell r="L51">
            <v>7321</v>
          </cell>
          <cell r="N51">
            <v>706</v>
          </cell>
          <cell r="P51">
            <v>7680</v>
          </cell>
          <cell r="R51">
            <v>6975</v>
          </cell>
          <cell r="T51">
            <v>706</v>
          </cell>
        </row>
        <row r="52">
          <cell r="B52" t="str">
            <v>Delaware</v>
          </cell>
          <cell r="D52">
            <v>123</v>
          </cell>
          <cell r="F52">
            <v>123</v>
          </cell>
          <cell r="H52">
            <v>1</v>
          </cell>
          <cell r="J52">
            <v>123</v>
          </cell>
          <cell r="L52">
            <v>122</v>
          </cell>
          <cell r="N52">
            <v>1</v>
          </cell>
          <cell r="P52">
            <v>117</v>
          </cell>
          <cell r="R52">
            <v>116</v>
          </cell>
          <cell r="T52">
            <v>1</v>
          </cell>
        </row>
        <row r="53">
          <cell r="B53" t="str">
            <v>District of Columbia</v>
          </cell>
          <cell r="D53">
            <v>73</v>
          </cell>
          <cell r="F53">
            <v>68</v>
          </cell>
          <cell r="H53">
            <v>5</v>
          </cell>
          <cell r="J53">
            <v>71</v>
          </cell>
          <cell r="L53">
            <v>66</v>
          </cell>
          <cell r="N53">
            <v>5</v>
          </cell>
          <cell r="P53">
            <v>63</v>
          </cell>
          <cell r="R53">
            <v>58</v>
          </cell>
          <cell r="T53">
            <v>5</v>
          </cell>
        </row>
        <row r="54">
          <cell r="B54" t="str">
            <v>Florida</v>
          </cell>
          <cell r="D54">
            <v>2997</v>
          </cell>
          <cell r="F54">
            <v>2442</v>
          </cell>
          <cell r="H54">
            <v>554</v>
          </cell>
          <cell r="J54">
            <v>2988</v>
          </cell>
          <cell r="L54">
            <v>2433</v>
          </cell>
          <cell r="N54">
            <v>554</v>
          </cell>
          <cell r="P54">
            <v>2876</v>
          </cell>
          <cell r="R54">
            <v>2321</v>
          </cell>
          <cell r="T54">
            <v>554</v>
          </cell>
        </row>
        <row r="55">
          <cell r="B55" t="str">
            <v>Georgia</v>
          </cell>
          <cell r="D55">
            <v>1000</v>
          </cell>
          <cell r="F55">
            <v>981</v>
          </cell>
          <cell r="H55">
            <v>19</v>
          </cell>
          <cell r="J55">
            <v>992</v>
          </cell>
          <cell r="L55">
            <v>974</v>
          </cell>
          <cell r="N55">
            <v>19</v>
          </cell>
          <cell r="P55">
            <v>953</v>
          </cell>
          <cell r="R55">
            <v>934</v>
          </cell>
          <cell r="T55">
            <v>19</v>
          </cell>
        </row>
        <row r="56">
          <cell r="B56" t="str">
            <v>Maryland</v>
          </cell>
          <cell r="D56">
            <v>683</v>
          </cell>
          <cell r="F56">
            <v>657</v>
          </cell>
          <cell r="H56">
            <v>27</v>
          </cell>
          <cell r="J56">
            <v>680</v>
          </cell>
          <cell r="L56">
            <v>653</v>
          </cell>
          <cell r="N56">
            <v>26</v>
          </cell>
          <cell r="P56">
            <v>630</v>
          </cell>
          <cell r="R56">
            <v>603</v>
          </cell>
          <cell r="T56">
            <v>27</v>
          </cell>
        </row>
        <row r="57">
          <cell r="B57" t="str">
            <v>North Carolina</v>
          </cell>
          <cell r="D57">
            <v>1240</v>
          </cell>
          <cell r="F57">
            <v>1184</v>
          </cell>
          <cell r="H57">
            <v>56</v>
          </cell>
          <cell r="J57">
            <v>1238</v>
          </cell>
          <cell r="L57">
            <v>1182</v>
          </cell>
          <cell r="N57">
            <v>56</v>
          </cell>
          <cell r="P57">
            <v>1194</v>
          </cell>
          <cell r="R57">
            <v>1138</v>
          </cell>
          <cell r="T57">
            <v>56</v>
          </cell>
        </row>
        <row r="58">
          <cell r="B58" t="str">
            <v>South Carolina</v>
          </cell>
          <cell r="D58">
            <v>627</v>
          </cell>
          <cell r="F58">
            <v>625</v>
          </cell>
          <cell r="H58">
            <v>2</v>
          </cell>
          <cell r="J58">
            <v>624</v>
          </cell>
          <cell r="L58">
            <v>622</v>
          </cell>
          <cell r="N58">
            <v>2</v>
          </cell>
          <cell r="P58">
            <v>602</v>
          </cell>
          <cell r="R58">
            <v>600</v>
          </cell>
          <cell r="T58">
            <v>2</v>
          </cell>
        </row>
        <row r="59">
          <cell r="B59" t="str">
            <v>Virginia</v>
          </cell>
          <cell r="D59">
            <v>967</v>
          </cell>
          <cell r="F59">
            <v>947</v>
          </cell>
          <cell r="H59">
            <v>20</v>
          </cell>
          <cell r="J59">
            <v>960</v>
          </cell>
          <cell r="L59">
            <v>941</v>
          </cell>
          <cell r="N59">
            <v>20</v>
          </cell>
          <cell r="P59">
            <v>909</v>
          </cell>
          <cell r="R59">
            <v>889</v>
          </cell>
          <cell r="T59">
            <v>20</v>
          </cell>
        </row>
        <row r="60">
          <cell r="B60" t="str">
            <v>West Virginia</v>
          </cell>
          <cell r="D60">
            <v>350</v>
          </cell>
          <cell r="F60">
            <v>327</v>
          </cell>
          <cell r="H60">
            <v>23</v>
          </cell>
          <cell r="J60">
            <v>350</v>
          </cell>
          <cell r="L60">
            <v>327</v>
          </cell>
          <cell r="N60">
            <v>23</v>
          </cell>
          <cell r="P60">
            <v>337</v>
          </cell>
          <cell r="R60">
            <v>314</v>
          </cell>
          <cell r="T60">
            <v>23</v>
          </cell>
        </row>
        <row r="61">
          <cell r="B61" t="str">
            <v>See footnotes at end of table.</v>
          </cell>
        </row>
        <row r="66">
          <cell r="B66" t="str">
            <v>Table 2.5—Continued</v>
          </cell>
        </row>
        <row r="67">
          <cell r="B67" t="str">
            <v>Medicare Enrollment: Hospital Insurance and/or Supplementary Medical Insurance for Total,</v>
          </cell>
        </row>
        <row r="68">
          <cell r="B68" t="str">
            <v>Fee-for-Service, and Managed Care Enrollees by Area of Residence, as of July 1, 2004</v>
          </cell>
        </row>
        <row r="69">
          <cell r="F69" t="str">
            <v xml:space="preserve">    Type of Coverage</v>
          </cell>
        </row>
        <row r="70">
          <cell r="D70" t="str">
            <v>Hospital Insurance and/or</v>
          </cell>
        </row>
        <row r="71">
          <cell r="D71" t="str">
            <v>Supplementary</v>
          </cell>
          <cell r="P71" t="str">
            <v>Supplementary</v>
          </cell>
        </row>
        <row r="72">
          <cell r="D72" t="str">
            <v>Medical Insurance</v>
          </cell>
          <cell r="J72" t="str">
            <v>Hospital Insurance</v>
          </cell>
          <cell r="P72" t="str">
            <v>Medical Insurance</v>
          </cell>
        </row>
        <row r="73">
          <cell r="F73" t="str">
            <v>Fee-for-</v>
          </cell>
          <cell r="H73" t="str">
            <v>Managed</v>
          </cell>
          <cell r="L73" t="str">
            <v>Fee-for-</v>
          </cell>
          <cell r="N73" t="str">
            <v>Managed</v>
          </cell>
          <cell r="R73" t="str">
            <v>Fee-for-</v>
          </cell>
          <cell r="T73" t="str">
            <v>Managed</v>
          </cell>
        </row>
        <row r="74">
          <cell r="B74" t="str">
            <v>Area of Residence</v>
          </cell>
          <cell r="D74" t="str">
            <v>Total</v>
          </cell>
          <cell r="F74" t="str">
            <v>Service</v>
          </cell>
          <cell r="H74" t="str">
            <v>Care</v>
          </cell>
          <cell r="J74" t="str">
            <v>Total</v>
          </cell>
          <cell r="L74" t="str">
            <v>Service</v>
          </cell>
          <cell r="N74" t="str">
            <v>Care</v>
          </cell>
          <cell r="P74" t="str">
            <v>Total</v>
          </cell>
          <cell r="R74" t="str">
            <v>Service</v>
          </cell>
          <cell r="T74" t="str">
            <v>Care</v>
          </cell>
        </row>
        <row r="75">
          <cell r="D75" t="str">
            <v>Number in Thousands</v>
          </cell>
        </row>
        <row r="76">
          <cell r="B76" t="str">
            <v>East South Central</v>
          </cell>
          <cell r="D76">
            <v>2736</v>
          </cell>
          <cell r="F76">
            <v>2592</v>
          </cell>
          <cell r="H76">
            <v>144</v>
          </cell>
          <cell r="J76">
            <v>2724</v>
          </cell>
          <cell r="L76">
            <v>2581</v>
          </cell>
          <cell r="N76">
            <v>144</v>
          </cell>
          <cell r="P76">
            <v>2613</v>
          </cell>
          <cell r="R76">
            <v>2470</v>
          </cell>
          <cell r="T76">
            <v>144</v>
          </cell>
        </row>
        <row r="77">
          <cell r="B77" t="str">
            <v>Alabama</v>
          </cell>
          <cell r="D77">
            <v>734</v>
          </cell>
          <cell r="F77">
            <v>680</v>
          </cell>
          <cell r="H77">
            <v>54</v>
          </cell>
          <cell r="J77">
            <v>730</v>
          </cell>
          <cell r="L77">
            <v>676</v>
          </cell>
          <cell r="N77">
            <v>54</v>
          </cell>
          <cell r="P77">
            <v>699</v>
          </cell>
          <cell r="R77">
            <v>645</v>
          </cell>
          <cell r="T77">
            <v>54</v>
          </cell>
        </row>
        <row r="78">
          <cell r="B78" t="str">
            <v>Kentucky</v>
          </cell>
          <cell r="D78">
            <v>661</v>
          </cell>
          <cell r="F78">
            <v>642</v>
          </cell>
          <cell r="H78">
            <v>19</v>
          </cell>
          <cell r="J78">
            <v>655</v>
          </cell>
          <cell r="L78">
            <v>636</v>
          </cell>
          <cell r="N78">
            <v>19</v>
          </cell>
          <cell r="P78">
            <v>632</v>
          </cell>
          <cell r="R78">
            <v>613</v>
          </cell>
          <cell r="T78">
            <v>19</v>
          </cell>
        </row>
        <row r="79">
          <cell r="B79" t="str">
            <v>Mississippi</v>
          </cell>
          <cell r="D79">
            <v>446</v>
          </cell>
          <cell r="F79">
            <v>445</v>
          </cell>
          <cell r="H79">
            <v>2</v>
          </cell>
          <cell r="J79">
            <v>446</v>
          </cell>
          <cell r="L79">
            <v>444</v>
          </cell>
          <cell r="N79">
            <v>2</v>
          </cell>
          <cell r="P79">
            <v>428</v>
          </cell>
          <cell r="R79">
            <v>427</v>
          </cell>
          <cell r="T79">
            <v>2</v>
          </cell>
        </row>
        <row r="80">
          <cell r="B80" t="str">
            <v>Tennessee</v>
          </cell>
          <cell r="D80">
            <v>894</v>
          </cell>
          <cell r="F80">
            <v>825</v>
          </cell>
          <cell r="H80">
            <v>69</v>
          </cell>
          <cell r="J80">
            <v>893</v>
          </cell>
          <cell r="L80">
            <v>824</v>
          </cell>
          <cell r="N80">
            <v>69</v>
          </cell>
          <cell r="P80">
            <v>854</v>
          </cell>
          <cell r="R80">
            <v>785</v>
          </cell>
          <cell r="T80">
            <v>69</v>
          </cell>
        </row>
        <row r="82">
          <cell r="B82" t="str">
            <v>West South Central</v>
          </cell>
          <cell r="D82">
            <v>4077</v>
          </cell>
          <cell r="F82">
            <v>3789</v>
          </cell>
          <cell r="H82">
            <v>287</v>
          </cell>
          <cell r="J82">
            <v>4061</v>
          </cell>
          <cell r="L82">
            <v>3774</v>
          </cell>
          <cell r="N82">
            <v>287</v>
          </cell>
          <cell r="P82">
            <v>3880</v>
          </cell>
          <cell r="R82">
            <v>3593</v>
          </cell>
          <cell r="T82">
            <v>287</v>
          </cell>
        </row>
        <row r="83">
          <cell r="B83" t="str">
            <v>Arkansas</v>
          </cell>
          <cell r="D83">
            <v>461</v>
          </cell>
          <cell r="F83">
            <v>458</v>
          </cell>
          <cell r="H83">
            <v>2</v>
          </cell>
          <cell r="J83">
            <v>460</v>
          </cell>
          <cell r="L83">
            <v>458</v>
          </cell>
          <cell r="N83">
            <v>2</v>
          </cell>
          <cell r="P83">
            <v>441</v>
          </cell>
          <cell r="R83">
            <v>439</v>
          </cell>
          <cell r="T83">
            <v>2</v>
          </cell>
        </row>
        <row r="84">
          <cell r="B84" t="str">
            <v>Louisiana</v>
          </cell>
          <cell r="D84">
            <v>628</v>
          </cell>
          <cell r="F84">
            <v>559</v>
          </cell>
          <cell r="H84">
            <v>70</v>
          </cell>
          <cell r="J84">
            <v>624</v>
          </cell>
          <cell r="L84">
            <v>554</v>
          </cell>
          <cell r="N84">
            <v>70</v>
          </cell>
          <cell r="P84">
            <v>596</v>
          </cell>
          <cell r="R84">
            <v>526</v>
          </cell>
          <cell r="T84">
            <v>70</v>
          </cell>
        </row>
        <row r="85">
          <cell r="B85" t="str">
            <v>Oklahoma</v>
          </cell>
          <cell r="D85">
            <v>530</v>
          </cell>
          <cell r="F85">
            <v>489</v>
          </cell>
          <cell r="H85">
            <v>42</v>
          </cell>
          <cell r="J85">
            <v>529</v>
          </cell>
          <cell r="L85">
            <v>488</v>
          </cell>
          <cell r="N85">
            <v>42</v>
          </cell>
          <cell r="P85">
            <v>506</v>
          </cell>
          <cell r="R85">
            <v>464</v>
          </cell>
          <cell r="T85">
            <v>42</v>
          </cell>
        </row>
        <row r="86">
          <cell r="B86" t="str">
            <v>Texas</v>
          </cell>
          <cell r="D86">
            <v>2458</v>
          </cell>
          <cell r="F86">
            <v>2284</v>
          </cell>
          <cell r="H86">
            <v>174</v>
          </cell>
          <cell r="J86">
            <v>2448</v>
          </cell>
          <cell r="L86">
            <v>2274</v>
          </cell>
          <cell r="N86">
            <v>174</v>
          </cell>
          <cell r="P86">
            <v>2338</v>
          </cell>
          <cell r="R86">
            <v>2164</v>
          </cell>
          <cell r="T86">
            <v>174</v>
          </cell>
        </row>
        <row r="88">
          <cell r="B88" t="str">
            <v>Mountain</v>
          </cell>
          <cell r="D88">
            <v>2443</v>
          </cell>
          <cell r="F88">
            <v>1948</v>
          </cell>
          <cell r="H88">
            <v>495</v>
          </cell>
          <cell r="J88">
            <v>2424</v>
          </cell>
          <cell r="L88">
            <v>1929</v>
          </cell>
          <cell r="N88">
            <v>495</v>
          </cell>
          <cell r="P88">
            <v>2300</v>
          </cell>
          <cell r="R88">
            <v>1805</v>
          </cell>
          <cell r="T88">
            <v>495</v>
          </cell>
        </row>
        <row r="89">
          <cell r="B89" t="str">
            <v>Arizona</v>
          </cell>
          <cell r="D89">
            <v>763</v>
          </cell>
          <cell r="F89">
            <v>557</v>
          </cell>
          <cell r="H89">
            <v>207</v>
          </cell>
          <cell r="J89">
            <v>758</v>
          </cell>
          <cell r="L89">
            <v>551</v>
          </cell>
          <cell r="N89">
            <v>207</v>
          </cell>
          <cell r="P89">
            <v>721</v>
          </cell>
          <cell r="R89">
            <v>515</v>
          </cell>
          <cell r="T89">
            <v>207</v>
          </cell>
        </row>
        <row r="90">
          <cell r="B90" t="str">
            <v>Colorado</v>
          </cell>
          <cell r="D90">
            <v>507</v>
          </cell>
          <cell r="F90">
            <v>370</v>
          </cell>
          <cell r="H90">
            <v>136</v>
          </cell>
          <cell r="J90">
            <v>500</v>
          </cell>
          <cell r="L90">
            <v>364</v>
          </cell>
          <cell r="N90">
            <v>136</v>
          </cell>
          <cell r="P90">
            <v>475</v>
          </cell>
          <cell r="R90">
            <v>339</v>
          </cell>
          <cell r="T90">
            <v>136</v>
          </cell>
        </row>
        <row r="91">
          <cell r="B91" t="str">
            <v>Idaho</v>
          </cell>
          <cell r="D91">
            <v>185</v>
          </cell>
          <cell r="F91">
            <v>167</v>
          </cell>
          <cell r="H91">
            <v>19</v>
          </cell>
          <cell r="J91">
            <v>185</v>
          </cell>
          <cell r="L91">
            <v>166</v>
          </cell>
          <cell r="N91">
            <v>19</v>
          </cell>
          <cell r="P91">
            <v>177</v>
          </cell>
          <cell r="R91">
            <v>158</v>
          </cell>
          <cell r="T91">
            <v>19</v>
          </cell>
        </row>
        <row r="92">
          <cell r="B92" t="str">
            <v>Montana</v>
          </cell>
          <cell r="D92">
            <v>145</v>
          </cell>
          <cell r="F92">
            <v>145</v>
          </cell>
          <cell r="H92">
            <v>1</v>
          </cell>
          <cell r="J92">
            <v>145</v>
          </cell>
          <cell r="L92">
            <v>144</v>
          </cell>
          <cell r="N92">
            <v>1</v>
          </cell>
          <cell r="P92">
            <v>139</v>
          </cell>
          <cell r="R92">
            <v>139</v>
          </cell>
          <cell r="T92">
            <v>1</v>
          </cell>
        </row>
        <row r="93">
          <cell r="B93" t="str">
            <v>Nevada</v>
          </cell>
          <cell r="D93">
            <v>287</v>
          </cell>
          <cell r="F93">
            <v>205</v>
          </cell>
          <cell r="H93">
            <v>83</v>
          </cell>
          <cell r="J93">
            <v>286</v>
          </cell>
          <cell r="L93">
            <v>204</v>
          </cell>
          <cell r="N93">
            <v>83</v>
          </cell>
          <cell r="P93">
            <v>267</v>
          </cell>
          <cell r="R93">
            <v>185</v>
          </cell>
          <cell r="T93">
            <v>83</v>
          </cell>
        </row>
        <row r="94">
          <cell r="B94" t="str">
            <v>New Mexico</v>
          </cell>
          <cell r="D94">
            <v>258</v>
          </cell>
          <cell r="F94">
            <v>216</v>
          </cell>
          <cell r="H94">
            <v>42</v>
          </cell>
          <cell r="J94">
            <v>254</v>
          </cell>
          <cell r="L94">
            <v>213</v>
          </cell>
          <cell r="N94">
            <v>42</v>
          </cell>
          <cell r="P94">
            <v>241</v>
          </cell>
          <cell r="R94">
            <v>200</v>
          </cell>
          <cell r="T94">
            <v>42</v>
          </cell>
        </row>
        <row r="95">
          <cell r="B95" t="str">
            <v>Utah</v>
          </cell>
          <cell r="D95">
            <v>228</v>
          </cell>
          <cell r="F95">
            <v>220</v>
          </cell>
          <cell r="H95">
            <v>8</v>
          </cell>
          <cell r="J95">
            <v>227</v>
          </cell>
          <cell r="L95">
            <v>219</v>
          </cell>
          <cell r="N95">
            <v>8</v>
          </cell>
          <cell r="P95">
            <v>213</v>
          </cell>
          <cell r="R95">
            <v>205</v>
          </cell>
          <cell r="T95">
            <v>8</v>
          </cell>
        </row>
        <row r="96">
          <cell r="B96" t="str">
            <v>Wyoming</v>
          </cell>
          <cell r="D96">
            <v>70</v>
          </cell>
          <cell r="F96">
            <v>68</v>
          </cell>
          <cell r="H96">
            <v>1</v>
          </cell>
          <cell r="J96">
            <v>69</v>
          </cell>
          <cell r="L96">
            <v>68</v>
          </cell>
          <cell r="N96">
            <v>1</v>
          </cell>
          <cell r="P96">
            <v>67</v>
          </cell>
          <cell r="R96">
            <v>65</v>
          </cell>
          <cell r="T96">
            <v>1</v>
          </cell>
        </row>
        <row r="98">
          <cell r="B98" t="str">
            <v>Pacific</v>
          </cell>
          <cell r="D98">
            <v>5674</v>
          </cell>
          <cell r="F98">
            <v>3987</v>
          </cell>
          <cell r="H98">
            <v>1687</v>
          </cell>
          <cell r="J98">
            <v>5536</v>
          </cell>
          <cell r="L98">
            <v>3852</v>
          </cell>
          <cell r="N98">
            <v>1684</v>
          </cell>
          <cell r="P98">
            <v>5340</v>
          </cell>
          <cell r="R98">
            <v>3653</v>
          </cell>
          <cell r="T98">
            <v>1687</v>
          </cell>
        </row>
        <row r="99">
          <cell r="B99" t="str">
            <v>Alaska</v>
          </cell>
          <cell r="D99">
            <v>50</v>
          </cell>
          <cell r="F99">
            <v>49</v>
          </cell>
          <cell r="H99" t="str">
            <v xml:space="preserve">              (3)</v>
          </cell>
          <cell r="J99">
            <v>49</v>
          </cell>
          <cell r="L99">
            <v>49</v>
          </cell>
          <cell r="N99" t="str">
            <v xml:space="preserve">              (3)</v>
          </cell>
          <cell r="P99">
            <v>46</v>
          </cell>
          <cell r="R99">
            <v>46</v>
          </cell>
          <cell r="T99" t="str">
            <v xml:space="preserve">              (3)</v>
          </cell>
        </row>
        <row r="100">
          <cell r="B100" t="str">
            <v>California</v>
          </cell>
          <cell r="D100">
            <v>4122</v>
          </cell>
          <cell r="F100">
            <v>2794</v>
          </cell>
          <cell r="H100">
            <v>1328</v>
          </cell>
          <cell r="J100">
            <v>3994</v>
          </cell>
          <cell r="L100">
            <v>2668</v>
          </cell>
          <cell r="N100">
            <v>1326</v>
          </cell>
          <cell r="P100">
            <v>3880</v>
          </cell>
          <cell r="R100">
            <v>2552</v>
          </cell>
          <cell r="T100">
            <v>1328</v>
          </cell>
        </row>
        <row r="101">
          <cell r="B101" t="str">
            <v>Hawaii</v>
          </cell>
          <cell r="D101">
            <v>178</v>
          </cell>
          <cell r="F101">
            <v>118</v>
          </cell>
          <cell r="H101">
            <v>59</v>
          </cell>
          <cell r="J101">
            <v>177</v>
          </cell>
          <cell r="L101">
            <v>117</v>
          </cell>
          <cell r="N101">
            <v>59</v>
          </cell>
          <cell r="P101">
            <v>165</v>
          </cell>
          <cell r="R101">
            <v>105</v>
          </cell>
          <cell r="T101">
            <v>59</v>
          </cell>
        </row>
        <row r="102">
          <cell r="B102" t="str">
            <v>Oregon</v>
          </cell>
          <cell r="D102">
            <v>527</v>
          </cell>
          <cell r="F102">
            <v>356</v>
          </cell>
          <cell r="H102">
            <v>171</v>
          </cell>
          <cell r="J102">
            <v>521</v>
          </cell>
          <cell r="L102">
            <v>350</v>
          </cell>
          <cell r="N102">
            <v>171</v>
          </cell>
          <cell r="P102">
            <v>499</v>
          </cell>
          <cell r="R102">
            <v>327</v>
          </cell>
          <cell r="T102">
            <v>171</v>
          </cell>
        </row>
        <row r="103">
          <cell r="B103" t="str">
            <v>Washington</v>
          </cell>
          <cell r="D103">
            <v>797</v>
          </cell>
          <cell r="F103">
            <v>670</v>
          </cell>
          <cell r="H103">
            <v>128</v>
          </cell>
          <cell r="J103">
            <v>794</v>
          </cell>
          <cell r="L103">
            <v>667</v>
          </cell>
          <cell r="N103">
            <v>128</v>
          </cell>
          <cell r="P103">
            <v>751</v>
          </cell>
          <cell r="R103">
            <v>623</v>
          </cell>
          <cell r="T103">
            <v>128</v>
          </cell>
        </row>
        <row r="105">
          <cell r="B105" t="str">
            <v>Outlying Areas 2</v>
          </cell>
          <cell r="D105">
            <v>945</v>
          </cell>
          <cell r="F105">
            <v>883</v>
          </cell>
          <cell r="H105">
            <v>62</v>
          </cell>
          <cell r="J105">
            <v>943</v>
          </cell>
          <cell r="L105">
            <v>881</v>
          </cell>
          <cell r="N105">
            <v>62</v>
          </cell>
          <cell r="P105">
            <v>530</v>
          </cell>
          <cell r="R105">
            <v>468</v>
          </cell>
          <cell r="T105">
            <v>62</v>
          </cell>
        </row>
        <row r="106">
          <cell r="B106" t="str">
            <v>1Includes the 50 States and outlying areas.</v>
          </cell>
        </row>
        <row r="107">
          <cell r="B107" t="str">
            <v>2Includes Puerto Rico, Guam, Virgin Islands, residence unknown, and all other outlying areas not shown separately.</v>
          </cell>
        </row>
        <row r="108">
          <cell r="B108" t="str">
            <v>3Less than 500 enrollees.</v>
          </cell>
        </row>
        <row r="110">
          <cell r="B110" t="str">
            <v>NOTE: Numbers may not add to total because of rounding.</v>
          </cell>
        </row>
        <row r="112">
          <cell r="B112" t="str">
            <v xml:space="preserve">SOURCE:  Centers for Medicare &amp; Medicaid Services, Office of Information Services: Data from the 100 percent Denominator File; data development </v>
          </cell>
        </row>
        <row r="113">
          <cell r="B113" t="str">
            <v>by the Office of Research, Development, and Information.</v>
          </cell>
        </row>
      </sheetData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OPP UPL SFY2021 Combined INP"/>
      <sheetName val="SHOPP UPL SFY2021 Combined OUT"/>
      <sheetName val="SHOPP Cost UPL SFY2021 Separate"/>
      <sheetName val="Inpt summary"/>
      <sheetName val="all hosp without matching summa"/>
      <sheetName val="Outpt summary APC"/>
      <sheetName val="Outpt Summary No APC"/>
      <sheetName val="Outpt TPL NO APC"/>
      <sheetName val="SHOPP UPL SFY2020 Combined INP"/>
      <sheetName val="SHOPP UPL SFY2020 Combined OUT"/>
      <sheetName val="SHOPP Cost UPL SFY2020 Separate"/>
    </sheetNames>
    <sheetDataSet>
      <sheetData sheetId="0"/>
      <sheetData sheetId="1"/>
      <sheetData sheetId="2">
        <row r="1">
          <cell r="D1"/>
          <cell r="J1"/>
          <cell r="K1"/>
        </row>
        <row r="2">
          <cell r="A2" t="str">
            <v xml:space="preserve">Billing ID </v>
          </cell>
          <cell r="B2" t="str">
            <v>﻿Spec</v>
          </cell>
          <cell r="C2" t="str">
            <v>Use DRG UPL Not Cost</v>
          </cell>
          <cell r="D2" t="str">
            <v>Ownership Indicator</v>
          </cell>
          <cell r="E2" t="str">
            <v>Billing Full Name</v>
          </cell>
          <cell r="F2" t="str">
            <v>Billing Full Street Addr</v>
          </cell>
          <cell r="G2" t="str">
            <v>Billing City/St/Zip Code</v>
          </cell>
          <cell r="H2" t="str">
            <v>State</v>
          </cell>
          <cell r="I2" t="str">
            <v>CMS_ID</v>
          </cell>
          <cell r="J2" t="str">
            <v>FY_BGN_DT</v>
          </cell>
          <cell r="K2" t="str">
            <v>FY_END_DT</v>
          </cell>
        </row>
        <row r="3">
          <cell r="A3" t="str">
            <v>100700440A</v>
          </cell>
          <cell r="B3" t="str">
            <v>014</v>
          </cell>
          <cell r="C3" t="str">
            <v>No</v>
          </cell>
          <cell r="D3" t="str">
            <v>Private</v>
          </cell>
          <cell r="E3" t="str">
            <v>ALLIANCE HEALTH MADILL</v>
          </cell>
          <cell r="F3" t="str">
            <v>901 S 5TH AVE.</v>
          </cell>
          <cell r="G3" t="str">
            <v>MADILL,OK 73446-0604</v>
          </cell>
          <cell r="H3" t="str">
            <v>OK</v>
          </cell>
          <cell r="I3" t="str">
            <v>371326</v>
          </cell>
          <cell r="J3">
            <v>43922</v>
          </cell>
          <cell r="K3">
            <v>44286</v>
          </cell>
        </row>
        <row r="4">
          <cell r="A4" t="str">
            <v>100700790A</v>
          </cell>
          <cell r="B4" t="str">
            <v>014</v>
          </cell>
          <cell r="C4" t="str">
            <v>No</v>
          </cell>
          <cell r="D4" t="str">
            <v>NSGO</v>
          </cell>
          <cell r="E4" t="str">
            <v>ARBUCKLE MEM HSP</v>
          </cell>
          <cell r="F4" t="str">
            <v>2011 W BROADWAY</v>
          </cell>
          <cell r="G4" t="str">
            <v>SULPHUR,OK 73086-8109</v>
          </cell>
          <cell r="H4" t="str">
            <v>OK</v>
          </cell>
          <cell r="I4" t="str">
            <v>371328</v>
          </cell>
          <cell r="J4">
            <v>43831</v>
          </cell>
          <cell r="K4">
            <v>44196</v>
          </cell>
        </row>
        <row r="5">
          <cell r="A5" t="str">
            <v>100262850D</v>
          </cell>
          <cell r="B5" t="str">
            <v>014</v>
          </cell>
          <cell r="C5" t="str">
            <v>No</v>
          </cell>
          <cell r="D5" t="str">
            <v>NSGO</v>
          </cell>
          <cell r="E5" t="str">
            <v>ATOKA COUNTY HEALTHCARE AUTHORITY</v>
          </cell>
          <cell r="F5" t="str">
            <v>1590 W LIBERTY ROAD</v>
          </cell>
          <cell r="G5" t="str">
            <v>ATOKA,OK 74525-</v>
          </cell>
          <cell r="H5" t="str">
            <v>OK</v>
          </cell>
          <cell r="I5" t="str">
            <v>371300</v>
          </cell>
          <cell r="J5">
            <v>43831</v>
          </cell>
          <cell r="K5">
            <v>44196</v>
          </cell>
        </row>
        <row r="6">
          <cell r="A6" t="str">
            <v>100700760A</v>
          </cell>
          <cell r="B6" t="str">
            <v>014</v>
          </cell>
          <cell r="C6" t="str">
            <v>No</v>
          </cell>
          <cell r="D6" t="str">
            <v>NSGO</v>
          </cell>
          <cell r="E6" t="str">
            <v>BEAVER COUNTY MEMORIAL HOSPITAL</v>
          </cell>
          <cell r="F6" t="str">
            <v xml:space="preserve">212 E. 8TH STREET  </v>
          </cell>
          <cell r="G6" t="str">
            <v xml:space="preserve">BEAVER         </v>
          </cell>
          <cell r="H6" t="str">
            <v>OK</v>
          </cell>
          <cell r="I6">
            <v>370041</v>
          </cell>
          <cell r="J6">
            <v>43466</v>
          </cell>
          <cell r="K6">
            <v>43830</v>
          </cell>
        </row>
        <row r="7">
          <cell r="A7" t="str">
            <v>200085660G</v>
          </cell>
          <cell r="B7" t="str">
            <v>634</v>
          </cell>
          <cell r="C7" t="str">
            <v>No</v>
          </cell>
          <cell r="D7" t="str">
            <v>Private - Psychiatric Hospital Combined</v>
          </cell>
          <cell r="E7" t="str">
            <v>BETHANY BEHAVIORAL HEALTH-A UNIT OF CEDAR RIDGE</v>
          </cell>
          <cell r="F7" t="str">
            <v>7600 NW 23RD</v>
          </cell>
          <cell r="G7" t="str">
            <v>BETHANY,OK 73008-4945</v>
          </cell>
          <cell r="H7" t="str">
            <v>OK</v>
          </cell>
          <cell r="I7" t="str">
            <v>374023</v>
          </cell>
          <cell r="J7">
            <v>43831</v>
          </cell>
          <cell r="K7">
            <v>44196</v>
          </cell>
        </row>
        <row r="8">
          <cell r="A8" t="str">
            <v>100699690A</v>
          </cell>
          <cell r="B8" t="str">
            <v>014</v>
          </cell>
          <cell r="C8" t="str">
            <v>No</v>
          </cell>
          <cell r="D8" t="str">
            <v>NSGO</v>
          </cell>
          <cell r="E8" t="str">
            <v>CARNEGIE TRI-COUNTY MUNICI</v>
          </cell>
          <cell r="F8" t="str">
            <v>MUNICIPAL HOSPITAL  102 N BROADWAY</v>
          </cell>
          <cell r="G8" t="str">
            <v>CARNEGIE,OK 73015-9073</v>
          </cell>
          <cell r="H8" t="str">
            <v>OK</v>
          </cell>
          <cell r="I8" t="str">
            <v>371334</v>
          </cell>
          <cell r="J8">
            <v>43586</v>
          </cell>
          <cell r="K8">
            <v>43951</v>
          </cell>
        </row>
        <row r="9">
          <cell r="A9" t="str">
            <v>200085660H</v>
          </cell>
          <cell r="B9" t="str">
            <v>634</v>
          </cell>
          <cell r="C9" t="str">
            <v>No</v>
          </cell>
          <cell r="D9" t="str">
            <v>Private - Psychiatric Hospital</v>
          </cell>
          <cell r="E9" t="str">
            <v>CEDAR RIDGE PSYCHIATRIC HOSPITAL</v>
          </cell>
          <cell r="F9" t="str">
            <v>6501 NE 50TH</v>
          </cell>
          <cell r="G9" t="str">
            <v>OKLAHOMA CITY,OK 73141-0001</v>
          </cell>
          <cell r="H9" t="str">
            <v>OK</v>
          </cell>
          <cell r="I9" t="str">
            <v>374023</v>
          </cell>
          <cell r="J9">
            <v>43831</v>
          </cell>
          <cell r="K9">
            <v>44196</v>
          </cell>
        </row>
        <row r="10">
          <cell r="A10" t="str">
            <v>200085660I</v>
          </cell>
          <cell r="B10" t="str">
            <v>635</v>
          </cell>
          <cell r="C10" t="str">
            <v>No</v>
          </cell>
          <cell r="D10" t="str">
            <v>Private - Psychiatric Hospital Combined</v>
          </cell>
          <cell r="E10" t="str">
            <v>CEDAR RIDGE PSYCHIATRIC HOSPITAL</v>
          </cell>
          <cell r="F10" t="str">
            <v>6501 NE 50TH</v>
          </cell>
          <cell r="G10" t="str">
            <v>OKLAHOMA CITY,OK 73141-0002</v>
          </cell>
          <cell r="H10" t="str">
            <v>OK</v>
          </cell>
          <cell r="I10" t="str">
            <v>374023</v>
          </cell>
          <cell r="J10">
            <v>43831</v>
          </cell>
          <cell r="K10">
            <v>44196</v>
          </cell>
        </row>
        <row r="11">
          <cell r="A11" t="str">
            <v>100700740A</v>
          </cell>
          <cell r="B11" t="str">
            <v>014</v>
          </cell>
          <cell r="C11" t="str">
            <v>No</v>
          </cell>
          <cell r="D11" t="str">
            <v>NSGO</v>
          </cell>
          <cell r="E11" t="str">
            <v>CIMARRON MEMORIAL HOSPITAL</v>
          </cell>
          <cell r="F11" t="str">
            <v>100 S ELLIS AVE</v>
          </cell>
          <cell r="G11" t="str">
            <v>BOISE CITY,OK 73933-</v>
          </cell>
          <cell r="H11" t="str">
            <v>OK</v>
          </cell>
          <cell r="I11" t="str">
            <v>371307</v>
          </cell>
          <cell r="J11">
            <v>43831</v>
          </cell>
          <cell r="K11">
            <v>44196</v>
          </cell>
        </row>
        <row r="12">
          <cell r="A12" t="str">
            <v>200234090B</v>
          </cell>
          <cell r="B12" t="str">
            <v>014</v>
          </cell>
          <cell r="C12" t="str">
            <v>No</v>
          </cell>
          <cell r="D12" t="str">
            <v>NSGO</v>
          </cell>
          <cell r="E12" t="str">
            <v>CLEVELAND AREA HOSPITAL</v>
          </cell>
          <cell r="F12" t="str">
            <v>1401 W PAWNEE ST</v>
          </cell>
          <cell r="G12" t="str">
            <v>CLEVELAND,OK 74020-3020</v>
          </cell>
          <cell r="H12" t="str">
            <v>OK</v>
          </cell>
          <cell r="I12" t="str">
            <v>371320</v>
          </cell>
          <cell r="J12">
            <v>43831</v>
          </cell>
          <cell r="K12">
            <v>44196</v>
          </cell>
        </row>
        <row r="13">
          <cell r="A13" t="str">
            <v>100819200B</v>
          </cell>
          <cell r="B13" t="str">
            <v>014</v>
          </cell>
          <cell r="C13" t="str">
            <v>No</v>
          </cell>
          <cell r="D13" t="str">
            <v>NSGO</v>
          </cell>
          <cell r="E13" t="str">
            <v>CORDELL MEMORIAL HOSPITAL</v>
          </cell>
          <cell r="F13" t="str">
            <v>1220 N GLENN ENGLISH</v>
          </cell>
          <cell r="G13" t="str">
            <v>CORDELL,OK 73632-</v>
          </cell>
          <cell r="H13" t="str">
            <v>OK</v>
          </cell>
          <cell r="I13" t="str">
            <v>371325</v>
          </cell>
          <cell r="J13">
            <v>43647</v>
          </cell>
          <cell r="K13">
            <v>44012</v>
          </cell>
        </row>
        <row r="14">
          <cell r="A14" t="str">
            <v>200259440A</v>
          </cell>
          <cell r="B14" t="str">
            <v>014</v>
          </cell>
          <cell r="C14" t="str">
            <v>No</v>
          </cell>
          <cell r="D14" t="str">
            <v>Private-Combined</v>
          </cell>
          <cell r="E14" t="str">
            <v>DRUMRIGHT REGIONAL HOSPITAL</v>
          </cell>
          <cell r="F14" t="str">
            <v>610 W BYPASS</v>
          </cell>
          <cell r="G14" t="str">
            <v>DRUMRIGHT,OK 74030-5957</v>
          </cell>
          <cell r="H14" t="str">
            <v>OK</v>
          </cell>
          <cell r="I14">
            <v>371331</v>
          </cell>
          <cell r="J14">
            <v>43934</v>
          </cell>
          <cell r="K14">
            <v>44196</v>
          </cell>
        </row>
        <row r="15">
          <cell r="A15" t="str">
            <v>100700120Q</v>
          </cell>
          <cell r="B15" t="str">
            <v>014</v>
          </cell>
          <cell r="C15" t="str">
            <v>No</v>
          </cell>
          <cell r="D15" t="str">
            <v>Private</v>
          </cell>
          <cell r="E15" t="str">
            <v>DUNCAN REGIONAL HOSPITAL INC</v>
          </cell>
          <cell r="F15" t="str">
            <v xml:space="preserve">U.S. HIGHWAYS 70 &amp; 81  </v>
          </cell>
          <cell r="G15" t="str">
            <v>WAURIKA,OK  73573-0090</v>
          </cell>
          <cell r="H15" t="str">
            <v>OK</v>
          </cell>
          <cell r="I15">
            <v>371311</v>
          </cell>
          <cell r="J15">
            <v>43647</v>
          </cell>
          <cell r="K15">
            <v>44012</v>
          </cell>
        </row>
        <row r="16">
          <cell r="A16" t="str">
            <v>100700730A</v>
          </cell>
          <cell r="B16" t="str">
            <v>014</v>
          </cell>
          <cell r="C16" t="str">
            <v>No</v>
          </cell>
          <cell r="D16" t="str">
            <v>NSGO</v>
          </cell>
          <cell r="E16" t="str">
            <v>EASTERN OKLAHOMA MEDICAL CENTER</v>
          </cell>
          <cell r="F16" t="str">
            <v>105 WALL STREET</v>
          </cell>
          <cell r="G16" t="str">
            <v>POTEAU,OK 74953-</v>
          </cell>
          <cell r="H16" t="str">
            <v>OK</v>
          </cell>
          <cell r="I16" t="str">
            <v>371337</v>
          </cell>
          <cell r="J16">
            <v>43647</v>
          </cell>
          <cell r="K16">
            <v>44012</v>
          </cell>
        </row>
        <row r="17">
          <cell r="A17" t="str">
            <v>100700800A</v>
          </cell>
          <cell r="B17" t="str">
            <v>014</v>
          </cell>
          <cell r="C17" t="str">
            <v>No</v>
          </cell>
          <cell r="D17" t="str">
            <v>NSGO</v>
          </cell>
          <cell r="E17" t="str">
            <v>FAIRVIEW HSP</v>
          </cell>
          <cell r="F17" t="str">
            <v>523 STATE RD</v>
          </cell>
          <cell r="G17" t="str">
            <v>FAIRVIEW,OK 73737-</v>
          </cell>
          <cell r="H17" t="str">
            <v>OK</v>
          </cell>
          <cell r="I17" t="str">
            <v>371329</v>
          </cell>
          <cell r="J17">
            <v>43647</v>
          </cell>
          <cell r="K17">
            <v>44012</v>
          </cell>
        </row>
        <row r="18">
          <cell r="A18" t="str">
            <v>100690030B</v>
          </cell>
          <cell r="B18" t="str">
            <v>634</v>
          </cell>
          <cell r="C18" t="str">
            <v>No</v>
          </cell>
          <cell r="D18" t="str">
            <v>Public - Psychiatric Hospital</v>
          </cell>
          <cell r="E18" t="str">
            <v>GRIFFIN MEMORIAL HOSPITAL</v>
          </cell>
          <cell r="F18" t="str">
            <v>900 E MAIN</v>
          </cell>
          <cell r="G18" t="str">
            <v>NORMAN,OK 73071-5305</v>
          </cell>
          <cell r="H18" t="str">
            <v>OK</v>
          </cell>
          <cell r="I18" t="str">
            <v>374000</v>
          </cell>
          <cell r="J18">
            <v>43647</v>
          </cell>
          <cell r="K18">
            <v>44012</v>
          </cell>
        </row>
        <row r="19">
          <cell r="A19" t="str">
            <v>100699660A</v>
          </cell>
          <cell r="B19" t="str">
            <v>014</v>
          </cell>
          <cell r="C19" t="str">
            <v>No</v>
          </cell>
          <cell r="D19" t="str">
            <v>NSGO</v>
          </cell>
          <cell r="E19" t="str">
            <v>HARPER CO COM HSP</v>
          </cell>
          <cell r="F19" t="str">
            <v>1003 US HWY 64 NORTH</v>
          </cell>
          <cell r="G19" t="str">
            <v>BUFFALO,OK 73834-0064</v>
          </cell>
          <cell r="H19" t="str">
            <v>OK</v>
          </cell>
          <cell r="I19" t="str">
            <v>371324</v>
          </cell>
          <cell r="J19">
            <v>43739</v>
          </cell>
          <cell r="K19">
            <v>44104</v>
          </cell>
        </row>
        <row r="20">
          <cell r="A20" t="str">
            <v>200313370A</v>
          </cell>
          <cell r="B20" t="str">
            <v>014</v>
          </cell>
          <cell r="C20" t="str">
            <v>No</v>
          </cell>
          <cell r="D20" t="str">
            <v>Private-Combined</v>
          </cell>
          <cell r="E20" t="str">
            <v>HASKELL COUNTY COMMUNITY HOSPITAL</v>
          </cell>
          <cell r="F20" t="str">
            <v xml:space="preserve">401 NW H ST  </v>
          </cell>
          <cell r="G20" t="str">
            <v>STIGLER,OK  74462-1625</v>
          </cell>
          <cell r="H20" t="str">
            <v>OK</v>
          </cell>
          <cell r="I20" t="e">
            <v>#N/A</v>
          </cell>
          <cell r="J20" t="e">
            <v>#N/A</v>
          </cell>
          <cell r="K20" t="e">
            <v>#N/A</v>
          </cell>
        </row>
        <row r="21">
          <cell r="A21" t="str">
            <v>200539880B</v>
          </cell>
          <cell r="B21" t="str">
            <v>014</v>
          </cell>
          <cell r="C21" t="str">
            <v>No</v>
          </cell>
          <cell r="D21" t="str">
            <v>NSGO</v>
          </cell>
          <cell r="E21" t="str">
            <v>HOLDENVILLE GENERAL HOSPITAL</v>
          </cell>
          <cell r="F21" t="str">
            <v>100 MCDOUGAL DRIVE</v>
          </cell>
          <cell r="G21" t="str">
            <v>HOLDENVILLE,OK 74848-2822</v>
          </cell>
          <cell r="H21" t="str">
            <v>OK</v>
          </cell>
          <cell r="I21" t="str">
            <v>371321</v>
          </cell>
          <cell r="J21">
            <v>43647</v>
          </cell>
          <cell r="K21">
            <v>44012</v>
          </cell>
        </row>
        <row r="22">
          <cell r="A22" t="str">
            <v>100700670A</v>
          </cell>
          <cell r="B22" t="str">
            <v>012</v>
          </cell>
          <cell r="C22" t="str">
            <v>No</v>
          </cell>
          <cell r="D22" t="str">
            <v>Public - Rehabilitation</v>
          </cell>
          <cell r="E22" t="str">
            <v>J D MCCARTY C P CTR</v>
          </cell>
          <cell r="F22" t="str">
            <v>2002 EAST ROBINSON</v>
          </cell>
          <cell r="G22" t="str">
            <v>NORMAN,OK 73071-</v>
          </cell>
          <cell r="H22" t="str">
            <v>OK</v>
          </cell>
          <cell r="I22" t="str">
            <v>373300</v>
          </cell>
          <cell r="J22">
            <v>43647</v>
          </cell>
          <cell r="K22">
            <v>44012</v>
          </cell>
        </row>
        <row r="23">
          <cell r="A23" t="str">
            <v>100700780B</v>
          </cell>
          <cell r="B23" t="str">
            <v>014</v>
          </cell>
          <cell r="C23" t="str">
            <v>No</v>
          </cell>
          <cell r="D23" t="str">
            <v>NSGO</v>
          </cell>
          <cell r="E23" t="str">
            <v>HARMON MEM HSP</v>
          </cell>
          <cell r="F23" t="str">
            <v>400 E CHESTNUT</v>
          </cell>
          <cell r="G23" t="str">
            <v>HOLLIS,OK 73550-2032</v>
          </cell>
          <cell r="H23" t="str">
            <v>OK</v>
          </cell>
          <cell r="I23" t="str">
            <v>371338</v>
          </cell>
          <cell r="J23">
            <v>43647</v>
          </cell>
          <cell r="K23">
            <v>44012</v>
          </cell>
        </row>
        <row r="24">
          <cell r="A24" t="str">
            <v>100700460A</v>
          </cell>
          <cell r="B24" t="str">
            <v>014</v>
          </cell>
          <cell r="C24" t="str">
            <v>No</v>
          </cell>
          <cell r="D24" t="str">
            <v>Private</v>
          </cell>
          <cell r="E24" t="str">
            <v>JANE PHILLIPS NOWATA</v>
          </cell>
          <cell r="F24" t="str">
            <v>237 S LOCUST STREET</v>
          </cell>
          <cell r="G24" t="str">
            <v>NOWATA,OK 74048-</v>
          </cell>
          <cell r="H24" t="str">
            <v>OK</v>
          </cell>
          <cell r="I24" t="str">
            <v>371305</v>
          </cell>
          <cell r="J24">
            <v>43647</v>
          </cell>
          <cell r="K24">
            <v>44012</v>
          </cell>
        </row>
        <row r="25">
          <cell r="A25" t="str">
            <v>100700660B</v>
          </cell>
          <cell r="B25" t="str">
            <v>634</v>
          </cell>
          <cell r="C25" t="str">
            <v>No</v>
          </cell>
          <cell r="D25" t="str">
            <v>Public - Psychiatric Hospital</v>
          </cell>
          <cell r="E25" t="str">
            <v>JIM TALIAFERRO MHC</v>
          </cell>
          <cell r="F25" t="str">
            <v>602 SW 38TH STREET</v>
          </cell>
          <cell r="G25" t="str">
            <v>LAWTON,OK 73505-6912</v>
          </cell>
          <cell r="H25" t="str">
            <v>OK</v>
          </cell>
          <cell r="I25" t="str">
            <v>374008</v>
          </cell>
          <cell r="J25">
            <v>43647</v>
          </cell>
          <cell r="K25">
            <v>44012</v>
          </cell>
        </row>
        <row r="26">
          <cell r="A26" t="str">
            <v>100700380P</v>
          </cell>
          <cell r="B26" t="str">
            <v>634</v>
          </cell>
          <cell r="C26" t="str">
            <v>No</v>
          </cell>
          <cell r="D26" t="str">
            <v>Private - Psychiatric Hospital</v>
          </cell>
          <cell r="E26" t="str">
            <v>LAUREATE PSYCHIATRIC CLINIC &amp; HOSPITAL INC</v>
          </cell>
          <cell r="F26" t="str">
            <v>6655 SOUTH YALE</v>
          </cell>
          <cell r="G26" t="str">
            <v>TULSA,OK 74136-3326</v>
          </cell>
          <cell r="H26" t="str">
            <v>OK</v>
          </cell>
          <cell r="I26" t="str">
            <v>374020</v>
          </cell>
          <cell r="J26">
            <v>43647</v>
          </cell>
          <cell r="K26">
            <v>44012</v>
          </cell>
        </row>
        <row r="27">
          <cell r="A27" t="str">
            <v>200740630B</v>
          </cell>
          <cell r="B27" t="str">
            <v>014</v>
          </cell>
          <cell r="C27" t="str">
            <v>No</v>
          </cell>
          <cell r="D27" t="str">
            <v>Private</v>
          </cell>
          <cell r="E27" t="str">
            <v>MANGUM REGIONAL MEDICAL CENTER</v>
          </cell>
          <cell r="F27" t="str">
            <v>ONE WICKERSHAM DRIVE</v>
          </cell>
          <cell r="G27" t="str">
            <v>MANGUM,OK 73554-0000</v>
          </cell>
          <cell r="H27" t="str">
            <v>OK</v>
          </cell>
          <cell r="I27" t="str">
            <v>371330</v>
          </cell>
          <cell r="J27">
            <v>43831</v>
          </cell>
          <cell r="K27">
            <v>44196</v>
          </cell>
        </row>
        <row r="28">
          <cell r="A28" t="str">
            <v>100774650D</v>
          </cell>
          <cell r="B28" t="str">
            <v>014</v>
          </cell>
          <cell r="C28" t="str">
            <v>No</v>
          </cell>
          <cell r="D28" t="str">
            <v>Private</v>
          </cell>
          <cell r="E28" t="str">
            <v>MARY HURLEY HOSPITAL</v>
          </cell>
          <cell r="F28" t="str">
            <v>6 N COVINGTON</v>
          </cell>
          <cell r="G28" t="str">
            <v>COALGATE,OK 74538-2002</v>
          </cell>
          <cell r="H28" t="str">
            <v>OK</v>
          </cell>
          <cell r="I28" t="str">
            <v>371319</v>
          </cell>
          <cell r="J28">
            <v>43647</v>
          </cell>
          <cell r="K28">
            <v>44012</v>
          </cell>
        </row>
        <row r="29">
          <cell r="A29" t="str">
            <v>100700920A</v>
          </cell>
          <cell r="B29" t="str">
            <v>014</v>
          </cell>
          <cell r="C29" t="str">
            <v>No</v>
          </cell>
          <cell r="D29" t="str">
            <v>Private</v>
          </cell>
          <cell r="E29" t="str">
            <v>MCCURTAIN MEM HSP</v>
          </cell>
          <cell r="F29" t="str">
            <v>1301 E LINCOLN RD</v>
          </cell>
          <cell r="G29" t="str">
            <v>IDABEL,OK 74745-7300</v>
          </cell>
          <cell r="H29" t="str">
            <v>OK</v>
          </cell>
          <cell r="I29" t="str">
            <v>371342</v>
          </cell>
          <cell r="J29">
            <v>43647</v>
          </cell>
          <cell r="K29">
            <v>44012</v>
          </cell>
        </row>
        <row r="30">
          <cell r="A30" t="str">
            <v>200285100B</v>
          </cell>
          <cell r="B30" t="str">
            <v>204</v>
          </cell>
          <cell r="C30" t="str">
            <v>No</v>
          </cell>
          <cell r="D30" t="str">
            <v>Private Hospital Based Psych Level II - Combined</v>
          </cell>
          <cell r="E30" t="str">
            <v>MEADOWLAKE CHILD/ADOLESCENT ACUTE LEVEL 2</v>
          </cell>
          <cell r="F30" t="str">
            <v>2216 S VAN BUREN</v>
          </cell>
          <cell r="G30" t="str">
            <v>ENID,OK 73701-8217</v>
          </cell>
          <cell r="H30" t="str">
            <v>OK</v>
          </cell>
          <cell r="I30" t="str">
            <v>370016</v>
          </cell>
          <cell r="J30">
            <v>43647</v>
          </cell>
          <cell r="K30">
            <v>44012</v>
          </cell>
        </row>
        <row r="31">
          <cell r="A31" t="str">
            <v>200285100C</v>
          </cell>
          <cell r="B31" t="str">
            <v>204</v>
          </cell>
          <cell r="C31" t="str">
            <v>No</v>
          </cell>
          <cell r="D31" t="str">
            <v>Private Hospital Based Psych Level II - Combined</v>
          </cell>
          <cell r="E31" t="str">
            <v>MEADOWLAKE CHILD/ADOLESCENT DUAL ACUTE LEVEL 2</v>
          </cell>
          <cell r="F31" t="str">
            <v>2216 S VAN BUREN</v>
          </cell>
          <cell r="G31" t="str">
            <v>ENID,OK 73701-0000</v>
          </cell>
          <cell r="H31" t="str">
            <v>OK</v>
          </cell>
          <cell r="I31" t="str">
            <v>370016</v>
          </cell>
          <cell r="J31">
            <v>43647</v>
          </cell>
          <cell r="K31">
            <v>44012</v>
          </cell>
        </row>
        <row r="32">
          <cell r="A32" t="str">
            <v>100699630A</v>
          </cell>
          <cell r="B32" t="str">
            <v>010</v>
          </cell>
          <cell r="C32" t="str">
            <v>No</v>
          </cell>
          <cell r="D32" t="str">
            <v>NSGO</v>
          </cell>
          <cell r="E32" t="str">
            <v>MEMORIAL HOSPITAL OF TEXAS COUNTY</v>
          </cell>
          <cell r="F32" t="str">
            <v>520 MEDICAL DR</v>
          </cell>
          <cell r="G32" t="str">
            <v>GUYMON,OK 73942-0520</v>
          </cell>
          <cell r="H32" t="str">
            <v>OK</v>
          </cell>
          <cell r="I32" t="str">
            <v>371340</v>
          </cell>
          <cell r="J32">
            <v>43647</v>
          </cell>
          <cell r="K32">
            <v>44012</v>
          </cell>
        </row>
        <row r="33">
          <cell r="A33" t="str">
            <v>100699960A</v>
          </cell>
          <cell r="B33" t="str">
            <v>014</v>
          </cell>
          <cell r="C33" t="str">
            <v>No</v>
          </cell>
          <cell r="D33" t="str">
            <v>NSGO</v>
          </cell>
          <cell r="E33" t="str">
            <v>MERCY HEALTH LOVE COUNTY</v>
          </cell>
          <cell r="F33" t="str">
            <v>300 WANDA ST</v>
          </cell>
          <cell r="G33" t="str">
            <v>MARIETTA,OK 73448-1200</v>
          </cell>
          <cell r="H33" t="str">
            <v>OK</v>
          </cell>
          <cell r="I33" t="str">
            <v>371306</v>
          </cell>
          <cell r="J33">
            <v>43647</v>
          </cell>
          <cell r="K33">
            <v>44012</v>
          </cell>
        </row>
        <row r="34">
          <cell r="A34" t="str">
            <v>200226190A</v>
          </cell>
          <cell r="B34" t="str">
            <v>010</v>
          </cell>
          <cell r="C34" t="str">
            <v>No</v>
          </cell>
          <cell r="D34" t="str">
            <v>Private</v>
          </cell>
          <cell r="E34" t="str">
            <v>MERCY HOSPITAL HEALDTON INC</v>
          </cell>
          <cell r="F34" t="str">
            <v>3462 HOSPITAL ROAD</v>
          </cell>
          <cell r="G34" t="str">
            <v>HEALDTON,OK 73438-6124</v>
          </cell>
          <cell r="H34" t="str">
            <v>OK</v>
          </cell>
          <cell r="I34" t="str">
            <v>371310</v>
          </cell>
          <cell r="J34">
            <v>43647</v>
          </cell>
          <cell r="K34">
            <v>44012</v>
          </cell>
        </row>
        <row r="35">
          <cell r="A35" t="str">
            <v>200521810B</v>
          </cell>
          <cell r="B35" t="str">
            <v>014</v>
          </cell>
          <cell r="C35" t="str">
            <v>No</v>
          </cell>
          <cell r="D35" t="str">
            <v>Private</v>
          </cell>
          <cell r="E35" t="str">
            <v>MERCY HOSPITAL KINGFISHER, INC</v>
          </cell>
          <cell r="F35" t="str">
            <v>1000 KINGFISHER REGIONAL DR</v>
          </cell>
          <cell r="G35" t="str">
            <v>KINGFISHER,OK 73750-0059</v>
          </cell>
          <cell r="H35" t="str">
            <v>OK</v>
          </cell>
          <cell r="I35" t="str">
            <v>371313</v>
          </cell>
          <cell r="J35">
            <v>43647</v>
          </cell>
          <cell r="K35">
            <v>44012</v>
          </cell>
        </row>
        <row r="36">
          <cell r="A36" t="str">
            <v>200425410C</v>
          </cell>
          <cell r="B36" t="str">
            <v>014</v>
          </cell>
          <cell r="C36" t="str">
            <v>No</v>
          </cell>
          <cell r="D36" t="str">
            <v>Private</v>
          </cell>
          <cell r="E36" t="str">
            <v>MERCY HOSPITAL LOGAN COUNTY</v>
          </cell>
          <cell r="F36" t="str">
            <v>200 S ACADEMY RD</v>
          </cell>
          <cell r="G36" t="str">
            <v>GUTHRIE,OK 73044-8727</v>
          </cell>
          <cell r="H36" t="str">
            <v>OK</v>
          </cell>
          <cell r="I36" t="str">
            <v>371317</v>
          </cell>
          <cell r="J36">
            <v>43647</v>
          </cell>
          <cell r="K36">
            <v>44012</v>
          </cell>
        </row>
        <row r="37">
          <cell r="A37" t="str">
            <v>200318440B</v>
          </cell>
          <cell r="B37" t="str">
            <v>014</v>
          </cell>
          <cell r="C37" t="str">
            <v>No</v>
          </cell>
          <cell r="D37" t="str">
            <v>Private</v>
          </cell>
          <cell r="E37" t="str">
            <v>MERCY HOSPITAL TISHOMINGO</v>
          </cell>
          <cell r="F37" t="str">
            <v>1000 S BYRD ST</v>
          </cell>
          <cell r="G37" t="str">
            <v>TISHOMINGO,OK 73460-3265</v>
          </cell>
          <cell r="H37" t="str">
            <v>OK</v>
          </cell>
          <cell r="I37" t="str">
            <v>371304</v>
          </cell>
          <cell r="J37">
            <v>43647</v>
          </cell>
          <cell r="K37">
            <v>44012</v>
          </cell>
        </row>
        <row r="38">
          <cell r="A38" t="str">
            <v>200490030A</v>
          </cell>
          <cell r="B38" t="str">
            <v>014</v>
          </cell>
          <cell r="C38" t="str">
            <v>No</v>
          </cell>
          <cell r="D38" t="str">
            <v>Private</v>
          </cell>
          <cell r="E38" t="str">
            <v>MERCY HOSPITAL WATONGA INC</v>
          </cell>
          <cell r="F38" t="str">
            <v>500 N CLARENCE NASH BLVD</v>
          </cell>
          <cell r="G38" t="str">
            <v>WATONGA,OK 73772-</v>
          </cell>
          <cell r="H38" t="str">
            <v>OK</v>
          </cell>
          <cell r="I38" t="str">
            <v>371302</v>
          </cell>
          <cell r="J38">
            <v>43647</v>
          </cell>
          <cell r="K38">
            <v>44012</v>
          </cell>
        </row>
        <row r="39">
          <cell r="A39" t="str">
            <v>100699360I</v>
          </cell>
          <cell r="B39" t="str">
            <v>014</v>
          </cell>
          <cell r="C39" t="str">
            <v>No</v>
          </cell>
          <cell r="D39" t="str">
            <v>Private</v>
          </cell>
          <cell r="E39" t="str">
            <v>NEWMAN MEMORIAL HOSPITAL, INC</v>
          </cell>
          <cell r="F39" t="str">
            <v>905 S MAIN</v>
          </cell>
          <cell r="G39" t="str">
            <v>SHATTUCK,OK 73858-</v>
          </cell>
          <cell r="H39" t="str">
            <v>OK</v>
          </cell>
          <cell r="I39" t="str">
            <v>371336</v>
          </cell>
          <cell r="J39">
            <v>43466</v>
          </cell>
          <cell r="K39">
            <v>43830</v>
          </cell>
        </row>
        <row r="40">
          <cell r="A40" t="str">
            <v>100699360A</v>
          </cell>
          <cell r="B40" t="str">
            <v>010</v>
          </cell>
          <cell r="C40" t="str">
            <v>No</v>
          </cell>
          <cell r="D40" t="str">
            <v>Private-Combined</v>
          </cell>
          <cell r="E40" t="str">
            <v>NEWMAN MEMORIAL HSP</v>
          </cell>
          <cell r="F40" t="str">
            <v>905 S MAIN</v>
          </cell>
          <cell r="G40" t="str">
            <v>SHATTUCK,OK 73858-</v>
          </cell>
          <cell r="H40" t="str">
            <v>OK</v>
          </cell>
          <cell r="I40" t="str">
            <v>371336</v>
          </cell>
          <cell r="J40">
            <v>43831</v>
          </cell>
          <cell r="K40">
            <v>44196</v>
          </cell>
        </row>
        <row r="41">
          <cell r="A41" t="str">
            <v>100704080B</v>
          </cell>
          <cell r="B41" t="str">
            <v>634</v>
          </cell>
          <cell r="C41" t="str">
            <v>No</v>
          </cell>
          <cell r="D41" t="str">
            <v>Public - Psychiatric Hospital</v>
          </cell>
          <cell r="E41" t="str">
            <v>NORTHWEST CENTER FOR BEHAVIORAL HEALTH</v>
          </cell>
          <cell r="F41" t="str">
            <v>193461 E. COUNTY RD. 304  PO BOX 1</v>
          </cell>
          <cell r="G41" t="str">
            <v>FORT SUPPLY,OK 73841-0000</v>
          </cell>
          <cell r="H41" t="str">
            <v>OK</v>
          </cell>
          <cell r="I41" t="str">
            <v>374001</v>
          </cell>
          <cell r="J41">
            <v>43647</v>
          </cell>
          <cell r="K41">
            <v>44012</v>
          </cell>
        </row>
        <row r="42">
          <cell r="A42" t="str">
            <v>200718040B</v>
          </cell>
          <cell r="B42" t="str">
            <v>634</v>
          </cell>
          <cell r="C42" t="str">
            <v>No</v>
          </cell>
          <cell r="D42" t="str">
            <v>Private - Psychiatric Hospital</v>
          </cell>
          <cell r="E42" t="str">
            <v>OAKWOOD SPRINGS, LLC</v>
          </cell>
          <cell r="F42" t="str">
            <v>13101 MEMORIAL SPRINGS</v>
          </cell>
          <cell r="G42" t="str">
            <v>OKLAHOMA CITY,OK 73114-2226</v>
          </cell>
          <cell r="H42" t="str">
            <v>OK</v>
          </cell>
          <cell r="I42" t="str">
            <v>374025</v>
          </cell>
          <cell r="J42">
            <v>43831</v>
          </cell>
          <cell r="K42">
            <v>44196</v>
          </cell>
        </row>
        <row r="43">
          <cell r="A43" t="str">
            <v>100700250A</v>
          </cell>
          <cell r="B43" t="str">
            <v>014</v>
          </cell>
          <cell r="C43" t="str">
            <v>No</v>
          </cell>
          <cell r="D43" t="str">
            <v>NSGO</v>
          </cell>
          <cell r="E43" t="str">
            <v>OKEENE MUN HSP</v>
          </cell>
          <cell r="F43" t="str">
            <v>207 EAST F STREET</v>
          </cell>
          <cell r="G43" t="str">
            <v>OKEENE,OK 73763-</v>
          </cell>
          <cell r="H43" t="str">
            <v>OK</v>
          </cell>
          <cell r="I43" t="str">
            <v>371327</v>
          </cell>
          <cell r="J43">
            <v>43647</v>
          </cell>
          <cell r="K43">
            <v>44012</v>
          </cell>
        </row>
        <row r="44">
          <cell r="A44" t="str">
            <v>200707260A</v>
          </cell>
          <cell r="B44" t="str">
            <v>012</v>
          </cell>
          <cell r="C44" t="str">
            <v>No</v>
          </cell>
          <cell r="D44" t="str">
            <v>Private - Rehabilitation</v>
          </cell>
          <cell r="E44" t="str">
            <v>PAM REHABILITATION HOSPITAL OF TULSA</v>
          </cell>
          <cell r="F44" t="str">
            <v>10020 E. 91ST DR.</v>
          </cell>
          <cell r="G44" t="str">
            <v>TULSA,OK 74133-5835</v>
          </cell>
          <cell r="H44" t="str">
            <v>OK</v>
          </cell>
          <cell r="I44" t="str">
            <v>373035</v>
          </cell>
          <cell r="J44">
            <v>43586</v>
          </cell>
          <cell r="K44">
            <v>43951</v>
          </cell>
        </row>
        <row r="45">
          <cell r="A45" t="str">
            <v>100738360L</v>
          </cell>
          <cell r="B45" t="str">
            <v>634</v>
          </cell>
          <cell r="C45" t="str">
            <v>No</v>
          </cell>
          <cell r="D45" t="str">
            <v>Private - Psychiatric Hospital</v>
          </cell>
          <cell r="E45" t="str">
            <v>PARKSIDE PSYCHIATRIC HOSPITAL &amp; CLINIC</v>
          </cell>
          <cell r="F45" t="str">
            <v>1239 S TRENTON AVE</v>
          </cell>
          <cell r="G45" t="str">
            <v>TULSA,OK 74120-5420</v>
          </cell>
          <cell r="H45" t="str">
            <v>OK</v>
          </cell>
          <cell r="I45" t="str">
            <v>374021</v>
          </cell>
          <cell r="J45">
            <v>43831</v>
          </cell>
          <cell r="K45">
            <v>44196</v>
          </cell>
        </row>
        <row r="46">
          <cell r="A46" t="str">
            <v>100738360N</v>
          </cell>
          <cell r="B46" t="str">
            <v>634</v>
          </cell>
          <cell r="C46" t="str">
            <v>No</v>
          </cell>
          <cell r="D46" t="str">
            <v>Private - Psychiatric Hospital</v>
          </cell>
          <cell r="E46" t="str">
            <v>PARKSIDE PSYCHIATRIC HOSPITAL &amp; CLINIC</v>
          </cell>
          <cell r="F46" t="str">
            <v>1220 S TRENTON AVE</v>
          </cell>
          <cell r="G46" t="str">
            <v>TULSA,OK 74120-5421</v>
          </cell>
          <cell r="H46" t="str">
            <v>OK</v>
          </cell>
          <cell r="I46" t="str">
            <v>374021</v>
          </cell>
          <cell r="J46">
            <v>43831</v>
          </cell>
          <cell r="K46">
            <v>44196</v>
          </cell>
        </row>
        <row r="47">
          <cell r="A47" t="str">
            <v>100738360M</v>
          </cell>
          <cell r="B47" t="str">
            <v>635</v>
          </cell>
          <cell r="C47" t="str">
            <v>No</v>
          </cell>
          <cell r="D47" t="str">
            <v>Private Acute Psych Level II</v>
          </cell>
          <cell r="E47" t="str">
            <v>PARKSIDE PSYCHIATRIC HOSPITAL &amp; CLINIC</v>
          </cell>
          <cell r="F47" t="str">
            <v>1239 S TRENTON AVE</v>
          </cell>
          <cell r="G47" t="str">
            <v>TULSA,OK 74120-5420</v>
          </cell>
          <cell r="H47" t="str">
            <v>OK</v>
          </cell>
          <cell r="I47" t="str">
            <v>374021</v>
          </cell>
          <cell r="J47">
            <v>43831</v>
          </cell>
          <cell r="K47">
            <v>44196</v>
          </cell>
        </row>
        <row r="48">
          <cell r="A48" t="str">
            <v>100738360O</v>
          </cell>
          <cell r="B48" t="str">
            <v>635</v>
          </cell>
          <cell r="C48" t="str">
            <v>No</v>
          </cell>
          <cell r="D48" t="str">
            <v>Private Acute Psych Level II</v>
          </cell>
          <cell r="E48" t="str">
            <v>PARKSIDE PSYCHIATRIC HOSPITAL &amp; CLINIC</v>
          </cell>
          <cell r="F48" t="str">
            <v>1220 S. TRENTON AVE.</v>
          </cell>
          <cell r="G48" t="str">
            <v>TULSA,OK 74120-5421</v>
          </cell>
          <cell r="H48" t="str">
            <v>OK</v>
          </cell>
          <cell r="I48" t="str">
            <v>374021</v>
          </cell>
          <cell r="J48">
            <v>43831</v>
          </cell>
          <cell r="K48">
            <v>44196</v>
          </cell>
        </row>
        <row r="49">
          <cell r="A49" t="str">
            <v>100690120A</v>
          </cell>
          <cell r="B49" t="str">
            <v>010</v>
          </cell>
          <cell r="C49" t="str">
            <v>No</v>
          </cell>
          <cell r="D49" t="str">
            <v>NSGO</v>
          </cell>
          <cell r="E49" t="str">
            <v>PAWHUSKA HSP INC</v>
          </cell>
          <cell r="F49" t="str">
            <v>1101 E 15TH ST</v>
          </cell>
          <cell r="G49" t="str">
            <v>PAWHUSKA,OK 74056-</v>
          </cell>
          <cell r="H49" t="str">
            <v>OK</v>
          </cell>
          <cell r="I49" t="str">
            <v>371309</v>
          </cell>
          <cell r="J49">
            <v>43739</v>
          </cell>
          <cell r="K49">
            <v>44104</v>
          </cell>
        </row>
        <row r="50">
          <cell r="A50" t="str">
            <v>200231400B</v>
          </cell>
          <cell r="B50" t="str">
            <v>014</v>
          </cell>
          <cell r="C50" t="str">
            <v>No</v>
          </cell>
          <cell r="D50" t="str">
            <v>Private</v>
          </cell>
          <cell r="E50" t="str">
            <v>PRAGUE HEALTHCARE AUTHORITY</v>
          </cell>
          <cell r="F50" t="str">
            <v xml:space="preserve">1322 KLABZUBA AVE  </v>
          </cell>
          <cell r="G50" t="str">
            <v>PRAGUE,OK  74864-1090</v>
          </cell>
          <cell r="H50" t="str">
            <v>OK</v>
          </cell>
          <cell r="I50">
            <v>371301</v>
          </cell>
          <cell r="J50">
            <v>43739</v>
          </cell>
          <cell r="K50">
            <v>44104</v>
          </cell>
        </row>
        <row r="51">
          <cell r="A51" t="str">
            <v>100699820A</v>
          </cell>
          <cell r="B51" t="str">
            <v>014</v>
          </cell>
          <cell r="C51" t="str">
            <v>No</v>
          </cell>
          <cell r="D51" t="str">
            <v>NSGO</v>
          </cell>
          <cell r="E51" t="str">
            <v>ROGER MILLS MEMORIAL HOSPITAL</v>
          </cell>
          <cell r="F51" t="str">
            <v>501 S LL MALES</v>
          </cell>
          <cell r="G51" t="str">
            <v>CHEYENNE,OK 73628-</v>
          </cell>
          <cell r="H51" t="str">
            <v>OK</v>
          </cell>
          <cell r="I51" t="str">
            <v>371303</v>
          </cell>
          <cell r="J51">
            <v>43952</v>
          </cell>
          <cell r="K51">
            <v>44316</v>
          </cell>
        </row>
        <row r="52">
          <cell r="A52" t="str">
            <v>100701680L</v>
          </cell>
          <cell r="B52" t="str">
            <v>634</v>
          </cell>
          <cell r="C52" t="str">
            <v>No</v>
          </cell>
          <cell r="D52" t="str">
            <v>Private - Psychiatric Hospital</v>
          </cell>
          <cell r="E52" t="str">
            <v>ROLLING HILLS HOSPITAL, LLC</v>
          </cell>
          <cell r="F52" t="str">
            <v>1000 ROLLING HILLS LANE</v>
          </cell>
          <cell r="G52" t="str">
            <v>ADA,OK 74820-9415</v>
          </cell>
          <cell r="H52" t="str">
            <v>OK</v>
          </cell>
          <cell r="I52" t="str">
            <v>374016</v>
          </cell>
          <cell r="J52">
            <v>43831</v>
          </cell>
          <cell r="K52">
            <v>44196</v>
          </cell>
        </row>
        <row r="53">
          <cell r="A53" t="str">
            <v>100700450A</v>
          </cell>
          <cell r="B53" t="str">
            <v>014</v>
          </cell>
          <cell r="C53" t="str">
            <v>No</v>
          </cell>
          <cell r="D53" t="str">
            <v>Private</v>
          </cell>
          <cell r="E53" t="str">
            <v>SEILING MUNICIPAL HOSPITAL</v>
          </cell>
          <cell r="F53" t="str">
            <v xml:space="preserve">809 NE HWY 60  </v>
          </cell>
          <cell r="G53" t="str">
            <v xml:space="preserve">SEILING,OK  73663-    </v>
          </cell>
          <cell r="H53" t="str">
            <v>OK</v>
          </cell>
          <cell r="I53">
            <v>371332</v>
          </cell>
          <cell r="J53">
            <v>43647</v>
          </cell>
          <cell r="K53">
            <v>44012</v>
          </cell>
        </row>
        <row r="54">
          <cell r="A54" t="str">
            <v>100699830A</v>
          </cell>
          <cell r="B54" t="str">
            <v>014</v>
          </cell>
          <cell r="C54" t="str">
            <v>No</v>
          </cell>
          <cell r="D54" t="str">
            <v>NSGO</v>
          </cell>
          <cell r="E54" t="str">
            <v>SHARE MEMORIAL HOSPITAL</v>
          </cell>
          <cell r="F54" t="str">
            <v>800 SHARE DRIVE</v>
          </cell>
          <cell r="G54" t="str">
            <v>ALVA,OK 73717-3618</v>
          </cell>
          <cell r="H54" t="str">
            <v>OK</v>
          </cell>
          <cell r="I54" t="str">
            <v>371341</v>
          </cell>
          <cell r="J54">
            <v>43647</v>
          </cell>
          <cell r="K54">
            <v>44012</v>
          </cell>
        </row>
        <row r="55">
          <cell r="A55" t="str">
            <v>100697950M</v>
          </cell>
          <cell r="B55" t="str">
            <v>204</v>
          </cell>
          <cell r="C55" t="str">
            <v>No</v>
          </cell>
          <cell r="D55" t="str">
            <v>Private Hospital Based Psych Level II - Combined</v>
          </cell>
          <cell r="E55" t="str">
            <v>SOUTHWESTERN MEDICAL CENTER LLC</v>
          </cell>
          <cell r="F55" t="str">
            <v>1602 SW 82ND STREET</v>
          </cell>
          <cell r="G55" t="str">
            <v>LAWTON,OK 73505-9635</v>
          </cell>
          <cell r="H55" t="str">
            <v>OK</v>
          </cell>
          <cell r="I55" t="str">
            <v>370097</v>
          </cell>
          <cell r="J55">
            <v>43770</v>
          </cell>
          <cell r="K55">
            <v>44135</v>
          </cell>
        </row>
        <row r="56">
          <cell r="A56" t="str">
            <v>100689250A</v>
          </cell>
          <cell r="B56" t="str">
            <v>204</v>
          </cell>
          <cell r="C56" t="str">
            <v>No</v>
          </cell>
          <cell r="D56" t="str">
            <v>Private Hospital Based Psych Level II - Combined</v>
          </cell>
          <cell r="E56" t="str">
            <v>SPENCER ACUTE LEVEL 2</v>
          </cell>
          <cell r="F56" t="str">
            <v>2601 N SPENCER ROAD</v>
          </cell>
          <cell r="G56" t="str">
            <v>SPENCER,OK 73084-3649</v>
          </cell>
          <cell r="H56" t="str">
            <v>OK</v>
          </cell>
          <cell r="I56" t="str">
            <v>370028</v>
          </cell>
          <cell r="J56">
            <v>43647</v>
          </cell>
          <cell r="K56">
            <v>44012</v>
          </cell>
        </row>
        <row r="57">
          <cell r="A57" t="str">
            <v>100689250B</v>
          </cell>
          <cell r="B57" t="str">
            <v>204</v>
          </cell>
          <cell r="C57" t="str">
            <v>No</v>
          </cell>
          <cell r="D57" t="str">
            <v>Private Hospital Based Psych Level II - Combined</v>
          </cell>
          <cell r="E57" t="str">
            <v>SPENCER STAR ACUTE LEVEL 2</v>
          </cell>
          <cell r="F57" t="str">
            <v>2601 N SPENCER ROAD</v>
          </cell>
          <cell r="G57" t="str">
            <v>SPENCER,OK 73084-0001</v>
          </cell>
          <cell r="H57" t="str">
            <v>OK</v>
          </cell>
          <cell r="I57" t="str">
            <v>370028</v>
          </cell>
          <cell r="J57">
            <v>43647</v>
          </cell>
          <cell r="K57">
            <v>44012</v>
          </cell>
        </row>
        <row r="58">
          <cell r="A58" t="str">
            <v>100699540K</v>
          </cell>
          <cell r="B58" t="str">
            <v>204</v>
          </cell>
          <cell r="C58" t="str">
            <v>No</v>
          </cell>
          <cell r="D58" t="str">
            <v>Private Hospital Based Psych Level II - Combined</v>
          </cell>
          <cell r="E58" t="str">
            <v>SSM HEALTH BEHAVIORAL HEALTH-OKC-RTC ACCENTS</v>
          </cell>
          <cell r="F58" t="str">
            <v>1000 N LEE AVE</v>
          </cell>
          <cell r="G58" t="str">
            <v>OKLAHOMA CITY,OK 73102-1036</v>
          </cell>
          <cell r="H58" t="str">
            <v>OK</v>
          </cell>
          <cell r="I58" t="str">
            <v>370037</v>
          </cell>
          <cell r="J58">
            <v>43831</v>
          </cell>
          <cell r="K58">
            <v>44196</v>
          </cell>
        </row>
        <row r="59">
          <cell r="A59" t="str">
            <v>100699540J</v>
          </cell>
          <cell r="B59" t="str">
            <v>204</v>
          </cell>
          <cell r="C59" t="str">
            <v>No</v>
          </cell>
          <cell r="D59" t="str">
            <v>Private Hospital Based Psych Level II - Combined</v>
          </cell>
          <cell r="E59" t="str">
            <v>SSM HEALTH BEHAVIORAL HEALTH-OKC-RTC-HR</v>
          </cell>
          <cell r="F59" t="str">
            <v>1000 N LEE AVE</v>
          </cell>
          <cell r="G59" t="str">
            <v>OKLAHOMA CITY,OK 73102-1036</v>
          </cell>
          <cell r="H59" t="str">
            <v>OK</v>
          </cell>
          <cell r="I59" t="str">
            <v>370037</v>
          </cell>
          <cell r="J59">
            <v>43831</v>
          </cell>
          <cell r="K59">
            <v>44196</v>
          </cell>
        </row>
        <row r="60">
          <cell r="A60" t="str">
            <v>100699540L</v>
          </cell>
          <cell r="B60" t="str">
            <v>204</v>
          </cell>
          <cell r="C60" t="str">
            <v>No</v>
          </cell>
          <cell r="D60" t="str">
            <v>Private Hospital Based Psych Level II - Combined</v>
          </cell>
          <cell r="E60" t="str">
            <v>SSM HEALTH ST. ANTHONY SOUTH-JSOP</v>
          </cell>
          <cell r="F60" t="str">
            <v>2129 SW 59TH ST</v>
          </cell>
          <cell r="G60" t="str">
            <v>OKLAHOMA CITY,OK 73119-7024</v>
          </cell>
          <cell r="H60" t="str">
            <v>OK</v>
          </cell>
          <cell r="I60" t="str">
            <v>370037</v>
          </cell>
          <cell r="J60">
            <v>43831</v>
          </cell>
          <cell r="K60">
            <v>44196</v>
          </cell>
        </row>
        <row r="61">
          <cell r="A61" t="str">
            <v>100699550A</v>
          </cell>
          <cell r="B61" t="str">
            <v>014</v>
          </cell>
          <cell r="C61" t="str">
            <v>No</v>
          </cell>
          <cell r="D61" t="str">
            <v>Private</v>
          </cell>
          <cell r="E61" t="str">
            <v>ST JOHN SAPULPA INC</v>
          </cell>
          <cell r="F61" t="str">
            <v>1004 E BRYAN</v>
          </cell>
          <cell r="G61" t="str">
            <v>SAPULPA,OK 74066-4513</v>
          </cell>
          <cell r="H61" t="str">
            <v>OK</v>
          </cell>
          <cell r="I61" t="str">
            <v>371312</v>
          </cell>
          <cell r="J61">
            <v>43647</v>
          </cell>
          <cell r="K61">
            <v>44012</v>
          </cell>
        </row>
        <row r="62">
          <cell r="A62" t="str">
            <v>200682470A</v>
          </cell>
          <cell r="B62" t="str">
            <v>012</v>
          </cell>
          <cell r="C62" t="str">
            <v>No</v>
          </cell>
          <cell r="D62" t="str">
            <v>Private - Rehabilitation</v>
          </cell>
          <cell r="E62" t="str">
            <v>ST. JOHN REHABILITATION HOSPITAL</v>
          </cell>
          <cell r="F62" t="str">
            <v>1200 WEST ALBANY DRIVE</v>
          </cell>
          <cell r="G62" t="str">
            <v>BROKEN ARROW,OK 74012-8146</v>
          </cell>
          <cell r="H62" t="str">
            <v>OK</v>
          </cell>
          <cell r="I62" t="str">
            <v>373034</v>
          </cell>
          <cell r="J62">
            <v>43739</v>
          </cell>
          <cell r="K62">
            <v>44104</v>
          </cell>
        </row>
        <row r="63">
          <cell r="A63" t="str">
            <v>200125010B</v>
          </cell>
          <cell r="B63" t="str">
            <v>014</v>
          </cell>
          <cell r="C63" t="str">
            <v>No</v>
          </cell>
          <cell r="D63" t="str">
            <v>Private</v>
          </cell>
          <cell r="E63" t="str">
            <v>STROUD REGIONAL MEDICAL CENTER</v>
          </cell>
          <cell r="F63" t="str">
            <v>2308 W HIGHWAY 66</v>
          </cell>
          <cell r="G63" t="str">
            <v>STROUD,OK 74079-</v>
          </cell>
          <cell r="H63" t="str">
            <v>OK</v>
          </cell>
          <cell r="I63" t="str">
            <v>371316</v>
          </cell>
          <cell r="J63">
            <v>43739</v>
          </cell>
          <cell r="K63">
            <v>44104</v>
          </cell>
        </row>
        <row r="64">
          <cell r="A64" t="str">
            <v>100677110F</v>
          </cell>
          <cell r="B64" t="str">
            <v>015</v>
          </cell>
          <cell r="C64" t="str">
            <v>No</v>
          </cell>
          <cell r="D64" t="str">
            <v>Private Children's Specialty</v>
          </cell>
          <cell r="E64" t="str">
            <v>THE CHILDRENS CENTER INC</v>
          </cell>
          <cell r="F64" t="str">
            <v>6800 NW 39 EXPRESSWAY</v>
          </cell>
          <cell r="G64" t="str">
            <v>BETHANY,OK 73008-</v>
          </cell>
          <cell r="H64" t="str">
            <v>OK</v>
          </cell>
          <cell r="I64" t="str">
            <v>77777</v>
          </cell>
          <cell r="J64">
            <v>43647</v>
          </cell>
          <cell r="K64">
            <v>44012</v>
          </cell>
        </row>
        <row r="65">
          <cell r="A65" t="str">
            <v>200125200B</v>
          </cell>
          <cell r="B65" t="str">
            <v>014</v>
          </cell>
          <cell r="C65" t="str">
            <v>No</v>
          </cell>
          <cell r="D65" t="str">
            <v>Private</v>
          </cell>
          <cell r="E65" t="str">
            <v>THE PHYSICIANS HOSPITAL IN ANADARKO</v>
          </cell>
          <cell r="F65" t="str">
            <v>1002 E CENTRAL BLVD</v>
          </cell>
          <cell r="G65" t="str">
            <v>ANADARKO,OK 73005-</v>
          </cell>
          <cell r="H65" t="str">
            <v>OK</v>
          </cell>
          <cell r="I65" t="str">
            <v>371314</v>
          </cell>
          <cell r="J65">
            <v>43739</v>
          </cell>
          <cell r="K65">
            <v>44104</v>
          </cell>
        </row>
        <row r="66">
          <cell r="A66" t="str">
            <v>200028650A</v>
          </cell>
          <cell r="B66" t="str">
            <v>012</v>
          </cell>
          <cell r="C66" t="str">
            <v>No</v>
          </cell>
          <cell r="D66" t="str">
            <v>Private - Rehabilitation</v>
          </cell>
          <cell r="E66" t="str">
            <v>VALIR REHABILITATION HOSPITAL OF OKC</v>
          </cell>
          <cell r="F66" t="str">
            <v>700 NW 7TH ST</v>
          </cell>
          <cell r="G66" t="str">
            <v>OKLAHOMA CITY,OK 73102-</v>
          </cell>
          <cell r="H66" t="str">
            <v>OK</v>
          </cell>
          <cell r="I66" t="str">
            <v>373025</v>
          </cell>
          <cell r="J66">
            <v>43831</v>
          </cell>
          <cell r="K66">
            <v>44196</v>
          </cell>
        </row>
        <row r="67">
          <cell r="A67" t="str">
            <v>100699870E</v>
          </cell>
          <cell r="B67" t="str">
            <v>014</v>
          </cell>
          <cell r="C67" t="str">
            <v>No</v>
          </cell>
          <cell r="D67" t="str">
            <v>NSGO</v>
          </cell>
          <cell r="E67" t="str">
            <v>WEATHERFORD HOSPITAL AUTHORITY</v>
          </cell>
          <cell r="F67" t="str">
            <v>3701 E MAIN ST</v>
          </cell>
          <cell r="G67" t="str">
            <v>WEATHERFORD,OK 73096-</v>
          </cell>
          <cell r="H67" t="str">
            <v>OK</v>
          </cell>
          <cell r="I67" t="str">
            <v>371323</v>
          </cell>
          <cell r="J67">
            <v>43739</v>
          </cell>
          <cell r="K67">
            <v>44104</v>
          </cell>
        </row>
        <row r="68">
          <cell r="A68" t="str">
            <v>100700640C</v>
          </cell>
          <cell r="B68" t="str">
            <v>634</v>
          </cell>
          <cell r="C68" t="str">
            <v>No</v>
          </cell>
          <cell r="D68" t="str">
            <v>Public - Psychiatric Hospital</v>
          </cell>
          <cell r="E68" t="str">
            <v>CARL ALBERT COMM MHC</v>
          </cell>
          <cell r="F68" t="str">
            <v>1101 E MONROE</v>
          </cell>
          <cell r="G68" t="str">
            <v>MCALESTER,OK 74501-0000</v>
          </cell>
          <cell r="H68" t="str">
            <v>OK</v>
          </cell>
          <cell r="I68" t="str">
            <v>374006</v>
          </cell>
          <cell r="J68">
            <v>43647</v>
          </cell>
          <cell r="K68">
            <v>44012</v>
          </cell>
        </row>
        <row r="69">
          <cell r="A69" t="str">
            <v>200479750A</v>
          </cell>
          <cell r="B69" t="str">
            <v>012</v>
          </cell>
          <cell r="C69" t="str">
            <v>No</v>
          </cell>
          <cell r="D69" t="str">
            <v>Private - Rehabilitation</v>
          </cell>
          <cell r="E69" t="str">
            <v>MERCY REHABILITATION HOSPITAL, LLC</v>
          </cell>
          <cell r="F69" t="str">
            <v>5401 W. MEMORIAL ROAD</v>
          </cell>
          <cell r="G69" t="str">
            <v>OKLAHOMA CITY,OK 73142-</v>
          </cell>
          <cell r="H69" t="str">
            <v>OK</v>
          </cell>
          <cell r="I69" t="str">
            <v>373033</v>
          </cell>
          <cell r="J69">
            <v>43831</v>
          </cell>
          <cell r="K69">
            <v>44196</v>
          </cell>
        </row>
        <row r="70">
          <cell r="A70" t="str">
            <v>100691720C</v>
          </cell>
          <cell r="B70" t="str">
            <v>010</v>
          </cell>
          <cell r="C70" t="str">
            <v>Yes</v>
          </cell>
          <cell r="D70" t="str">
            <v>Private</v>
          </cell>
          <cell r="E70" t="str">
            <v>SOUTHWESTERN REGIONAL MEDICAL CENTER</v>
          </cell>
          <cell r="F70" t="str">
            <v>10109 EAST 79TH ST</v>
          </cell>
          <cell r="G70" t="str">
            <v>TULSA,OK 74133-</v>
          </cell>
          <cell r="H70" t="str">
            <v>OK</v>
          </cell>
          <cell r="I70" t="str">
            <v>370190</v>
          </cell>
          <cell r="J70">
            <v>43647</v>
          </cell>
          <cell r="K70">
            <v>44012</v>
          </cell>
        </row>
        <row r="71">
          <cell r="A71" t="str">
            <v>100697950H</v>
          </cell>
          <cell r="B71" t="str">
            <v>206</v>
          </cell>
          <cell r="C71" t="str">
            <v>Yes</v>
          </cell>
          <cell r="D71" t="str">
            <v>Private-Combined</v>
          </cell>
          <cell r="E71" t="str">
            <v>SOUTHWESTERN MEDICAL CENTER - REHAB</v>
          </cell>
          <cell r="F71" t="str">
            <v>5602 SW LEE BLVD</v>
          </cell>
          <cell r="G71" t="str">
            <v>LAWTON,OK 73505-9699</v>
          </cell>
          <cell r="H71" t="str">
            <v>OK</v>
          </cell>
          <cell r="I71" t="str">
            <v>370097</v>
          </cell>
          <cell r="J71">
            <v>43770</v>
          </cell>
          <cell r="K71">
            <v>44135</v>
          </cell>
        </row>
        <row r="72">
          <cell r="A72" t="str">
            <v>100707460F</v>
          </cell>
          <cell r="B72" t="str">
            <v>634</v>
          </cell>
          <cell r="C72" t="str">
            <v>No</v>
          </cell>
          <cell r="D72" t="str">
            <v>Public - Psychiatric Hospital</v>
          </cell>
          <cell r="E72" t="str">
            <v>TULSA CENTER FOR BEHAVIORAL HEALTH</v>
          </cell>
          <cell r="F72" t="str">
            <v>2323 S HARVARD AVE</v>
          </cell>
          <cell r="G72" t="str">
            <v>TULSA,OK 74114-0003</v>
          </cell>
          <cell r="H72" t="str">
            <v>OK</v>
          </cell>
          <cell r="I72" t="str">
            <v>374026</v>
          </cell>
          <cell r="J72">
            <v>43647</v>
          </cell>
          <cell r="K72">
            <v>44012</v>
          </cell>
        </row>
        <row r="73">
          <cell r="A73" t="str">
            <v>200925590A</v>
          </cell>
          <cell r="B73" t="str">
            <v>014</v>
          </cell>
          <cell r="C73" t="str">
            <v>No</v>
          </cell>
          <cell r="D73" t="str">
            <v>Private</v>
          </cell>
          <cell r="E73" t="str">
            <v>HASKELL REGIONAL HOSPITAL INC.</v>
          </cell>
          <cell r="F73" t="str">
            <v>401 NW H ST</v>
          </cell>
          <cell r="G73" t="str">
            <v>STIGLER,OK 74462-1625</v>
          </cell>
          <cell r="H73" t="str">
            <v>OK</v>
          </cell>
          <cell r="I73" t="str">
            <v>371335</v>
          </cell>
          <cell r="J73">
            <v>43966</v>
          </cell>
          <cell r="K73">
            <v>44196</v>
          </cell>
        </row>
        <row r="74">
          <cell r="A74" t="str">
            <v>200910710B</v>
          </cell>
          <cell r="B74" t="str">
            <v>014</v>
          </cell>
          <cell r="C74" t="str">
            <v>No</v>
          </cell>
          <cell r="D74" t="str">
            <v>Private</v>
          </cell>
          <cell r="E74" t="str">
            <v>DRUMRIGHT COMMUNITY HOSPITAL LLC</v>
          </cell>
          <cell r="F74" t="str">
            <v xml:space="preserve">610 W BYPASS  </v>
          </cell>
          <cell r="G74" t="str">
            <v>DRUMRIGHT,OK  74030-5957</v>
          </cell>
          <cell r="H74" t="str">
            <v>OK</v>
          </cell>
          <cell r="I74">
            <v>371331</v>
          </cell>
          <cell r="J74">
            <v>43831</v>
          </cell>
          <cell r="K74">
            <v>44196</v>
          </cell>
        </row>
        <row r="75">
          <cell r="A75" t="str">
            <v>200918290A</v>
          </cell>
          <cell r="B75" t="str">
            <v>014</v>
          </cell>
          <cell r="C75" t="str">
            <v>No</v>
          </cell>
          <cell r="D75" t="str">
            <v>Private</v>
          </cell>
          <cell r="E75" t="str">
            <v>FAIRFAX COMMUNITY HOSPITAL</v>
          </cell>
          <cell r="F75" t="str">
            <v xml:space="preserve">40 HOSPITAL ROAD  </v>
          </cell>
          <cell r="G75" t="str">
            <v>FAIRFAX,OK  74637-5084</v>
          </cell>
          <cell r="H75" t="str">
            <v>OK</v>
          </cell>
          <cell r="I75">
            <v>371318</v>
          </cell>
          <cell r="J75">
            <v>43739</v>
          </cell>
          <cell r="K75">
            <v>44104</v>
          </cell>
        </row>
        <row r="76">
          <cell r="A76" t="str">
            <v>100699740B</v>
          </cell>
          <cell r="B76" t="str">
            <v>010</v>
          </cell>
          <cell r="C76" t="str">
            <v>Yes</v>
          </cell>
          <cell r="D76" t="str">
            <v>Private-Combined</v>
          </cell>
          <cell r="E76" t="str">
            <v>INTEGRIS BAPTIST MEDICAL CENTER, INC</v>
          </cell>
          <cell r="F76" t="str">
            <v>5501 N PORTLAND</v>
          </cell>
          <cell r="G76" t="str">
            <v>OKLAHOMA CITY,OK 73112-2074</v>
          </cell>
          <cell r="H76" t="str">
            <v>OK</v>
          </cell>
          <cell r="I76" t="str">
            <v>370028</v>
          </cell>
          <cell r="J76">
            <v>43647</v>
          </cell>
          <cell r="K76">
            <v>44012</v>
          </cell>
        </row>
        <row r="77">
          <cell r="A77" t="str">
            <v>100700680J</v>
          </cell>
          <cell r="B77" t="str">
            <v>206</v>
          </cell>
          <cell r="C77" t="str">
            <v>Yes</v>
          </cell>
          <cell r="D77" t="str">
            <v>NSGO-Combined</v>
          </cell>
          <cell r="E77" t="str">
            <v>TAHLEQUAH CITY HOSPITAL-REHAB</v>
          </cell>
          <cell r="F77" t="str">
            <v>1400 E DOWNING</v>
          </cell>
          <cell r="G77" t="str">
            <v>TAHLEQUAH,OK 74464-3324</v>
          </cell>
          <cell r="H77" t="str">
            <v>OK</v>
          </cell>
          <cell r="I77" t="str">
            <v>370089</v>
          </cell>
          <cell r="J77">
            <v>43647</v>
          </cell>
          <cell r="K77">
            <v>44012</v>
          </cell>
        </row>
        <row r="78">
          <cell r="A78" t="str">
            <v>200069370N</v>
          </cell>
          <cell r="B78" t="str">
            <v>010</v>
          </cell>
          <cell r="C78" t="str">
            <v>Yes</v>
          </cell>
          <cell r="D78" t="str">
            <v>Private - Specialty</v>
          </cell>
          <cell r="E78" t="str">
            <v>MCBRIDE CLINIC ORTHOPEDIC HOSPITAL LLC</v>
          </cell>
          <cell r="F78" t="str">
            <v>9801 N OKLAHOMA AVE</v>
          </cell>
          <cell r="G78" t="str">
            <v>OKLAHOMA CITY,OK 73114-0000</v>
          </cell>
          <cell r="H78" t="str">
            <v>OK</v>
          </cell>
          <cell r="I78" t="str">
            <v>370222</v>
          </cell>
          <cell r="J78">
            <v>43831</v>
          </cell>
          <cell r="K78">
            <v>44196</v>
          </cell>
        </row>
        <row r="79">
          <cell r="A79" t="str">
            <v>200752850D</v>
          </cell>
          <cell r="B79" t="str">
            <v>205</v>
          </cell>
          <cell r="C79" t="str">
            <v>Yes</v>
          </cell>
          <cell r="D79" t="str">
            <v>Public-Combined</v>
          </cell>
          <cell r="E79" t="str">
            <v>OU MEDICINE - PSYCH</v>
          </cell>
          <cell r="F79" t="str">
            <v>ONE SOUTH BRYANT</v>
          </cell>
          <cell r="G79" t="str">
            <v>EDMOND,OK 73034-6309</v>
          </cell>
          <cell r="H79" t="str">
            <v>OK</v>
          </cell>
          <cell r="I79" t="str">
            <v>370093</v>
          </cell>
          <cell r="J79">
            <v>43647</v>
          </cell>
          <cell r="K79">
            <v>44012</v>
          </cell>
        </row>
        <row r="80">
          <cell r="A80" t="str">
            <v>200439230A</v>
          </cell>
          <cell r="B80" t="str">
            <v>010</v>
          </cell>
          <cell r="C80" t="str">
            <v>Yes</v>
          </cell>
          <cell r="D80" t="str">
            <v>Private</v>
          </cell>
          <cell r="E80" t="str">
            <v>AHS SOUTHCREST HOSPITAL, LLC</v>
          </cell>
          <cell r="F80" t="str">
            <v>8801 SOUTH 101ST E AVE</v>
          </cell>
          <cell r="G80" t="str">
            <v>TULSA,OK 74133-5716</v>
          </cell>
          <cell r="H80" t="str">
            <v>OK</v>
          </cell>
          <cell r="I80" t="str">
            <v>370202</v>
          </cell>
          <cell r="J80">
            <v>43831</v>
          </cell>
          <cell r="K80">
            <v>44196</v>
          </cell>
        </row>
        <row r="81">
          <cell r="A81" t="str">
            <v>100696610B</v>
          </cell>
          <cell r="B81" t="str">
            <v>010</v>
          </cell>
          <cell r="C81" t="str">
            <v>Yes</v>
          </cell>
          <cell r="D81" t="str">
            <v>Private</v>
          </cell>
          <cell r="E81" t="str">
            <v>ALLIANCEHEALTH DURANT</v>
          </cell>
          <cell r="F81" t="str">
            <v>1800 UNIVERSITY</v>
          </cell>
          <cell r="G81" t="str">
            <v>DURANT,OK 74701-3006</v>
          </cell>
          <cell r="H81" t="str">
            <v>OK</v>
          </cell>
          <cell r="I81" t="str">
            <v>370014</v>
          </cell>
          <cell r="J81">
            <v>43739</v>
          </cell>
          <cell r="K81">
            <v>44104</v>
          </cell>
        </row>
        <row r="82">
          <cell r="A82" t="str">
            <v>100700490I</v>
          </cell>
          <cell r="B82" t="str">
            <v>205</v>
          </cell>
          <cell r="C82" t="str">
            <v>Yes</v>
          </cell>
          <cell r="D82" t="str">
            <v>Private-Combined</v>
          </cell>
          <cell r="E82" t="str">
            <v>ALLIANCEHEALTH MIDWEST-PSY</v>
          </cell>
          <cell r="F82" t="str">
            <v>2825 PARKLAWN DRIVE</v>
          </cell>
          <cell r="G82" t="str">
            <v>MIDWEST CITY,OK 73110-4221</v>
          </cell>
          <cell r="H82" t="str">
            <v>OK</v>
          </cell>
          <cell r="I82" t="str">
            <v>370094</v>
          </cell>
          <cell r="J82">
            <v>44013</v>
          </cell>
          <cell r="K82">
            <v>44286</v>
          </cell>
        </row>
        <row r="83">
          <cell r="A83" t="str">
            <v>200102450A</v>
          </cell>
          <cell r="B83" t="str">
            <v>010</v>
          </cell>
          <cell r="C83" t="str">
            <v>Yes</v>
          </cell>
          <cell r="D83" t="str">
            <v>Private</v>
          </cell>
          <cell r="E83" t="str">
            <v>BAILEY MEDICAL CENTER LLC</v>
          </cell>
          <cell r="F83" t="str">
            <v>10502 N 110TH E AVE</v>
          </cell>
          <cell r="G83" t="str">
            <v>OWASSO,OK 74055-6655</v>
          </cell>
          <cell r="H83" t="str">
            <v>OK</v>
          </cell>
          <cell r="I83" t="str">
            <v>370228</v>
          </cell>
          <cell r="J83">
            <v>43831</v>
          </cell>
          <cell r="K83">
            <v>44196</v>
          </cell>
        </row>
        <row r="84">
          <cell r="A84" t="str">
            <v>200668710A</v>
          </cell>
          <cell r="B84" t="str">
            <v>010</v>
          </cell>
          <cell r="C84" t="str">
            <v>Yes</v>
          </cell>
          <cell r="D84" t="str">
            <v>Private</v>
          </cell>
          <cell r="E84" t="str">
            <v>BLACKWELL REGIONAL HOSPITAL</v>
          </cell>
          <cell r="F84" t="str">
            <v>710 S 13TH ST</v>
          </cell>
          <cell r="G84" t="str">
            <v>BLACKWELL,OK 74631-0000</v>
          </cell>
          <cell r="H84" t="str">
            <v>OK</v>
          </cell>
          <cell r="I84" t="str">
            <v>370030</v>
          </cell>
          <cell r="J84">
            <v>43831</v>
          </cell>
          <cell r="K84">
            <v>44196</v>
          </cell>
        </row>
        <row r="85">
          <cell r="A85" t="str">
            <v>200573000A</v>
          </cell>
          <cell r="B85" t="str">
            <v>010</v>
          </cell>
          <cell r="C85" t="str">
            <v>Yes</v>
          </cell>
          <cell r="D85" t="str">
            <v>Private</v>
          </cell>
          <cell r="E85" t="str">
            <v>BRISTOW ENDEAVOR HEALTHCARE, LLC</v>
          </cell>
          <cell r="F85" t="str">
            <v>700 W. 7TH STREET  SUITE 6</v>
          </cell>
          <cell r="G85" t="str">
            <v>BRISTOW,OK 74010-2301</v>
          </cell>
          <cell r="H85" t="str">
            <v>OK</v>
          </cell>
          <cell r="I85" t="str">
            <v>370041</v>
          </cell>
          <cell r="J85">
            <v>43831</v>
          </cell>
          <cell r="K85">
            <v>44196</v>
          </cell>
        </row>
        <row r="86">
          <cell r="A86" t="str">
            <v>200697510F</v>
          </cell>
          <cell r="B86" t="str">
            <v>010</v>
          </cell>
          <cell r="C86" t="str">
            <v>Yes</v>
          </cell>
          <cell r="D86" t="str">
            <v>Private-Combined</v>
          </cell>
          <cell r="E86" t="str">
            <v>CENTER FOR ORTHOPAEDIC RECONSTRUCTION &amp; EXCELLENCE</v>
          </cell>
          <cell r="F86" t="str">
            <v>3029 W. MAIN STREET</v>
          </cell>
          <cell r="G86" t="str">
            <v>JENKS,OK 74037-3465</v>
          </cell>
          <cell r="H86" t="str">
            <v>OK</v>
          </cell>
          <cell r="I86" t="str">
            <v>370041</v>
          </cell>
          <cell r="J86">
            <v>43831</v>
          </cell>
          <cell r="K86">
            <v>44196</v>
          </cell>
        </row>
        <row r="87">
          <cell r="A87" t="str">
            <v>200080160A</v>
          </cell>
          <cell r="B87" t="str">
            <v>010</v>
          </cell>
          <cell r="C87" t="str">
            <v>Yes</v>
          </cell>
          <cell r="D87" t="str">
            <v>Private - LTCH</v>
          </cell>
          <cell r="E87" t="str">
            <v>SOLARA HOSPITAL SHAWNEE LLC</v>
          </cell>
          <cell r="F87" t="str">
            <v>1900 GORDON COOPER DRIVE</v>
          </cell>
          <cell r="G87" t="str">
            <v>SHAWNEE,OK 74801-</v>
          </cell>
          <cell r="H87" t="str">
            <v>OK</v>
          </cell>
          <cell r="I87" t="str">
            <v>372019</v>
          </cell>
          <cell r="J87">
            <v>43709</v>
          </cell>
          <cell r="K87">
            <v>44074</v>
          </cell>
        </row>
        <row r="88">
          <cell r="A88" t="str">
            <v>100700720A</v>
          </cell>
          <cell r="B88" t="str">
            <v>010</v>
          </cell>
          <cell r="C88" t="str">
            <v>Yes</v>
          </cell>
          <cell r="D88" t="str">
            <v>NSGO</v>
          </cell>
          <cell r="E88" t="str">
            <v>CHOCTAW MEMORIAL HOSPITAL</v>
          </cell>
          <cell r="F88" t="str">
            <v>1405 E KIRK ST</v>
          </cell>
          <cell r="G88" t="str">
            <v>HUGO,OK 74743-3603</v>
          </cell>
          <cell r="H88" t="str">
            <v>OK</v>
          </cell>
          <cell r="I88" t="str">
            <v>370100</v>
          </cell>
          <cell r="J88">
            <v>43647</v>
          </cell>
          <cell r="K88">
            <v>44012</v>
          </cell>
        </row>
        <row r="89">
          <cell r="A89" t="str">
            <v>100700010G</v>
          </cell>
          <cell r="B89" t="str">
            <v>010</v>
          </cell>
          <cell r="C89" t="str">
            <v>Yes</v>
          </cell>
          <cell r="D89" t="str">
            <v>Private</v>
          </cell>
          <cell r="E89" t="str">
            <v>CLINTON HMA LLC</v>
          </cell>
          <cell r="F89" t="str">
            <v>100 N 30TH ST</v>
          </cell>
          <cell r="G89" t="str">
            <v>CLINTON,OK 73601-3117</v>
          </cell>
          <cell r="H89" t="str">
            <v>OK</v>
          </cell>
          <cell r="I89" t="str">
            <v>370029</v>
          </cell>
          <cell r="J89">
            <v>43922</v>
          </cell>
          <cell r="K89">
            <v>44286</v>
          </cell>
        </row>
        <row r="90">
          <cell r="A90" t="str">
            <v>100749570S</v>
          </cell>
          <cell r="B90" t="str">
            <v>010</v>
          </cell>
          <cell r="C90" t="str">
            <v>Yes</v>
          </cell>
          <cell r="D90" t="str">
            <v>NSGO</v>
          </cell>
          <cell r="E90" t="str">
            <v>COMANCHE CO MEM HSP</v>
          </cell>
          <cell r="F90" t="str">
            <v>3401 GORE BLVD</v>
          </cell>
          <cell r="G90" t="str">
            <v>LAWTON,OK 73505-6332</v>
          </cell>
          <cell r="H90" t="str">
            <v>OK</v>
          </cell>
          <cell r="I90" t="str">
            <v>370056</v>
          </cell>
          <cell r="J90">
            <v>43647</v>
          </cell>
          <cell r="K90">
            <v>44012</v>
          </cell>
        </row>
        <row r="91">
          <cell r="A91" t="str">
            <v>100749570Y</v>
          </cell>
          <cell r="B91" t="str">
            <v>206</v>
          </cell>
          <cell r="C91" t="str">
            <v>Yes</v>
          </cell>
          <cell r="D91" t="str">
            <v>NSGO-Combined</v>
          </cell>
          <cell r="E91" t="str">
            <v>COMANCHE CO MEMORIAL HOSPITAL- REHAB</v>
          </cell>
          <cell r="F91" t="str">
            <v>3401 W GORE BLVD</v>
          </cell>
          <cell r="G91" t="str">
            <v>LAWTON,OK 73505-6332</v>
          </cell>
          <cell r="H91" t="str">
            <v>OK</v>
          </cell>
          <cell r="I91" t="str">
            <v>370056</v>
          </cell>
          <cell r="J91">
            <v>43647</v>
          </cell>
          <cell r="K91">
            <v>44012</v>
          </cell>
        </row>
        <row r="92">
          <cell r="A92" t="str">
            <v>100749570Z</v>
          </cell>
          <cell r="B92" t="str">
            <v>205</v>
          </cell>
          <cell r="C92" t="str">
            <v>Yes</v>
          </cell>
          <cell r="D92" t="str">
            <v>NSGO-Combined</v>
          </cell>
          <cell r="E92" t="str">
            <v>COMANCHE CO MEMORIAL HOSPITAL-PSY</v>
          </cell>
          <cell r="F92" t="str">
            <v>3401 W GORE BLVD</v>
          </cell>
          <cell r="G92" t="str">
            <v>LAWTON,OK 73505-6332</v>
          </cell>
          <cell r="H92" t="str">
            <v>OK</v>
          </cell>
          <cell r="I92" t="str">
            <v>370056</v>
          </cell>
          <cell r="J92">
            <v>43647</v>
          </cell>
          <cell r="K92">
            <v>44012</v>
          </cell>
        </row>
        <row r="93">
          <cell r="A93" t="str">
            <v>100746230B</v>
          </cell>
          <cell r="B93" t="str">
            <v>010</v>
          </cell>
          <cell r="C93" t="str">
            <v>Yes</v>
          </cell>
          <cell r="D93" t="str">
            <v>Private - Specialty</v>
          </cell>
          <cell r="E93" t="str">
            <v>COMMUNITY HOSPITAL</v>
          </cell>
          <cell r="F93" t="str">
            <v>3100 SW 89TH ST</v>
          </cell>
          <cell r="G93" t="str">
            <v>OKLAHOMA CITY,OK 73159-7900</v>
          </cell>
          <cell r="H93" t="str">
            <v>OK</v>
          </cell>
          <cell r="I93" t="str">
            <v>370203</v>
          </cell>
          <cell r="J93">
            <v>43831</v>
          </cell>
          <cell r="K93">
            <v>44196</v>
          </cell>
        </row>
        <row r="94">
          <cell r="A94" t="str">
            <v>100746230C</v>
          </cell>
          <cell r="B94" t="str">
            <v>010</v>
          </cell>
          <cell r="C94" t="str">
            <v>Yes</v>
          </cell>
          <cell r="D94" t="str">
            <v>Private</v>
          </cell>
          <cell r="E94" t="str">
            <v>COMMUNITY HOSPITAL, LLC</v>
          </cell>
          <cell r="F94" t="str">
            <v>9800 BROADWAY EXTENSION</v>
          </cell>
          <cell r="G94" t="str">
            <v>OKLAHOMA CITY,OK 73114-6303</v>
          </cell>
          <cell r="H94" t="str">
            <v>OK</v>
          </cell>
          <cell r="I94" t="str">
            <v>370203</v>
          </cell>
          <cell r="J94">
            <v>43831</v>
          </cell>
          <cell r="K94">
            <v>44196</v>
          </cell>
        </row>
        <row r="95">
          <cell r="A95" t="str">
            <v>200693850A</v>
          </cell>
          <cell r="B95" t="str">
            <v>010</v>
          </cell>
          <cell r="C95" t="str">
            <v>Yes</v>
          </cell>
          <cell r="D95" t="str">
            <v>Private</v>
          </cell>
          <cell r="E95" t="str">
            <v>CURAHEALTH OKLAHOMA CITY</v>
          </cell>
          <cell r="F95" t="str">
            <v>1407 NORTH ROBINSON AVENUE</v>
          </cell>
          <cell r="G95" t="str">
            <v>OKLAHOMA CITY,OK 73103-</v>
          </cell>
          <cell r="H95" t="str">
            <v>OK</v>
          </cell>
          <cell r="I95" t="str">
            <v>372004</v>
          </cell>
          <cell r="J95">
            <v>43709</v>
          </cell>
          <cell r="K95">
            <v>44074</v>
          </cell>
        </row>
        <row r="96">
          <cell r="A96" t="str">
            <v>200693850B</v>
          </cell>
          <cell r="B96" t="str">
            <v>010</v>
          </cell>
          <cell r="C96" t="str">
            <v>Yes</v>
          </cell>
          <cell r="D96" t="str">
            <v>Private</v>
          </cell>
          <cell r="E96" t="str">
            <v>CURAHEALTH OKLAHOMA, LLC</v>
          </cell>
          <cell r="F96" t="str">
            <v>2129 SW 59TH STREET</v>
          </cell>
          <cell r="G96" t="str">
            <v>OKLAHOMA CITY,OK 73119-</v>
          </cell>
          <cell r="H96" t="str">
            <v>OK</v>
          </cell>
          <cell r="I96" t="str">
            <v>372004</v>
          </cell>
          <cell r="J96">
            <v>43709</v>
          </cell>
          <cell r="K96">
            <v>44074</v>
          </cell>
        </row>
        <row r="97">
          <cell r="A97" t="str">
            <v>100700120A</v>
          </cell>
          <cell r="B97" t="str">
            <v>010</v>
          </cell>
          <cell r="C97" t="str">
            <v>Yes</v>
          </cell>
          <cell r="D97" t="str">
            <v>Private</v>
          </cell>
          <cell r="E97" t="str">
            <v>DUNCAN REGIONAL HOSPITAL</v>
          </cell>
          <cell r="F97" t="str">
            <v>1407 N WHISENANT DR</v>
          </cell>
          <cell r="G97" t="str">
            <v>DUNCAN,OK 73533-</v>
          </cell>
          <cell r="H97" t="str">
            <v>OK</v>
          </cell>
          <cell r="I97" t="str">
            <v>370023</v>
          </cell>
          <cell r="J97">
            <v>43647</v>
          </cell>
          <cell r="K97">
            <v>44012</v>
          </cell>
        </row>
        <row r="98">
          <cell r="A98" t="str">
            <v>100700880A</v>
          </cell>
          <cell r="B98" t="str">
            <v>010</v>
          </cell>
          <cell r="C98" t="str">
            <v>Yes</v>
          </cell>
          <cell r="D98" t="str">
            <v>NSGO</v>
          </cell>
          <cell r="E98" t="str">
            <v>ELKVIEW GEN HSP</v>
          </cell>
          <cell r="F98" t="str">
            <v>429 W ELM</v>
          </cell>
          <cell r="G98" t="str">
            <v>HOBART,OK 73651-</v>
          </cell>
          <cell r="H98" t="str">
            <v>OK</v>
          </cell>
          <cell r="I98" t="str">
            <v>370153</v>
          </cell>
          <cell r="J98">
            <v>43647</v>
          </cell>
          <cell r="K98">
            <v>44012</v>
          </cell>
        </row>
        <row r="99">
          <cell r="A99" t="str">
            <v>100700820A</v>
          </cell>
          <cell r="B99" t="str">
            <v>010</v>
          </cell>
          <cell r="C99" t="str">
            <v>Yes</v>
          </cell>
          <cell r="D99" t="str">
            <v>NSGO</v>
          </cell>
          <cell r="E99" t="str">
            <v>GRADY MEMORIAL HOSPITAL</v>
          </cell>
          <cell r="F99" t="str">
            <v>2220 W IOWA AVENUE</v>
          </cell>
          <cell r="G99" t="str">
            <v>CHICKASHA,OK 73018-2738</v>
          </cell>
          <cell r="H99" t="str">
            <v>OK</v>
          </cell>
          <cell r="I99" t="str">
            <v>370054</v>
          </cell>
          <cell r="J99">
            <v>43831</v>
          </cell>
          <cell r="K99">
            <v>44196</v>
          </cell>
        </row>
        <row r="100">
          <cell r="A100" t="str">
            <v>100699410A</v>
          </cell>
          <cell r="B100" t="str">
            <v>010</v>
          </cell>
          <cell r="C100" t="str">
            <v>Yes</v>
          </cell>
          <cell r="D100" t="str">
            <v>Private</v>
          </cell>
          <cell r="E100" t="str">
            <v>GREAT PLAINS REGIONAL MEDICAL CENTER</v>
          </cell>
          <cell r="F100" t="str">
            <v>1801 WEST THIRD</v>
          </cell>
          <cell r="G100" t="str">
            <v>ELK CITY,OK 73644-5113</v>
          </cell>
          <cell r="H100" t="str">
            <v>OK</v>
          </cell>
          <cell r="I100" t="str">
            <v>370019</v>
          </cell>
          <cell r="J100">
            <v>43647</v>
          </cell>
          <cell r="K100">
            <v>44012</v>
          </cell>
        </row>
        <row r="101">
          <cell r="A101" t="str">
            <v>100699410G</v>
          </cell>
          <cell r="B101" t="str">
            <v>205</v>
          </cell>
          <cell r="C101" t="str">
            <v>Yes</v>
          </cell>
          <cell r="D101" t="str">
            <v>Private-Combined</v>
          </cell>
          <cell r="E101" t="str">
            <v>GREAT PLAINS REGIONAL MEDICAL CENTER-PSY</v>
          </cell>
          <cell r="F101" t="str">
            <v>1801 W THIRD ST</v>
          </cell>
          <cell r="G101" t="str">
            <v>ELK CITY,OK 73644-5113</v>
          </cell>
          <cell r="H101" t="str">
            <v>OK</v>
          </cell>
          <cell r="I101" t="str">
            <v>370019</v>
          </cell>
          <cell r="J101">
            <v>43647</v>
          </cell>
          <cell r="K101">
            <v>44012</v>
          </cell>
        </row>
        <row r="102">
          <cell r="A102" t="str">
            <v>100699410F</v>
          </cell>
          <cell r="B102" t="str">
            <v>206</v>
          </cell>
          <cell r="C102" t="str">
            <v>Yes</v>
          </cell>
          <cell r="D102" t="str">
            <v>Private-Combined</v>
          </cell>
          <cell r="E102" t="str">
            <v>GREAT PLAINS REGIONAL MEDICAL CENTER-REHAB</v>
          </cell>
          <cell r="F102" t="str">
            <v>1801 WEST THIRD ST</v>
          </cell>
          <cell r="G102" t="str">
            <v>ELK CITY,OK 73644-5113</v>
          </cell>
          <cell r="H102" t="str">
            <v>OK</v>
          </cell>
          <cell r="I102" t="str">
            <v>370019</v>
          </cell>
          <cell r="J102">
            <v>43647</v>
          </cell>
          <cell r="K102">
            <v>44012</v>
          </cell>
        </row>
        <row r="103">
          <cell r="A103" t="str">
            <v>200045700C</v>
          </cell>
          <cell r="B103" t="str">
            <v>010</v>
          </cell>
          <cell r="C103" t="str">
            <v>Yes</v>
          </cell>
          <cell r="D103" t="str">
            <v>Private</v>
          </cell>
          <cell r="E103" t="str">
            <v>AHS HENRYETTA HOSPITAL, LLC</v>
          </cell>
          <cell r="F103" t="str">
            <v>2401 W. MAIN</v>
          </cell>
          <cell r="G103" t="str">
            <v>HENRYETTA,OK 74437-6908</v>
          </cell>
          <cell r="H103" t="str">
            <v>OK</v>
          </cell>
          <cell r="I103" t="str">
            <v>370183</v>
          </cell>
          <cell r="J103">
            <v>43800</v>
          </cell>
          <cell r="K103">
            <v>44165</v>
          </cell>
        </row>
        <row r="104">
          <cell r="A104" t="str">
            <v>200435950A</v>
          </cell>
          <cell r="B104" t="str">
            <v>010</v>
          </cell>
          <cell r="C104" t="str">
            <v>Yes</v>
          </cell>
          <cell r="D104" t="str">
            <v>Private</v>
          </cell>
          <cell r="E104" t="str">
            <v>AHS CLAREMORE REGIONAL HOSPITAL, LLC</v>
          </cell>
          <cell r="F104" t="str">
            <v>1202 N MUSKOGEE PL</v>
          </cell>
          <cell r="G104" t="str">
            <v>CLAREMORE,OK 74017-3058</v>
          </cell>
          <cell r="H104" t="str">
            <v>OK</v>
          </cell>
          <cell r="I104" t="str">
            <v>370039</v>
          </cell>
          <cell r="J104">
            <v>43770</v>
          </cell>
          <cell r="K104">
            <v>44135</v>
          </cell>
        </row>
        <row r="105">
          <cell r="A105" t="str">
            <v>200044190A</v>
          </cell>
          <cell r="B105" t="str">
            <v>010</v>
          </cell>
          <cell r="C105" t="str">
            <v>Yes</v>
          </cell>
          <cell r="D105" t="str">
            <v>Private</v>
          </cell>
          <cell r="E105" t="str">
            <v>HILLCREST HOSPITAL CUSHING</v>
          </cell>
          <cell r="F105" t="str">
            <v>1027 E CHERRY ST</v>
          </cell>
          <cell r="G105" t="str">
            <v>CUSHING,OK 74023-</v>
          </cell>
          <cell r="H105" t="str">
            <v>OK</v>
          </cell>
          <cell r="I105" t="str">
            <v>370099</v>
          </cell>
          <cell r="J105">
            <v>43800</v>
          </cell>
          <cell r="K105">
            <v>44165</v>
          </cell>
        </row>
        <row r="106">
          <cell r="A106" t="str">
            <v>200735850A</v>
          </cell>
          <cell r="B106" t="str">
            <v>010</v>
          </cell>
          <cell r="C106" t="str">
            <v>Yes</v>
          </cell>
          <cell r="D106" t="str">
            <v>Private</v>
          </cell>
          <cell r="E106" t="str">
            <v>HILLCREST HOSPITAL PRYOR</v>
          </cell>
          <cell r="F106" t="str">
            <v>111 N. BAILEY STREET</v>
          </cell>
          <cell r="G106" t="str">
            <v>PRYOR,OK 74361-</v>
          </cell>
          <cell r="H106" t="str">
            <v>OK</v>
          </cell>
          <cell r="I106" t="str">
            <v>370015</v>
          </cell>
          <cell r="J106">
            <v>43922</v>
          </cell>
          <cell r="K106">
            <v>44286</v>
          </cell>
        </row>
        <row r="107">
          <cell r="A107" t="str">
            <v>200044210A</v>
          </cell>
          <cell r="B107" t="str">
            <v>010</v>
          </cell>
          <cell r="C107" t="str">
            <v>Yes</v>
          </cell>
          <cell r="D107" t="str">
            <v>Private</v>
          </cell>
          <cell r="E107" t="str">
            <v>HILLCREST MEDICAL CENTER</v>
          </cell>
          <cell r="F107" t="str">
            <v>1120 S UTICA AVE</v>
          </cell>
          <cell r="G107" t="str">
            <v>TULSA,OK 74104-4012</v>
          </cell>
          <cell r="H107" t="str">
            <v>OK</v>
          </cell>
          <cell r="I107" t="str">
            <v>370001</v>
          </cell>
          <cell r="J107">
            <v>43647</v>
          </cell>
          <cell r="K107">
            <v>44012</v>
          </cell>
        </row>
        <row r="108">
          <cell r="A108" t="str">
            <v>200044210B</v>
          </cell>
          <cell r="B108" t="str">
            <v>206</v>
          </cell>
          <cell r="C108" t="str">
            <v>Yes</v>
          </cell>
          <cell r="D108" t="str">
            <v>Private-Combined</v>
          </cell>
          <cell r="E108" t="str">
            <v>HILLCREST MEDICAL CENTER - REHAB</v>
          </cell>
          <cell r="F108" t="str">
            <v>1120 S UTICA</v>
          </cell>
          <cell r="G108" t="str">
            <v>TULSA,OK 74104-4090</v>
          </cell>
          <cell r="H108" t="str">
            <v>OK</v>
          </cell>
          <cell r="I108" t="str">
            <v>370001</v>
          </cell>
          <cell r="J108">
            <v>43647</v>
          </cell>
          <cell r="K108">
            <v>44012</v>
          </cell>
        </row>
        <row r="109">
          <cell r="A109" t="str">
            <v>200786710A</v>
          </cell>
          <cell r="B109" t="str">
            <v>010</v>
          </cell>
          <cell r="C109" t="str">
            <v>Yes</v>
          </cell>
          <cell r="D109" t="str">
            <v>Private - Specialty</v>
          </cell>
          <cell r="E109" t="str">
            <v>INSPIRE SPECIALTY HOSPITAL</v>
          </cell>
          <cell r="F109" t="str">
            <v>8210 NATIONAL AVENUE</v>
          </cell>
          <cell r="G109" t="str">
            <v>MIDWEST CITY,OK 73110-</v>
          </cell>
          <cell r="H109" t="str">
            <v>OK</v>
          </cell>
          <cell r="I109" t="str">
            <v>372012</v>
          </cell>
          <cell r="J109">
            <v>43831</v>
          </cell>
          <cell r="K109">
            <v>44196</v>
          </cell>
        </row>
        <row r="110">
          <cell r="A110" t="str">
            <v>100806400C</v>
          </cell>
          <cell r="B110" t="str">
            <v>010</v>
          </cell>
          <cell r="C110" t="str">
            <v>Yes</v>
          </cell>
          <cell r="D110" t="str">
            <v>Private</v>
          </cell>
          <cell r="E110" t="str">
            <v>INTEGRIS BAPTIST MEDICAL C</v>
          </cell>
          <cell r="F110" t="str">
            <v>3300 NW EXPRESSWAY</v>
          </cell>
          <cell r="G110" t="str">
            <v>OKLAHOMA CITY,OK 73112-4481</v>
          </cell>
          <cell r="H110" t="str">
            <v>OK</v>
          </cell>
          <cell r="I110" t="str">
            <v>370028</v>
          </cell>
          <cell r="J110">
            <v>43647</v>
          </cell>
          <cell r="K110">
            <v>44012</v>
          </cell>
        </row>
        <row r="111">
          <cell r="A111" t="str">
            <v>100699500A</v>
          </cell>
          <cell r="B111" t="str">
            <v>010</v>
          </cell>
          <cell r="C111" t="str">
            <v>Yes</v>
          </cell>
          <cell r="D111" t="str">
            <v>Private</v>
          </cell>
          <cell r="E111" t="str">
            <v>INTEGRIS BASS MEM BAP</v>
          </cell>
          <cell r="F111" t="str">
            <v>600 SOUTH MONROE</v>
          </cell>
          <cell r="G111" t="str">
            <v>ENID,OK 73701-</v>
          </cell>
          <cell r="H111" t="str">
            <v>OK</v>
          </cell>
          <cell r="I111" t="str">
            <v>370016</v>
          </cell>
          <cell r="J111">
            <v>43647</v>
          </cell>
          <cell r="K111">
            <v>44012</v>
          </cell>
        </row>
        <row r="112">
          <cell r="A112" t="str">
            <v>100700610A</v>
          </cell>
          <cell r="B112" t="str">
            <v>010</v>
          </cell>
          <cell r="C112" t="str">
            <v>Yes</v>
          </cell>
          <cell r="D112" t="str">
            <v>Private</v>
          </cell>
          <cell r="E112" t="str">
            <v>INTEGRIS CANADIAN VALLEY HOSPITAL</v>
          </cell>
          <cell r="F112" t="str">
            <v>1201 HEALTH CENTER PARKWAY</v>
          </cell>
          <cell r="G112" t="str">
            <v>YUKON,OK 73099-</v>
          </cell>
          <cell r="H112" t="str">
            <v>OK</v>
          </cell>
          <cell r="I112" t="str">
            <v>370211</v>
          </cell>
          <cell r="J112">
            <v>43647</v>
          </cell>
          <cell r="K112">
            <v>44012</v>
          </cell>
        </row>
        <row r="113">
          <cell r="A113" t="str">
            <v>200834400A</v>
          </cell>
          <cell r="B113" t="str">
            <v>010</v>
          </cell>
          <cell r="C113" t="str">
            <v>Yes</v>
          </cell>
          <cell r="D113" t="str">
            <v>Private</v>
          </cell>
          <cell r="E113" t="str">
            <v>INTEGRIS COMMUNITY HOSPITAL COUNCIL CROSSING</v>
          </cell>
          <cell r="F113" t="str">
            <v>9417 N. COUNCIL RD</v>
          </cell>
          <cell r="G113" t="str">
            <v>OKLAHOMA CITY,OK 73162-</v>
          </cell>
          <cell r="H113" t="str">
            <v>OK</v>
          </cell>
          <cell r="I113" t="str">
            <v>370240</v>
          </cell>
          <cell r="J113">
            <v>43616</v>
          </cell>
          <cell r="K113">
            <v>43830</v>
          </cell>
        </row>
        <row r="114">
          <cell r="A114" t="str">
            <v>200834400B</v>
          </cell>
          <cell r="B114" t="str">
            <v>010</v>
          </cell>
          <cell r="C114" t="str">
            <v>Yes</v>
          </cell>
          <cell r="D114" t="str">
            <v>Private-Combined</v>
          </cell>
          <cell r="E114" t="str">
            <v>INTEGRIS COMMUNITY HOSPITAL DEL CITY</v>
          </cell>
          <cell r="F114" t="str">
            <v>4801 S.E. 15TH STREET</v>
          </cell>
          <cell r="G114" t="str">
            <v>DEL CITY,OK 73115-3918</v>
          </cell>
          <cell r="H114" t="str">
            <v>OK</v>
          </cell>
          <cell r="I114" t="str">
            <v>370240</v>
          </cell>
          <cell r="J114">
            <v>43831</v>
          </cell>
          <cell r="K114">
            <v>44196</v>
          </cell>
        </row>
        <row r="115">
          <cell r="A115" t="str">
            <v>200834400D</v>
          </cell>
          <cell r="B115" t="str">
            <v>010</v>
          </cell>
          <cell r="C115" t="str">
            <v>Yes</v>
          </cell>
          <cell r="D115" t="str">
            <v>Private-Combined</v>
          </cell>
          <cell r="E115" t="str">
            <v>INTEGRIS COMMUNITY HOSPITAL MOORE</v>
          </cell>
          <cell r="F115" t="str">
            <v xml:space="preserve">1401 SW 34TH STREET  </v>
          </cell>
          <cell r="G115" t="str">
            <v xml:space="preserve">MOORE          </v>
          </cell>
          <cell r="H115" t="str">
            <v>OK</v>
          </cell>
          <cell r="I115">
            <v>370240</v>
          </cell>
          <cell r="J115">
            <v>43616</v>
          </cell>
          <cell r="K115">
            <v>43830</v>
          </cell>
        </row>
        <row r="116">
          <cell r="A116" t="str">
            <v>100699700A</v>
          </cell>
          <cell r="B116" t="str">
            <v>010</v>
          </cell>
          <cell r="C116" t="str">
            <v>Yes</v>
          </cell>
          <cell r="D116" t="str">
            <v>Private</v>
          </cell>
          <cell r="E116" t="str">
            <v>INTEGRIS GROVE HOSPITAL</v>
          </cell>
          <cell r="F116" t="str">
            <v>1001 E 18TH STREET</v>
          </cell>
          <cell r="G116" t="str">
            <v>GROVE,OK 74344-5304</v>
          </cell>
          <cell r="H116" t="str">
            <v>OK</v>
          </cell>
          <cell r="I116" t="str">
            <v>370113</v>
          </cell>
          <cell r="J116">
            <v>43647</v>
          </cell>
          <cell r="K116">
            <v>44012</v>
          </cell>
        </row>
        <row r="117">
          <cell r="A117" t="str">
            <v>200405550A</v>
          </cell>
          <cell r="B117" t="str">
            <v>010</v>
          </cell>
          <cell r="C117" t="str">
            <v>Yes</v>
          </cell>
          <cell r="D117" t="str">
            <v>Private</v>
          </cell>
          <cell r="E117" t="str">
            <v>INTEGRIS HEALTH EDMOND, INC.</v>
          </cell>
          <cell r="F117" t="str">
            <v>4801 INTEGRIS PARKWAY</v>
          </cell>
          <cell r="G117" t="str">
            <v>EDMOND,OK 73034-8864</v>
          </cell>
          <cell r="H117" t="str">
            <v>OK</v>
          </cell>
          <cell r="I117" t="str">
            <v>370236</v>
          </cell>
          <cell r="J117">
            <v>43647</v>
          </cell>
          <cell r="K117">
            <v>44012</v>
          </cell>
        </row>
        <row r="118">
          <cell r="A118" t="str">
            <v>100699440A</v>
          </cell>
          <cell r="B118" t="str">
            <v>010</v>
          </cell>
          <cell r="C118" t="str">
            <v>Yes</v>
          </cell>
          <cell r="D118" t="str">
            <v>Private</v>
          </cell>
          <cell r="E118" t="str">
            <v>INTEGRIS MIAMI HOSPITAL</v>
          </cell>
          <cell r="F118" t="str">
            <v>200 SECOND AVE SW</v>
          </cell>
          <cell r="G118" t="str">
            <v>MIAMI,OK 74354-</v>
          </cell>
          <cell r="H118" t="str">
            <v>OK</v>
          </cell>
          <cell r="I118" t="str">
            <v>370004</v>
          </cell>
          <cell r="J118">
            <v>43647</v>
          </cell>
          <cell r="K118">
            <v>44012</v>
          </cell>
        </row>
        <row r="119">
          <cell r="A119" t="str">
            <v>100700200A</v>
          </cell>
          <cell r="B119" t="str">
            <v>010</v>
          </cell>
          <cell r="C119" t="str">
            <v>Yes</v>
          </cell>
          <cell r="D119" t="str">
            <v>Private</v>
          </cell>
          <cell r="E119" t="str">
            <v>INTEGRIS SOUTHWEST MEDICAL CENTER</v>
          </cell>
          <cell r="F119" t="str">
            <v>4401 S WESTERN</v>
          </cell>
          <cell r="G119" t="str">
            <v>OKLAHOMA CITY,OK 73109-3413</v>
          </cell>
          <cell r="H119" t="str">
            <v>OK</v>
          </cell>
          <cell r="I119" t="str">
            <v>370106</v>
          </cell>
          <cell r="J119">
            <v>43647</v>
          </cell>
          <cell r="K119">
            <v>44012</v>
          </cell>
        </row>
        <row r="120">
          <cell r="A120" t="str">
            <v>100700200R</v>
          </cell>
          <cell r="B120" t="str">
            <v>206</v>
          </cell>
          <cell r="C120" t="str">
            <v>Yes</v>
          </cell>
          <cell r="D120" t="str">
            <v>Private-Combined</v>
          </cell>
          <cell r="E120" t="str">
            <v>INTEGRIS SOUTHWEST MEDICAL CENTER - REHAB</v>
          </cell>
          <cell r="F120" t="str">
            <v>4401 S WESTERN</v>
          </cell>
          <cell r="G120" t="str">
            <v>OKLAHOMA CITY,OK 73109-3410</v>
          </cell>
          <cell r="H120" t="str">
            <v>OK</v>
          </cell>
          <cell r="I120" t="str">
            <v>370106</v>
          </cell>
          <cell r="J120">
            <v>43647</v>
          </cell>
          <cell r="K120">
            <v>44012</v>
          </cell>
        </row>
        <row r="121">
          <cell r="A121" t="str">
            <v>100690810A</v>
          </cell>
          <cell r="B121" t="str">
            <v>206</v>
          </cell>
          <cell r="C121" t="str">
            <v>Yes</v>
          </cell>
          <cell r="D121" t="str">
            <v>Private-Combined</v>
          </cell>
          <cell r="E121" t="str">
            <v>INTERGRIS BAPTIST MEDICAL- REHAB</v>
          </cell>
          <cell r="F121" t="str">
            <v>5501 N PORTLAND AVE</v>
          </cell>
          <cell r="G121" t="str">
            <v>OKLAHOMA CITY,OK 73112-</v>
          </cell>
          <cell r="H121" t="str">
            <v>OK</v>
          </cell>
          <cell r="I121" t="str">
            <v>370028</v>
          </cell>
          <cell r="J121">
            <v>43647</v>
          </cell>
          <cell r="K121">
            <v>44012</v>
          </cell>
        </row>
        <row r="122">
          <cell r="A122" t="str">
            <v>100699350A</v>
          </cell>
          <cell r="B122" t="str">
            <v>010</v>
          </cell>
          <cell r="C122" t="str">
            <v>Yes</v>
          </cell>
          <cell r="D122" t="str">
            <v>NSGO</v>
          </cell>
          <cell r="E122" t="str">
            <v>JACKSON CO MEM HSP</v>
          </cell>
          <cell r="F122" t="str">
            <v>1200 E PECAN</v>
          </cell>
          <cell r="G122" t="str">
            <v>ALTUS,OK 73521-</v>
          </cell>
          <cell r="H122" t="str">
            <v>OK</v>
          </cell>
          <cell r="I122" t="str">
            <v>370022</v>
          </cell>
          <cell r="J122">
            <v>43647</v>
          </cell>
          <cell r="K122">
            <v>44012</v>
          </cell>
        </row>
        <row r="123">
          <cell r="A123" t="str">
            <v>100699490A</v>
          </cell>
          <cell r="B123" t="str">
            <v>010</v>
          </cell>
          <cell r="C123" t="str">
            <v>Yes</v>
          </cell>
          <cell r="D123" t="str">
            <v>Private</v>
          </cell>
          <cell r="E123" t="str">
            <v>JANE PHILLIPS EP HSP</v>
          </cell>
          <cell r="F123" t="str">
            <v>3500 SE FRANK PHILLIPS BLVD</v>
          </cell>
          <cell r="G123" t="str">
            <v>BARTLESVILLE,OK 74006-</v>
          </cell>
          <cell r="H123" t="str">
            <v>OK</v>
          </cell>
          <cell r="I123" t="str">
            <v>370018</v>
          </cell>
          <cell r="J123">
            <v>43647</v>
          </cell>
          <cell r="K123">
            <v>44012</v>
          </cell>
        </row>
        <row r="124">
          <cell r="A124" t="str">
            <v>100699490J</v>
          </cell>
          <cell r="B124" t="str">
            <v>206</v>
          </cell>
          <cell r="C124" t="str">
            <v>Yes</v>
          </cell>
          <cell r="D124" t="str">
            <v>Private-Combined</v>
          </cell>
          <cell r="E124" t="str">
            <v>JANE PHILLIPS MEMORIAL MED CTR - REHAB</v>
          </cell>
          <cell r="F124" t="str">
            <v>3500 E FRANK PHILLIPS BLVD</v>
          </cell>
          <cell r="G124" t="str">
            <v>BARTLESVILLE,OK 74006-</v>
          </cell>
          <cell r="H124" t="str">
            <v>OK</v>
          </cell>
          <cell r="I124" t="str">
            <v>370018</v>
          </cell>
          <cell r="J124">
            <v>43647</v>
          </cell>
          <cell r="K124">
            <v>44012</v>
          </cell>
        </row>
        <row r="125">
          <cell r="A125" t="str">
            <v>100699420A</v>
          </cell>
          <cell r="B125" t="str">
            <v>010</v>
          </cell>
          <cell r="C125" t="str">
            <v>Yes</v>
          </cell>
          <cell r="D125" t="str">
            <v>Private</v>
          </cell>
          <cell r="E125" t="str">
            <v>ALLIANCEHEALTH PONCA CITY</v>
          </cell>
          <cell r="F125" t="str">
            <v>1900 N 14 STREET</v>
          </cell>
          <cell r="G125" t="str">
            <v>PONCA CITY,OK 74601-</v>
          </cell>
          <cell r="H125" t="str">
            <v>OK</v>
          </cell>
          <cell r="I125" t="str">
            <v>370006</v>
          </cell>
          <cell r="J125">
            <v>43617</v>
          </cell>
          <cell r="K125">
            <v>43982</v>
          </cell>
        </row>
        <row r="126">
          <cell r="A126" t="str">
            <v>100745350B</v>
          </cell>
          <cell r="B126" t="str">
            <v>010</v>
          </cell>
          <cell r="C126" t="str">
            <v>Yes</v>
          </cell>
          <cell r="D126" t="str">
            <v>Private - Specialty</v>
          </cell>
          <cell r="E126" t="str">
            <v>LAKESIDE WOMENS CENTER OF</v>
          </cell>
          <cell r="F126" t="str">
            <v>11200 N PORTLAND AVE</v>
          </cell>
          <cell r="G126" t="str">
            <v>OKLAHOMA CITY,OK 73120-</v>
          </cell>
          <cell r="H126" t="str">
            <v>OK</v>
          </cell>
          <cell r="I126" t="str">
            <v>370199</v>
          </cell>
          <cell r="J126">
            <v>43647</v>
          </cell>
          <cell r="K126">
            <v>44012</v>
          </cell>
        </row>
        <row r="127">
          <cell r="A127" t="str">
            <v>100818200B</v>
          </cell>
          <cell r="B127" t="str">
            <v>010</v>
          </cell>
          <cell r="C127" t="str">
            <v>Yes</v>
          </cell>
          <cell r="D127" t="str">
            <v>NSGO</v>
          </cell>
          <cell r="E127" t="str">
            <v>LINDSAY MUNICIPAL HOSPITAL</v>
          </cell>
          <cell r="F127" t="str">
            <v>1305 W CHEROKEE ST</v>
          </cell>
          <cell r="G127" t="str">
            <v>LINDSAY,OK 73052-0888</v>
          </cell>
          <cell r="H127" t="str">
            <v>OK</v>
          </cell>
          <cell r="I127" t="str">
            <v>370214</v>
          </cell>
          <cell r="J127">
            <v>43647</v>
          </cell>
          <cell r="K127">
            <v>44012</v>
          </cell>
        </row>
        <row r="128">
          <cell r="A128" t="str">
            <v>200347120A</v>
          </cell>
          <cell r="B128" t="str">
            <v>010</v>
          </cell>
          <cell r="C128" t="str">
            <v>Yes</v>
          </cell>
          <cell r="D128" t="str">
            <v>Private - LTCH</v>
          </cell>
          <cell r="E128" t="str">
            <v>LTAC HOSPITAL OF EDMOND, LLC</v>
          </cell>
          <cell r="F128" t="str">
            <v>4300 WEST MEMORIAL RD, 2ND FLO</v>
          </cell>
          <cell r="G128" t="str">
            <v>OKLAHOMA CITY,OK 73120-5705</v>
          </cell>
          <cell r="H128" t="str">
            <v>OK</v>
          </cell>
          <cell r="I128" t="str">
            <v>370013</v>
          </cell>
          <cell r="J128">
            <v>43647</v>
          </cell>
          <cell r="K128">
            <v>44012</v>
          </cell>
        </row>
        <row r="129">
          <cell r="A129" t="str">
            <v>100710530D</v>
          </cell>
          <cell r="B129" t="str">
            <v>010</v>
          </cell>
          <cell r="C129" t="str">
            <v>Yes</v>
          </cell>
          <cell r="D129" t="str">
            <v>NSGO</v>
          </cell>
          <cell r="E129" t="str">
            <v>MCALESTER REGIONAL</v>
          </cell>
          <cell r="F129" t="str">
            <v>ONE CLARK BASS BOULEVARD</v>
          </cell>
          <cell r="G129" t="str">
            <v>MCALESTER,OK 74502-</v>
          </cell>
          <cell r="H129" t="str">
            <v>OK</v>
          </cell>
          <cell r="I129" t="str">
            <v>370034</v>
          </cell>
          <cell r="J129">
            <v>43647</v>
          </cell>
          <cell r="K129">
            <v>44012</v>
          </cell>
        </row>
        <row r="130">
          <cell r="A130" t="str">
            <v>200069370A</v>
          </cell>
          <cell r="B130" t="str">
            <v>010</v>
          </cell>
          <cell r="C130" t="str">
            <v>Yes</v>
          </cell>
          <cell r="D130" t="str">
            <v>Private - Specialty</v>
          </cell>
          <cell r="E130" t="str">
            <v>MCBRIDE CLINIC ORTHOPEDIC HOSPITAL</v>
          </cell>
          <cell r="F130" t="str">
            <v>9600 BROADWAY EXTENSION</v>
          </cell>
          <cell r="G130" t="str">
            <v>OKLAHOMA CITY,OK 73114-7408</v>
          </cell>
          <cell r="H130" t="str">
            <v>OK</v>
          </cell>
          <cell r="I130" t="str">
            <v>370222</v>
          </cell>
          <cell r="J130">
            <v>43831</v>
          </cell>
          <cell r="K130">
            <v>44196</v>
          </cell>
        </row>
        <row r="131">
          <cell r="A131" t="str">
            <v>200285100D</v>
          </cell>
          <cell r="B131" t="str">
            <v>205</v>
          </cell>
          <cell r="C131" t="str">
            <v>Yes</v>
          </cell>
          <cell r="D131" t="str">
            <v>Private-Combined</v>
          </cell>
          <cell r="E131" t="str">
            <v>MEADOWLAKE CHILD/ADOLESCENT ACUTE</v>
          </cell>
          <cell r="F131" t="str">
            <v>2216 S VAN BUREN</v>
          </cell>
          <cell r="G131" t="str">
            <v>ENID,OK 73701-8217</v>
          </cell>
          <cell r="H131" t="str">
            <v>OK</v>
          </cell>
          <cell r="I131" t="str">
            <v>370016</v>
          </cell>
          <cell r="J131">
            <v>43647</v>
          </cell>
          <cell r="K131">
            <v>44012</v>
          </cell>
        </row>
        <row r="132">
          <cell r="A132" t="str">
            <v>100700030A</v>
          </cell>
          <cell r="B132" t="str">
            <v>010</v>
          </cell>
          <cell r="C132" t="str">
            <v>Yes</v>
          </cell>
          <cell r="D132" t="str">
            <v>Private</v>
          </cell>
          <cell r="E132" t="str">
            <v>ADAIR COUNTY HC INC</v>
          </cell>
          <cell r="F132" t="str">
            <v>1401 WEST LOCUST</v>
          </cell>
          <cell r="G132" t="str">
            <v>STILWELL,OK 74960-</v>
          </cell>
          <cell r="H132" t="str">
            <v>OK</v>
          </cell>
          <cell r="I132" t="str">
            <v>370178</v>
          </cell>
          <cell r="J132">
            <v>43647</v>
          </cell>
          <cell r="K132">
            <v>44012</v>
          </cell>
        </row>
        <row r="133">
          <cell r="A133" t="str">
            <v>100700030I</v>
          </cell>
          <cell r="B133" t="str">
            <v>205</v>
          </cell>
          <cell r="C133" t="str">
            <v>Yes</v>
          </cell>
          <cell r="D133" t="str">
            <v>Private-Combined</v>
          </cell>
          <cell r="E133" t="str">
            <v>MEMORIAL HOSPITAL - PSYCH</v>
          </cell>
          <cell r="F133" t="str">
            <v>1401 W. LOCUST ST.</v>
          </cell>
          <cell r="G133" t="str">
            <v>STILWELL,OK 74960-3217</v>
          </cell>
          <cell r="H133" t="str">
            <v>OK</v>
          </cell>
          <cell r="I133" t="str">
            <v>370178</v>
          </cell>
          <cell r="J133">
            <v>43647</v>
          </cell>
          <cell r="K133">
            <v>44012</v>
          </cell>
        </row>
        <row r="134">
          <cell r="A134" t="str">
            <v>100699390A</v>
          </cell>
          <cell r="B134" t="str">
            <v>010</v>
          </cell>
          <cell r="C134" t="str">
            <v>Yes</v>
          </cell>
          <cell r="D134" t="str">
            <v>Private</v>
          </cell>
          <cell r="E134" t="str">
            <v>MERCY HOSPITAL OKLAHOMA CITY</v>
          </cell>
          <cell r="F134" t="str">
            <v>4300 WEST MEMORIAL RD</v>
          </cell>
          <cell r="G134" t="str">
            <v>OKLAHOMA CITY,OK 73120-8362</v>
          </cell>
          <cell r="H134" t="str">
            <v>OK</v>
          </cell>
          <cell r="I134" t="str">
            <v>370013</v>
          </cell>
          <cell r="J134">
            <v>43647</v>
          </cell>
          <cell r="K134">
            <v>44012</v>
          </cell>
        </row>
        <row r="135">
          <cell r="A135" t="str">
            <v>200509290E</v>
          </cell>
          <cell r="B135" t="str">
            <v>206</v>
          </cell>
          <cell r="C135" t="str">
            <v>Yes</v>
          </cell>
          <cell r="D135" t="str">
            <v>Private-Combined</v>
          </cell>
          <cell r="E135" t="str">
            <v>MERCY HOSPITAL ADA - REHAB</v>
          </cell>
          <cell r="F135" t="str">
            <v>430 N MONTE VISTA</v>
          </cell>
          <cell r="G135" t="str">
            <v>ADA,OK 74820-</v>
          </cell>
          <cell r="H135" t="str">
            <v>OK</v>
          </cell>
          <cell r="I135" t="str">
            <v>370020</v>
          </cell>
          <cell r="J135">
            <v>43647</v>
          </cell>
          <cell r="K135">
            <v>44012</v>
          </cell>
        </row>
        <row r="136">
          <cell r="A136" t="str">
            <v>200509290A</v>
          </cell>
          <cell r="B136" t="str">
            <v>010</v>
          </cell>
          <cell r="C136" t="str">
            <v>Yes</v>
          </cell>
          <cell r="D136" t="str">
            <v>Private</v>
          </cell>
          <cell r="E136" t="str">
            <v>MERCY HOSPITAL ADA, INC.</v>
          </cell>
          <cell r="F136" t="str">
            <v>430 NORTH MONTE VISTA</v>
          </cell>
          <cell r="G136" t="str">
            <v>ADA,OK 74820-4610</v>
          </cell>
          <cell r="H136" t="str">
            <v>OK</v>
          </cell>
          <cell r="I136" t="str">
            <v>370020</v>
          </cell>
          <cell r="J136">
            <v>43647</v>
          </cell>
          <cell r="K136">
            <v>44012</v>
          </cell>
        </row>
        <row r="137">
          <cell r="A137" t="str">
            <v>100262320C</v>
          </cell>
          <cell r="B137" t="str">
            <v>010</v>
          </cell>
          <cell r="C137" t="str">
            <v>Yes</v>
          </cell>
          <cell r="D137" t="str">
            <v>Private</v>
          </cell>
          <cell r="E137" t="str">
            <v>MERCY HOSPITAL ARDMORE INC</v>
          </cell>
          <cell r="F137" t="str">
            <v>1011 14TH AVE NORTHWEST</v>
          </cell>
          <cell r="G137" t="str">
            <v>ARDMORE,OK 73401-</v>
          </cell>
          <cell r="H137" t="str">
            <v>OK</v>
          </cell>
          <cell r="I137" t="str">
            <v>370047</v>
          </cell>
          <cell r="J137">
            <v>43647</v>
          </cell>
          <cell r="K137">
            <v>44012</v>
          </cell>
        </row>
        <row r="138">
          <cell r="A138" t="str">
            <v>100262320G</v>
          </cell>
          <cell r="B138" t="str">
            <v>206</v>
          </cell>
          <cell r="C138" t="str">
            <v>Yes</v>
          </cell>
          <cell r="D138" t="str">
            <v>Private-Combined</v>
          </cell>
          <cell r="E138" t="str">
            <v>MERCY MEMORIAL HEALTH CENTER - REHAB</v>
          </cell>
          <cell r="F138" t="str">
            <v>1011 14TH AVE NW</v>
          </cell>
          <cell r="G138" t="str">
            <v>ARDMORE,OK 73401-1889</v>
          </cell>
          <cell r="H138" t="str">
            <v>OK</v>
          </cell>
          <cell r="I138" t="str">
            <v>370047</v>
          </cell>
          <cell r="J138">
            <v>43647</v>
          </cell>
          <cell r="K138">
            <v>44012</v>
          </cell>
        </row>
        <row r="139">
          <cell r="A139" t="str">
            <v>100700490A</v>
          </cell>
          <cell r="B139" t="str">
            <v>010</v>
          </cell>
          <cell r="C139" t="str">
            <v>Yes</v>
          </cell>
          <cell r="D139" t="str">
            <v>Private</v>
          </cell>
          <cell r="E139" t="str">
            <v>MIDWEST REGIONAL MEDICAL</v>
          </cell>
          <cell r="F139" t="str">
            <v>2825 PARKLAWN DR</v>
          </cell>
          <cell r="G139" t="str">
            <v>MIDWEST CITY,OK 73110-</v>
          </cell>
          <cell r="H139" t="str">
            <v>OK</v>
          </cell>
          <cell r="I139" t="str">
            <v>370094</v>
          </cell>
          <cell r="J139">
            <v>44013</v>
          </cell>
          <cell r="K139">
            <v>44286</v>
          </cell>
        </row>
        <row r="140">
          <cell r="A140" t="str">
            <v>100700690Q</v>
          </cell>
          <cell r="B140" t="str">
            <v>205</v>
          </cell>
          <cell r="C140" t="str">
            <v>Yes</v>
          </cell>
          <cell r="D140" t="str">
            <v>NSGO-Combined</v>
          </cell>
          <cell r="E140" t="str">
            <v>NORMAN REGIONAL HEALTH SYSTEM - PSY</v>
          </cell>
          <cell r="F140" t="str">
            <v>901 NORTH PORTER</v>
          </cell>
          <cell r="G140" t="str">
            <v>NORMAN,OK 73071-6404</v>
          </cell>
          <cell r="H140" t="str">
            <v>OK</v>
          </cell>
          <cell r="I140" t="str">
            <v>370008</v>
          </cell>
          <cell r="J140">
            <v>43647</v>
          </cell>
          <cell r="K140">
            <v>44012</v>
          </cell>
        </row>
        <row r="141">
          <cell r="A141" t="str">
            <v>100700690R</v>
          </cell>
          <cell r="B141" t="str">
            <v>206</v>
          </cell>
          <cell r="C141" t="str">
            <v>Yes</v>
          </cell>
          <cell r="D141" t="str">
            <v>NSGO-Combined</v>
          </cell>
          <cell r="E141" t="str">
            <v>NORMAN REGIONAL HEALTH SYSTEM - REHAB</v>
          </cell>
          <cell r="F141" t="str">
            <v>901 NORTH PORTER</v>
          </cell>
          <cell r="G141" t="str">
            <v>NORMAN,OK 73071-6404</v>
          </cell>
          <cell r="H141" t="str">
            <v>OK</v>
          </cell>
          <cell r="I141" t="str">
            <v>370008</v>
          </cell>
          <cell r="J141">
            <v>43647</v>
          </cell>
          <cell r="K141">
            <v>44012</v>
          </cell>
        </row>
        <row r="142">
          <cell r="A142" t="str">
            <v>100700690A</v>
          </cell>
          <cell r="B142" t="str">
            <v>010</v>
          </cell>
          <cell r="C142" t="str">
            <v>Yes</v>
          </cell>
          <cell r="D142" t="str">
            <v>NSGO</v>
          </cell>
          <cell r="E142" t="str">
            <v>NORMAN REGIONAL HOSPITAL</v>
          </cell>
          <cell r="F142" t="str">
            <v>901 N PORTER</v>
          </cell>
          <cell r="G142" t="str">
            <v>NORMAN,OK 73071-6404</v>
          </cell>
          <cell r="H142" t="str">
            <v>OK</v>
          </cell>
          <cell r="I142" t="str">
            <v>370008</v>
          </cell>
          <cell r="J142">
            <v>43647</v>
          </cell>
          <cell r="K142">
            <v>44012</v>
          </cell>
        </row>
        <row r="143">
          <cell r="A143" t="str">
            <v>100700680A</v>
          </cell>
          <cell r="B143" t="str">
            <v>010</v>
          </cell>
          <cell r="C143" t="str">
            <v>Yes</v>
          </cell>
          <cell r="D143" t="str">
            <v>NSGO</v>
          </cell>
          <cell r="E143" t="str">
            <v>NORTHEASTERN HEALTH SYSTEM</v>
          </cell>
          <cell r="F143" t="str">
            <v>1400 E DOWNING</v>
          </cell>
          <cell r="G143" t="str">
            <v>TAHLEQUAH,OK 74464-1008</v>
          </cell>
          <cell r="H143" t="str">
            <v>OK</v>
          </cell>
          <cell r="I143" t="str">
            <v>370089</v>
          </cell>
          <cell r="J143">
            <v>43647</v>
          </cell>
          <cell r="K143">
            <v>44012</v>
          </cell>
        </row>
        <row r="144">
          <cell r="A144" t="str">
            <v>100700680I</v>
          </cell>
          <cell r="B144" t="str">
            <v>205</v>
          </cell>
          <cell r="C144" t="str">
            <v>Yes</v>
          </cell>
          <cell r="D144" t="str">
            <v>NSGO-Combined</v>
          </cell>
          <cell r="E144" t="str">
            <v>NORTHEASTERN HEALTH SYSTEM PSYCH UNIT</v>
          </cell>
          <cell r="F144" t="str">
            <v>1400 E DOWNING</v>
          </cell>
          <cell r="G144" t="str">
            <v>TAHLEQUAH,OK 74464-3324</v>
          </cell>
          <cell r="H144" t="str">
            <v>OK</v>
          </cell>
          <cell r="I144" t="str">
            <v>370089</v>
          </cell>
          <cell r="J144">
            <v>43647</v>
          </cell>
          <cell r="K144">
            <v>44012</v>
          </cell>
        </row>
        <row r="145">
          <cell r="A145" t="str">
            <v>200035670C</v>
          </cell>
          <cell r="B145" t="str">
            <v>010</v>
          </cell>
          <cell r="C145" t="str">
            <v>Yes</v>
          </cell>
          <cell r="D145" t="str">
            <v>Private</v>
          </cell>
          <cell r="E145" t="str">
            <v>NORTHWEST SURGICAL HOSPITAL</v>
          </cell>
          <cell r="F145" t="str">
            <v>9204 N MAY AVE</v>
          </cell>
          <cell r="G145" t="str">
            <v>OKLAHOMA CITY,OK 73120-4419</v>
          </cell>
          <cell r="H145" t="str">
            <v>OK</v>
          </cell>
          <cell r="I145" t="str">
            <v>370192</v>
          </cell>
          <cell r="J145">
            <v>43831</v>
          </cell>
          <cell r="K145">
            <v>44196</v>
          </cell>
        </row>
        <row r="146">
          <cell r="A146" t="str">
            <v>200066700A</v>
          </cell>
          <cell r="B146" t="str">
            <v>010</v>
          </cell>
          <cell r="C146" t="str">
            <v>Yes</v>
          </cell>
          <cell r="D146" t="str">
            <v>Private - Specialty</v>
          </cell>
          <cell r="E146" t="str">
            <v>OKLAHOMA CENTER FOR ORTHOPAEDIC &amp; MULTI SPECIALTY</v>
          </cell>
          <cell r="F146" t="str">
            <v>8100 S WALKER AVE  BLDG C</v>
          </cell>
          <cell r="G146" t="str">
            <v>OKLAHOMA CITY,OK 73139-</v>
          </cell>
          <cell r="H146" t="str">
            <v>OK</v>
          </cell>
          <cell r="I146" t="str">
            <v>370212</v>
          </cell>
          <cell r="J146">
            <v>43831</v>
          </cell>
          <cell r="K146">
            <v>44196</v>
          </cell>
        </row>
        <row r="147">
          <cell r="A147" t="str">
            <v>200009170A</v>
          </cell>
          <cell r="B147" t="str">
            <v>010</v>
          </cell>
          <cell r="C147" t="str">
            <v>Yes</v>
          </cell>
          <cell r="D147" t="str">
            <v>Private - Specialty</v>
          </cell>
          <cell r="E147" t="str">
            <v>OKLAHOMA HEART HOSPITAL LLC</v>
          </cell>
          <cell r="F147" t="str">
            <v>4050 W MEMORIAL ROAD</v>
          </cell>
          <cell r="G147" t="str">
            <v>OKLAHOMA CITY,OK 73120-8382</v>
          </cell>
          <cell r="H147" t="str">
            <v>OK</v>
          </cell>
          <cell r="I147" t="str">
            <v>370215</v>
          </cell>
          <cell r="J147">
            <v>43831</v>
          </cell>
          <cell r="K147">
            <v>44196</v>
          </cell>
        </row>
        <row r="148">
          <cell r="A148" t="str">
            <v>200280620A</v>
          </cell>
          <cell r="B148" t="str">
            <v>010</v>
          </cell>
          <cell r="C148" t="str">
            <v>Yes</v>
          </cell>
          <cell r="D148" t="str">
            <v>Private</v>
          </cell>
          <cell r="E148" t="str">
            <v>OKLAHOMA HEART HOSPITAL SOUTH, LLC</v>
          </cell>
          <cell r="F148" t="str">
            <v>5200 EAST I-240 SERVICE RD</v>
          </cell>
          <cell r="G148" t="str">
            <v>OKLAHOMA CITY,OK 73135-2610</v>
          </cell>
          <cell r="H148" t="str">
            <v>OK</v>
          </cell>
          <cell r="I148" t="str">
            <v>370234</v>
          </cell>
          <cell r="J148">
            <v>43831</v>
          </cell>
          <cell r="K148">
            <v>44196</v>
          </cell>
        </row>
        <row r="149">
          <cell r="A149" t="str">
            <v>100747140B</v>
          </cell>
          <cell r="B149" t="str">
            <v>010</v>
          </cell>
          <cell r="C149" t="str">
            <v>Yes</v>
          </cell>
          <cell r="D149" t="str">
            <v>Private - Specialty</v>
          </cell>
          <cell r="E149" t="str">
            <v>OKLAHOMA SPINE HOSPITAL</v>
          </cell>
          <cell r="F149" t="str">
            <v xml:space="preserve">14101 PARKWAY COMMONS DR  </v>
          </cell>
          <cell r="G149" t="str">
            <v>OKLAHOMA CITY,OK  73134-6012</v>
          </cell>
          <cell r="H149" t="str">
            <v>OK</v>
          </cell>
          <cell r="I149" t="e">
            <v>#N/A</v>
          </cell>
          <cell r="J149" t="e">
            <v>#N/A</v>
          </cell>
          <cell r="K149" t="e">
            <v>#N/A</v>
          </cell>
        </row>
        <row r="150">
          <cell r="A150" t="str">
            <v>200242900A</v>
          </cell>
          <cell r="B150" t="str">
            <v>010</v>
          </cell>
          <cell r="C150" t="str">
            <v>Yes</v>
          </cell>
          <cell r="D150" t="str">
            <v>Private</v>
          </cell>
          <cell r="E150" t="str">
            <v>OKLAHOMA STATE UNIVERSITY MEDICAL TRUST</v>
          </cell>
          <cell r="F150" t="str">
            <v>744 W 9TH ST</v>
          </cell>
          <cell r="G150" t="str">
            <v>TULSA,OK 74127-</v>
          </cell>
          <cell r="H150" t="str">
            <v>OK</v>
          </cell>
          <cell r="I150" t="str">
            <v>370078</v>
          </cell>
          <cell r="J150">
            <v>43647</v>
          </cell>
          <cell r="K150">
            <v>44012</v>
          </cell>
        </row>
        <row r="151">
          <cell r="A151" t="str">
            <v>200108340A</v>
          </cell>
          <cell r="B151" t="str">
            <v>010</v>
          </cell>
          <cell r="C151" t="str">
            <v>Yes</v>
          </cell>
          <cell r="D151" t="str">
            <v>Private - Specialty</v>
          </cell>
          <cell r="E151" t="str">
            <v>ONECORE HEALTH</v>
          </cell>
          <cell r="F151" t="str">
            <v>1044 SW 44TH  SUITE 350</v>
          </cell>
          <cell r="G151" t="str">
            <v>OKLAHOMA CITY,OK 73109-</v>
          </cell>
          <cell r="H151" t="str">
            <v>OK</v>
          </cell>
          <cell r="I151" t="str">
            <v>370220</v>
          </cell>
          <cell r="J151">
            <v>43831</v>
          </cell>
          <cell r="K151">
            <v>44196</v>
          </cell>
        </row>
        <row r="152">
          <cell r="A152" t="str">
            <v>100748450B</v>
          </cell>
          <cell r="B152" t="str">
            <v>010</v>
          </cell>
          <cell r="C152" t="str">
            <v>Yes</v>
          </cell>
          <cell r="D152" t="str">
            <v>Private - Specialty</v>
          </cell>
          <cell r="E152" t="str">
            <v>ORTHOPEDIC HOSPITAL OF OKLAHOMA</v>
          </cell>
          <cell r="F152" t="str">
            <v>2408 E. 81ST STREET</v>
          </cell>
          <cell r="G152" t="str">
            <v>TULSA,OK 74137-</v>
          </cell>
          <cell r="H152" t="str">
            <v>OK</v>
          </cell>
          <cell r="I152" t="str">
            <v>370210</v>
          </cell>
          <cell r="J152">
            <v>43831</v>
          </cell>
          <cell r="K152">
            <v>44196</v>
          </cell>
        </row>
        <row r="153">
          <cell r="A153" t="str">
            <v>200752850A</v>
          </cell>
          <cell r="B153" t="str">
            <v>010</v>
          </cell>
          <cell r="C153" t="str">
            <v>Yes</v>
          </cell>
          <cell r="D153" t="str">
            <v>Public</v>
          </cell>
          <cell r="E153" t="str">
            <v>OU MEDICINE</v>
          </cell>
          <cell r="F153" t="str">
            <v>700 NE 13TH ST</v>
          </cell>
          <cell r="G153" t="str">
            <v>OKLAHOMA CITY,OK 73104-5047</v>
          </cell>
          <cell r="H153" t="str">
            <v>OK</v>
          </cell>
          <cell r="I153" t="str">
            <v>370093</v>
          </cell>
          <cell r="J153">
            <v>43647</v>
          </cell>
          <cell r="K153">
            <v>44012</v>
          </cell>
        </row>
        <row r="154">
          <cell r="A154" t="str">
            <v>200752850A E</v>
          </cell>
          <cell r="B154" t="str">
            <v>010</v>
          </cell>
          <cell r="C154" t="e">
            <v>#N/A</v>
          </cell>
          <cell r="D154" t="e">
            <v>#N/A</v>
          </cell>
          <cell r="E154" t="str">
            <v>OU MEDICINE EDMOND</v>
          </cell>
          <cell r="F154" t="str">
            <v>700 NE 13TH ST</v>
          </cell>
          <cell r="G154" t="str">
            <v>OKLAHOMA CITY,OK 73104-5047</v>
          </cell>
          <cell r="H154" t="str">
            <v>OK</v>
          </cell>
          <cell r="I154" t="str">
            <v>370093</v>
          </cell>
          <cell r="J154">
            <v>43282</v>
          </cell>
          <cell r="K154">
            <v>43646</v>
          </cell>
        </row>
        <row r="155">
          <cell r="A155" t="str">
            <v>200518600A</v>
          </cell>
          <cell r="B155" t="str">
            <v>010</v>
          </cell>
          <cell r="C155" t="str">
            <v>Yes</v>
          </cell>
          <cell r="D155" t="str">
            <v>Private - Specialty</v>
          </cell>
          <cell r="E155" t="str">
            <v>PAM SPECIALTY HOSPITAL OF TULSA</v>
          </cell>
          <cell r="F155" t="str">
            <v>3219 S 79TH E AVE</v>
          </cell>
          <cell r="G155" t="str">
            <v>TULSA,OK 74145-</v>
          </cell>
          <cell r="H155" t="str">
            <v>OK</v>
          </cell>
          <cell r="I155" t="str">
            <v>372018</v>
          </cell>
          <cell r="J155">
            <v>43709</v>
          </cell>
          <cell r="K155">
            <v>44074</v>
          </cell>
        </row>
        <row r="156">
          <cell r="A156" t="str">
            <v>200417790W</v>
          </cell>
          <cell r="B156" t="str">
            <v>010</v>
          </cell>
          <cell r="C156" t="str">
            <v>Yes</v>
          </cell>
          <cell r="D156" t="str">
            <v>NSGO</v>
          </cell>
          <cell r="E156" t="str">
            <v>STILLWATER MEDICAL - PERRY</v>
          </cell>
          <cell r="F156" t="str">
            <v>501 N 14TH ST</v>
          </cell>
          <cell r="G156" t="str">
            <v>PERRY,OK 73077-0000</v>
          </cell>
          <cell r="H156" t="str">
            <v>OK</v>
          </cell>
          <cell r="I156" t="str">
            <v>370139</v>
          </cell>
          <cell r="J156">
            <v>43831</v>
          </cell>
          <cell r="K156">
            <v>44196</v>
          </cell>
        </row>
        <row r="157">
          <cell r="A157" t="str">
            <v>100699900A</v>
          </cell>
          <cell r="B157" t="str">
            <v>010</v>
          </cell>
          <cell r="C157" t="str">
            <v>Yes</v>
          </cell>
          <cell r="D157" t="str">
            <v>NSGO</v>
          </cell>
          <cell r="E157" t="str">
            <v>PURCELL MUNICIPAL HOSPITAL</v>
          </cell>
          <cell r="F157" t="str">
            <v>1500 N GREEN AVENUE</v>
          </cell>
          <cell r="G157" t="str">
            <v>PURCELL,OK 73080-9998</v>
          </cell>
          <cell r="H157" t="str">
            <v>OK</v>
          </cell>
          <cell r="I157" t="str">
            <v>370158</v>
          </cell>
          <cell r="J157">
            <v>43647</v>
          </cell>
          <cell r="K157">
            <v>44012</v>
          </cell>
        </row>
        <row r="158">
          <cell r="A158" t="str">
            <v>100700770A</v>
          </cell>
          <cell r="B158" t="str">
            <v>010</v>
          </cell>
          <cell r="C158" t="str">
            <v>Yes</v>
          </cell>
          <cell r="D158" t="str">
            <v>NSGO</v>
          </cell>
          <cell r="E158" t="str">
            <v>PUSHMATAHA HSP</v>
          </cell>
          <cell r="F158" t="str">
            <v>510 EAST MAIN STREET</v>
          </cell>
          <cell r="G158" t="str">
            <v>ANTLERS,OK 74523-</v>
          </cell>
          <cell r="H158" t="str">
            <v>OK</v>
          </cell>
          <cell r="I158" t="str">
            <v>370083</v>
          </cell>
          <cell r="J158">
            <v>43922</v>
          </cell>
          <cell r="K158">
            <v>44286</v>
          </cell>
        </row>
        <row r="159">
          <cell r="A159" t="str">
            <v>100699570A</v>
          </cell>
          <cell r="B159" t="str">
            <v>010</v>
          </cell>
          <cell r="C159" t="str">
            <v>Yes</v>
          </cell>
          <cell r="D159" t="str">
            <v>Private</v>
          </cell>
          <cell r="E159" t="str">
            <v>SAINT FRANCIS HOSPITAL</v>
          </cell>
          <cell r="F159" t="str">
            <v>6161 S YALE</v>
          </cell>
          <cell r="G159" t="str">
            <v>TULSA,OK 74136-0001</v>
          </cell>
          <cell r="H159" t="str">
            <v>OK</v>
          </cell>
          <cell r="I159" t="str">
            <v>370091</v>
          </cell>
          <cell r="J159">
            <v>43647</v>
          </cell>
          <cell r="K159">
            <v>44012</v>
          </cell>
        </row>
        <row r="160">
          <cell r="A160" t="str">
            <v>100699570N</v>
          </cell>
          <cell r="B160" t="str">
            <v>206</v>
          </cell>
          <cell r="C160" t="str">
            <v>Yes</v>
          </cell>
          <cell r="D160" t="str">
            <v>Private-Combined</v>
          </cell>
          <cell r="E160" t="str">
            <v>SAINT FRANCIS HOSPITAL INC - REHAB</v>
          </cell>
          <cell r="F160" t="str">
            <v>6161 S YALE AVE</v>
          </cell>
          <cell r="G160" t="str">
            <v>TULSA,OK 74136-1992</v>
          </cell>
          <cell r="H160" t="str">
            <v>OK</v>
          </cell>
          <cell r="I160" t="str">
            <v>370091</v>
          </cell>
          <cell r="J160">
            <v>43647</v>
          </cell>
          <cell r="K160">
            <v>44012</v>
          </cell>
        </row>
        <row r="161">
          <cell r="A161" t="str">
            <v>200700900A</v>
          </cell>
          <cell r="B161" t="str">
            <v>010</v>
          </cell>
          <cell r="C161" t="str">
            <v>Yes</v>
          </cell>
          <cell r="D161" t="str">
            <v>Private</v>
          </cell>
          <cell r="E161" t="str">
            <v>SAINT FRANCIS HOSPITAL MUSKOGEE INC</v>
          </cell>
          <cell r="F161" t="str">
            <v>300 ROCKEFELLER DRIVE</v>
          </cell>
          <cell r="G161" t="str">
            <v>MUSKOGEE,OK 74401-5075</v>
          </cell>
          <cell r="H161" t="str">
            <v>OK</v>
          </cell>
          <cell r="I161" t="str">
            <v>370025</v>
          </cell>
          <cell r="J161">
            <v>43647</v>
          </cell>
          <cell r="K161">
            <v>44012</v>
          </cell>
        </row>
        <row r="162">
          <cell r="A162" t="str">
            <v>200031310A</v>
          </cell>
          <cell r="B162" t="str">
            <v>010</v>
          </cell>
          <cell r="C162" t="str">
            <v>Yes</v>
          </cell>
          <cell r="D162" t="str">
            <v>Private</v>
          </cell>
          <cell r="E162" t="str">
            <v>SAINT FRANCIS HOSPITAL SOUTH</v>
          </cell>
          <cell r="F162" t="str">
            <v>10501 E 91ST S</v>
          </cell>
          <cell r="G162" t="str">
            <v>TULSA,OK 74133-</v>
          </cell>
          <cell r="H162" t="str">
            <v>OK</v>
          </cell>
          <cell r="I162" t="str">
            <v>370218</v>
          </cell>
          <cell r="J162">
            <v>43647</v>
          </cell>
          <cell r="K162">
            <v>44012</v>
          </cell>
        </row>
        <row r="163">
          <cell r="A163" t="str">
            <v>200702430B</v>
          </cell>
          <cell r="B163" t="str">
            <v>010</v>
          </cell>
          <cell r="C163" t="str">
            <v>Yes</v>
          </cell>
          <cell r="D163" t="str">
            <v xml:space="preserve">Private </v>
          </cell>
          <cell r="E163" t="str">
            <v>SAINT FRANCIS HOSPITAL VINITA</v>
          </cell>
          <cell r="F163" t="str">
            <v>735 N FOREMAN ST</v>
          </cell>
          <cell r="G163" t="str">
            <v>VINITA,OK 74301-1422</v>
          </cell>
          <cell r="H163" t="str">
            <v>OK</v>
          </cell>
          <cell r="I163" t="str">
            <v>370237</v>
          </cell>
          <cell r="J163">
            <v>43647</v>
          </cell>
          <cell r="K163">
            <v>44012</v>
          </cell>
        </row>
        <row r="164">
          <cell r="A164" t="str">
            <v>200702430C</v>
          </cell>
          <cell r="B164" t="str">
            <v>205</v>
          </cell>
          <cell r="C164" t="str">
            <v>Yes</v>
          </cell>
          <cell r="D164" t="str">
            <v>Private-Combined</v>
          </cell>
          <cell r="E164" t="str">
            <v>SAINT FRANCIS HOSPITAL VINITA - PSYCH</v>
          </cell>
          <cell r="F164" t="str">
            <v>735 N FOREMAN ST</v>
          </cell>
          <cell r="G164" t="str">
            <v>VINITA,OK 74301-1422</v>
          </cell>
          <cell r="H164" t="str">
            <v>OK</v>
          </cell>
          <cell r="I164" t="str">
            <v>370237</v>
          </cell>
          <cell r="J164">
            <v>43647</v>
          </cell>
          <cell r="K164">
            <v>44012</v>
          </cell>
        </row>
        <row r="165">
          <cell r="A165" t="str">
            <v>200700900B</v>
          </cell>
          <cell r="B165" t="str">
            <v>205</v>
          </cell>
          <cell r="C165" t="str">
            <v>Yes</v>
          </cell>
          <cell r="D165" t="str">
            <v>Private-Combined</v>
          </cell>
          <cell r="E165" t="str">
            <v>SAINT FRANCIS REGIONAL SERVICES-PSYCH</v>
          </cell>
          <cell r="F165" t="str">
            <v>300 ROCKEFELLER DRIVE</v>
          </cell>
          <cell r="G165" t="str">
            <v>MUSKOGEE,OK 74401-5075</v>
          </cell>
          <cell r="H165" t="str">
            <v>OK</v>
          </cell>
          <cell r="I165" t="str">
            <v>370025</v>
          </cell>
          <cell r="J165">
            <v>43647</v>
          </cell>
          <cell r="K165">
            <v>44012</v>
          </cell>
        </row>
        <row r="166">
          <cell r="A166" t="str">
            <v>200700900C</v>
          </cell>
          <cell r="B166" t="str">
            <v>206</v>
          </cell>
          <cell r="C166" t="str">
            <v>Yes</v>
          </cell>
          <cell r="D166" t="str">
            <v>Private-Combined</v>
          </cell>
          <cell r="E166" t="str">
            <v>SAINT FRANCIS REGIONAL SERVICES-REHAB</v>
          </cell>
          <cell r="F166" t="str">
            <v>300 ROCKEFELLER DRIVE</v>
          </cell>
          <cell r="G166" t="str">
            <v>MUSKOGEE,OK 74401-5075</v>
          </cell>
          <cell r="H166" t="str">
            <v>OK</v>
          </cell>
          <cell r="I166" t="str">
            <v>370025</v>
          </cell>
          <cell r="J166">
            <v>43647</v>
          </cell>
          <cell r="K166">
            <v>44012</v>
          </cell>
        </row>
        <row r="167">
          <cell r="A167" t="str">
            <v>100689350A</v>
          </cell>
          <cell r="B167" t="str">
            <v>010</v>
          </cell>
          <cell r="C167" t="str">
            <v>Yes</v>
          </cell>
          <cell r="D167" t="str">
            <v>Private - LTCH</v>
          </cell>
          <cell r="E167" t="str">
            <v>SELECT SPECIALTY HOSPITAL</v>
          </cell>
          <cell r="F167" t="str">
            <v>3524 NW 56 ST</v>
          </cell>
          <cell r="G167" t="str">
            <v>OKLAHOMA CITY,OK 73112-</v>
          </cell>
          <cell r="H167" t="str">
            <v>OK</v>
          </cell>
          <cell r="I167" t="str">
            <v>372009</v>
          </cell>
          <cell r="J167">
            <v>43862</v>
          </cell>
          <cell r="K167">
            <v>44227</v>
          </cell>
        </row>
        <row r="168">
          <cell r="A168" t="str">
            <v>200224040B</v>
          </cell>
          <cell r="B168" t="str">
            <v>010</v>
          </cell>
          <cell r="C168" t="str">
            <v>Yes</v>
          </cell>
          <cell r="D168" t="str">
            <v>Private - LTCH</v>
          </cell>
          <cell r="E168" t="str">
            <v>SELECT SPECIALTY HOSPITAL - TULSA/MIDTOWN, LLC</v>
          </cell>
          <cell r="F168" t="str">
            <v>744 W 9TH ST</v>
          </cell>
          <cell r="G168" t="str">
            <v>TULSA,OK 74127-</v>
          </cell>
          <cell r="H168" t="str">
            <v>OK</v>
          </cell>
          <cell r="I168" t="str">
            <v>372007</v>
          </cell>
          <cell r="J168">
            <v>43709</v>
          </cell>
          <cell r="K168">
            <v>44074</v>
          </cell>
        </row>
        <row r="169">
          <cell r="A169" t="str">
            <v>200196450C</v>
          </cell>
          <cell r="B169" t="str">
            <v>010</v>
          </cell>
          <cell r="C169" t="str">
            <v>Yes</v>
          </cell>
          <cell r="D169" t="str">
            <v>Private</v>
          </cell>
          <cell r="E169" t="str">
            <v>ALLIANCEHEALTH SEMINOLE</v>
          </cell>
          <cell r="F169" t="str">
            <v>2401 W WRANGLER BLVD</v>
          </cell>
          <cell r="G169" t="str">
            <v>SEMINOLE,OK 74868-1917</v>
          </cell>
          <cell r="H169" t="str">
            <v>OK</v>
          </cell>
          <cell r="I169" t="str">
            <v>370229</v>
          </cell>
          <cell r="J169">
            <v>43922</v>
          </cell>
          <cell r="K169">
            <v>44286</v>
          </cell>
        </row>
        <row r="170">
          <cell r="A170" t="str">
            <v>100700190A</v>
          </cell>
          <cell r="B170" t="str">
            <v>010</v>
          </cell>
          <cell r="C170" t="str">
            <v>Yes</v>
          </cell>
          <cell r="D170" t="str">
            <v>NSGO</v>
          </cell>
          <cell r="E170" t="str">
            <v>SEQUOYAH COUNTY CITY OF SALLISAW HOSPITAL AUTHORIT</v>
          </cell>
          <cell r="F170" t="str">
            <v>213 E. REDWOOD  PO BOX 505</v>
          </cell>
          <cell r="G170" t="str">
            <v>SALLISAW,OK 74955-2811</v>
          </cell>
          <cell r="H170" t="str">
            <v>OK</v>
          </cell>
          <cell r="I170" t="str">
            <v>370112</v>
          </cell>
          <cell r="J170">
            <v>43922</v>
          </cell>
          <cell r="K170">
            <v>44286</v>
          </cell>
        </row>
        <row r="171">
          <cell r="A171" t="str">
            <v>200119790A</v>
          </cell>
          <cell r="B171" t="str">
            <v>010</v>
          </cell>
          <cell r="C171" t="str">
            <v>Yes</v>
          </cell>
          <cell r="D171" t="str">
            <v>Private - LTCH</v>
          </cell>
          <cell r="E171" t="str">
            <v>SOLARA HOSPITAL MUSKOGEE LLC</v>
          </cell>
          <cell r="F171" t="str">
            <v>351 SOUTH 40TH STREET</v>
          </cell>
          <cell r="G171" t="str">
            <v>MUSKOGEE,OK 74403-4916</v>
          </cell>
          <cell r="H171" t="str">
            <v>OK</v>
          </cell>
          <cell r="I171" t="str">
            <v>372022</v>
          </cell>
          <cell r="J171">
            <v>43647</v>
          </cell>
          <cell r="K171">
            <v>44012</v>
          </cell>
        </row>
        <row r="172">
          <cell r="A172" t="str">
            <v>100697950B</v>
          </cell>
          <cell r="B172" t="str">
            <v>010</v>
          </cell>
          <cell r="C172" t="str">
            <v>Yes</v>
          </cell>
          <cell r="D172" t="str">
            <v>Private</v>
          </cell>
          <cell r="E172" t="str">
            <v>SOUTHWESTERN MEDICAL CENT</v>
          </cell>
          <cell r="F172" t="str">
            <v>5602 SW LEE BLVD</v>
          </cell>
          <cell r="G172" t="str">
            <v>LAWTON,OK 73505-9635</v>
          </cell>
          <cell r="H172" t="str">
            <v>OK</v>
          </cell>
          <cell r="I172" t="str">
            <v>370097</v>
          </cell>
          <cell r="J172">
            <v>43770</v>
          </cell>
          <cell r="K172">
            <v>44135</v>
          </cell>
        </row>
        <row r="173">
          <cell r="A173" t="str">
            <v>100697950I</v>
          </cell>
          <cell r="B173" t="str">
            <v>205</v>
          </cell>
          <cell r="C173" t="str">
            <v>Yes</v>
          </cell>
          <cell r="D173" t="str">
            <v>Private-Combined</v>
          </cell>
          <cell r="E173" t="str">
            <v>SOUTHWESTERN MEDICAL CENTER - PSY</v>
          </cell>
          <cell r="F173" t="str">
            <v>1602 SW 82ND ST</v>
          </cell>
          <cell r="G173" t="str">
            <v>LAWTON,OK 73505-9012</v>
          </cell>
          <cell r="H173" t="str">
            <v>OK</v>
          </cell>
          <cell r="I173" t="str">
            <v>370097</v>
          </cell>
          <cell r="J173">
            <v>43770</v>
          </cell>
          <cell r="K173">
            <v>44135</v>
          </cell>
        </row>
        <row r="174">
          <cell r="A174" t="str">
            <v>100699540A</v>
          </cell>
          <cell r="B174" t="str">
            <v>010</v>
          </cell>
          <cell r="C174" t="str">
            <v>Yes</v>
          </cell>
          <cell r="D174" t="str">
            <v>Private</v>
          </cell>
          <cell r="E174" t="str">
            <v>ST ANTHONY HSP</v>
          </cell>
          <cell r="F174" t="str">
            <v>1000 N LEE AVE</v>
          </cell>
          <cell r="G174" t="str">
            <v>OKLAHOMA CITY,OK 73102-1036</v>
          </cell>
          <cell r="H174" t="str">
            <v>OK</v>
          </cell>
          <cell r="I174" t="str">
            <v>370037</v>
          </cell>
          <cell r="J174">
            <v>43831</v>
          </cell>
          <cell r="K174">
            <v>44196</v>
          </cell>
        </row>
        <row r="175">
          <cell r="A175" t="str">
            <v>100699540T</v>
          </cell>
          <cell r="B175" t="str">
            <v>205</v>
          </cell>
          <cell r="C175" t="str">
            <v>Yes</v>
          </cell>
          <cell r="D175" t="str">
            <v>Private-Combined</v>
          </cell>
          <cell r="E175" t="str">
            <v>SSM HEALTH ST. ANTHONY HOSPITAL-OKC-PSY</v>
          </cell>
          <cell r="F175" t="str">
            <v>1000 N LEE</v>
          </cell>
          <cell r="G175" t="str">
            <v>OKLAHOMA CITY,OK 73102-1080</v>
          </cell>
          <cell r="H175" t="str">
            <v>OK</v>
          </cell>
          <cell r="I175" t="str">
            <v>370037</v>
          </cell>
          <cell r="J175">
            <v>43831</v>
          </cell>
          <cell r="K175">
            <v>44196</v>
          </cell>
        </row>
        <row r="176">
          <cell r="A176" t="str">
            <v>200423910P</v>
          </cell>
          <cell r="B176" t="str">
            <v>010</v>
          </cell>
          <cell r="C176" t="str">
            <v>Yes</v>
          </cell>
          <cell r="E176" t="str">
            <v xml:space="preserve">SSM MIDWEST </v>
          </cell>
          <cell r="F176"/>
          <cell r="G176"/>
          <cell r="H176"/>
          <cell r="I176"/>
          <cell r="J176"/>
          <cell r="K176"/>
        </row>
        <row r="177">
          <cell r="A177" t="str">
            <v>100740840B</v>
          </cell>
          <cell r="B177" t="str">
            <v>010</v>
          </cell>
          <cell r="C177" t="str">
            <v>Yes</v>
          </cell>
          <cell r="D177" t="str">
            <v>Private</v>
          </cell>
          <cell r="E177" t="str">
            <v>UNITY HEALTH CENTER</v>
          </cell>
          <cell r="F177" t="str">
            <v>1102 W MACARTHUR</v>
          </cell>
          <cell r="G177" t="str">
            <v>SHAWNEE,OK 74804-1743</v>
          </cell>
          <cell r="H177" t="str">
            <v>OK</v>
          </cell>
          <cell r="I177" t="str">
            <v>370149</v>
          </cell>
          <cell r="J177">
            <v>43831</v>
          </cell>
          <cell r="K177">
            <v>44196</v>
          </cell>
        </row>
        <row r="178">
          <cell r="A178" t="str">
            <v>200310990A</v>
          </cell>
          <cell r="B178" t="str">
            <v>010</v>
          </cell>
          <cell r="C178" t="str">
            <v>Yes</v>
          </cell>
          <cell r="D178" t="str">
            <v>Private</v>
          </cell>
          <cell r="E178" t="str">
            <v>ST JOHN BROKEN ARROW, INC</v>
          </cell>
          <cell r="F178" t="str">
            <v>1000 W BOISE CIRCLE</v>
          </cell>
          <cell r="G178" t="str">
            <v>BROKEN ARROW,OK 74012-4900</v>
          </cell>
          <cell r="H178" t="str">
            <v>OK</v>
          </cell>
          <cell r="I178" t="str">
            <v>370235</v>
          </cell>
          <cell r="J178">
            <v>43647</v>
          </cell>
          <cell r="K178">
            <v>44012</v>
          </cell>
        </row>
        <row r="179">
          <cell r="A179" t="str">
            <v>100699400A</v>
          </cell>
          <cell r="B179" t="str">
            <v>010</v>
          </cell>
          <cell r="C179" t="str">
            <v>Yes</v>
          </cell>
          <cell r="D179" t="str">
            <v>Private</v>
          </cell>
          <cell r="E179" t="str">
            <v>ST JOHN MED CTR</v>
          </cell>
          <cell r="F179" t="str">
            <v>1923 S UTICA AVENUE</v>
          </cell>
          <cell r="G179" t="str">
            <v>TULSA,OK 74104-6520</v>
          </cell>
          <cell r="H179" t="str">
            <v>OK</v>
          </cell>
          <cell r="I179" t="str">
            <v>370114</v>
          </cell>
          <cell r="J179">
            <v>43647</v>
          </cell>
          <cell r="K179">
            <v>44012</v>
          </cell>
        </row>
        <row r="180">
          <cell r="A180" t="str">
            <v>200106410A</v>
          </cell>
          <cell r="B180" t="str">
            <v>010</v>
          </cell>
          <cell r="C180" t="str">
            <v>Yes</v>
          </cell>
          <cell r="D180" t="str">
            <v>Private</v>
          </cell>
          <cell r="E180" t="str">
            <v>ST JOHN OWASSO</v>
          </cell>
          <cell r="F180" t="str">
            <v>12451 E 100TH ST NORTH</v>
          </cell>
          <cell r="G180" t="str">
            <v>OWASSO,OK 74055-4600</v>
          </cell>
          <cell r="H180" t="str">
            <v>OK</v>
          </cell>
          <cell r="I180" t="str">
            <v>370227</v>
          </cell>
          <cell r="J180">
            <v>43647</v>
          </cell>
          <cell r="K180">
            <v>44012</v>
          </cell>
        </row>
        <row r="181">
          <cell r="A181" t="str">
            <v>100690020A</v>
          </cell>
          <cell r="B181" t="str">
            <v>010</v>
          </cell>
          <cell r="C181" t="str">
            <v>Yes</v>
          </cell>
          <cell r="D181" t="str">
            <v>Private</v>
          </cell>
          <cell r="E181" t="str">
            <v>ST MARY'S REGIONAL MEDICAL CENTER</v>
          </cell>
          <cell r="F181" t="str">
            <v>305 S 5TH ST</v>
          </cell>
          <cell r="G181" t="str">
            <v>ENID,OK 73701-5832</v>
          </cell>
          <cell r="H181" t="str">
            <v>OK</v>
          </cell>
          <cell r="I181" t="str">
            <v>370026</v>
          </cell>
          <cell r="J181">
            <v>43831</v>
          </cell>
          <cell r="K181">
            <v>44196</v>
          </cell>
        </row>
        <row r="182">
          <cell r="A182" t="str">
            <v>100690020C</v>
          </cell>
          <cell r="B182" t="str">
            <v>206</v>
          </cell>
          <cell r="C182" t="str">
            <v>Yes</v>
          </cell>
          <cell r="D182" t="str">
            <v>Private-Combined</v>
          </cell>
          <cell r="E182" t="str">
            <v>ST MARY'S REGIONAL MEDICAL CENTER - REHAB</v>
          </cell>
          <cell r="F182" t="str">
            <v>305 S FIFTH STREET</v>
          </cell>
          <cell r="G182" t="str">
            <v>ENID,OK 73701-5899</v>
          </cell>
          <cell r="H182" t="str">
            <v>OK</v>
          </cell>
          <cell r="I182" t="str">
            <v>370026</v>
          </cell>
          <cell r="J182">
            <v>43831</v>
          </cell>
          <cell r="K182">
            <v>44196</v>
          </cell>
        </row>
        <row r="183">
          <cell r="A183" t="str">
            <v>100699950A</v>
          </cell>
          <cell r="B183" t="str">
            <v>010</v>
          </cell>
          <cell r="C183" t="str">
            <v>Yes</v>
          </cell>
          <cell r="D183" t="str">
            <v>NSGO</v>
          </cell>
          <cell r="E183" t="str">
            <v>STILLWATER MEDICAL CENTER</v>
          </cell>
          <cell r="F183" t="str">
            <v>1323 WEST 6TH AVENUE</v>
          </cell>
          <cell r="G183" t="str">
            <v>STILLWATER,OK 74074-4399</v>
          </cell>
          <cell r="H183" t="str">
            <v>OK</v>
          </cell>
          <cell r="I183" t="str">
            <v>370049</v>
          </cell>
          <cell r="J183">
            <v>43831</v>
          </cell>
          <cell r="K183">
            <v>44196</v>
          </cell>
        </row>
        <row r="184">
          <cell r="A184" t="str">
            <v>200292720A</v>
          </cell>
          <cell r="B184" t="str">
            <v>010</v>
          </cell>
          <cell r="C184" t="str">
            <v>Yes</v>
          </cell>
          <cell r="D184" t="str">
            <v>Private</v>
          </cell>
          <cell r="E184" t="str">
            <v>SUMMIT MEDICAL CENTER, LLC</v>
          </cell>
          <cell r="F184" t="str">
            <v>1800 S RENAISSANCE BLVD</v>
          </cell>
          <cell r="G184" t="str">
            <v>EDMOND,OK 73013-3023</v>
          </cell>
          <cell r="H184" t="str">
            <v>OK</v>
          </cell>
          <cell r="I184" t="str">
            <v>370225</v>
          </cell>
          <cell r="J184">
            <v>43831</v>
          </cell>
          <cell r="K184">
            <v>44196</v>
          </cell>
        </row>
        <row r="185">
          <cell r="A185" t="str">
            <v>100700530A</v>
          </cell>
          <cell r="B185" t="str">
            <v>010</v>
          </cell>
          <cell r="C185" t="str">
            <v>Yes</v>
          </cell>
          <cell r="D185" t="str">
            <v>Private - Specialty</v>
          </cell>
          <cell r="E185" t="str">
            <v>SURGICAL HOSPITAL OF OKLAHOMA LLC</v>
          </cell>
          <cell r="F185" t="str">
            <v>100 SE 59TH ST</v>
          </cell>
          <cell r="G185" t="str">
            <v>OKLAHOMA CITY,OK 73129-0000</v>
          </cell>
          <cell r="H185" t="str">
            <v>OK</v>
          </cell>
          <cell r="I185" t="str">
            <v>370201</v>
          </cell>
          <cell r="J185">
            <v>43831</v>
          </cell>
          <cell r="K185">
            <v>44196</v>
          </cell>
        </row>
        <row r="186">
          <cell r="A186" t="str">
            <v>200006260A</v>
          </cell>
          <cell r="B186" t="str">
            <v>010</v>
          </cell>
          <cell r="C186" t="str">
            <v>Yes</v>
          </cell>
          <cell r="D186" t="str">
            <v>Private - Specialty</v>
          </cell>
          <cell r="E186" t="str">
            <v>TULSA SPINE HOSPITAL</v>
          </cell>
          <cell r="F186" t="str">
            <v>6901 S OLYMPIA AVE</v>
          </cell>
          <cell r="G186" t="str">
            <v>TULSA,OK 74132-1843</v>
          </cell>
          <cell r="H186" t="str">
            <v>OK</v>
          </cell>
          <cell r="I186" t="str">
            <v>370216</v>
          </cell>
          <cell r="J186">
            <v>43831</v>
          </cell>
          <cell r="K186">
            <v>44196</v>
          </cell>
        </row>
        <row r="187">
          <cell r="A187" t="str">
            <v>200100890B</v>
          </cell>
          <cell r="B187" t="str">
            <v>010</v>
          </cell>
          <cell r="C187" t="str">
            <v>Yes</v>
          </cell>
          <cell r="D187" t="str">
            <v>NSGO</v>
          </cell>
          <cell r="E187" t="str">
            <v>WAGONER COMMUNITY HOSPITAL</v>
          </cell>
          <cell r="F187" t="str">
            <v>1200 W CHEROKEE ST</v>
          </cell>
          <cell r="G187" t="str">
            <v>WAGONER,OK 74467-4624</v>
          </cell>
          <cell r="H187" t="str">
            <v>OK</v>
          </cell>
          <cell r="I187" t="str">
            <v>370166</v>
          </cell>
          <cell r="J187">
            <v>43739</v>
          </cell>
          <cell r="K187">
            <v>44104</v>
          </cell>
        </row>
        <row r="188">
          <cell r="A188" t="str">
            <v>100806400X</v>
          </cell>
          <cell r="B188" t="str">
            <v>205</v>
          </cell>
          <cell r="C188" t="str">
            <v>Yes</v>
          </cell>
          <cell r="D188" t="str">
            <v>Private-Combined</v>
          </cell>
          <cell r="E188" t="str">
            <v>WILLOW VIEW HOSPITAL - PSYCH</v>
          </cell>
          <cell r="F188" t="str">
            <v>2601 SPENCER ROAD</v>
          </cell>
          <cell r="G188" t="str">
            <v>SPENCER,OK 73084-</v>
          </cell>
          <cell r="H188" t="str">
            <v>OK</v>
          </cell>
          <cell r="I188" t="str">
            <v>370028</v>
          </cell>
          <cell r="J188">
            <v>43647</v>
          </cell>
          <cell r="K188">
            <v>44012</v>
          </cell>
        </row>
        <row r="189">
          <cell r="A189" t="str">
            <v>200019120A</v>
          </cell>
          <cell r="B189" t="str">
            <v>010</v>
          </cell>
          <cell r="C189" t="str">
            <v>Yes</v>
          </cell>
          <cell r="D189" t="str">
            <v>Private</v>
          </cell>
          <cell r="E189" t="str">
            <v>ALLIANCEHEALTH WOODWARD</v>
          </cell>
          <cell r="F189" t="str">
            <v>900 17TH ST</v>
          </cell>
          <cell r="G189" t="str">
            <v>WOODWARD,OK 73801-2448</v>
          </cell>
          <cell r="H189" t="str">
            <v>OK</v>
          </cell>
          <cell r="I189" t="str">
            <v>370002</v>
          </cell>
          <cell r="J189">
            <v>43617</v>
          </cell>
          <cell r="K189">
            <v>43982</v>
          </cell>
        </row>
        <row r="190">
          <cell r="A190" t="str">
            <v>200673510E</v>
          </cell>
          <cell r="B190" t="str">
            <v>635</v>
          </cell>
          <cell r="C190" t="str">
            <v>No</v>
          </cell>
          <cell r="D190" t="str">
            <v>Private Acute Psych Level II</v>
          </cell>
          <cell r="E190" t="str">
            <v>WILLOW CREST HOSPITAL</v>
          </cell>
          <cell r="F190" t="str">
            <v>130 A ST SW</v>
          </cell>
          <cell r="G190" t="str">
            <v>MIAMI,OK 74354-0002</v>
          </cell>
          <cell r="H190" t="str">
            <v>OK</v>
          </cell>
          <cell r="I190" t="str">
            <v>374017</v>
          </cell>
          <cell r="J190">
            <v>43831</v>
          </cell>
          <cell r="K190">
            <v>44196</v>
          </cell>
        </row>
        <row r="191">
          <cell r="A191" t="str">
            <v>200673510G</v>
          </cell>
          <cell r="B191" t="str">
            <v>634</v>
          </cell>
          <cell r="C191" t="str">
            <v>No</v>
          </cell>
          <cell r="D191" t="str">
            <v>Private - Psychiatric Hospital</v>
          </cell>
          <cell r="E191" t="str">
            <v>WILLOW CREST HOSPITAL</v>
          </cell>
          <cell r="F191" t="str">
            <v>130 A ST SW</v>
          </cell>
          <cell r="G191" t="str">
            <v>MIAMI,OK 74354-0001</v>
          </cell>
          <cell r="H191" t="str">
            <v>OK</v>
          </cell>
          <cell r="I191" t="str">
            <v>374017</v>
          </cell>
          <cell r="J191">
            <v>43831</v>
          </cell>
          <cell r="K191">
            <v>44196</v>
          </cell>
        </row>
        <row r="192">
          <cell r="A192"/>
          <cell r="B192"/>
          <cell r="C192"/>
          <cell r="D192"/>
          <cell r="E192"/>
        </row>
        <row r="196">
          <cell r="A196"/>
        </row>
        <row r="197">
          <cell r="A197"/>
        </row>
        <row r="198">
          <cell r="A198"/>
        </row>
        <row r="199">
          <cell r="A199"/>
        </row>
        <row r="200">
          <cell r="A200"/>
        </row>
        <row r="201">
          <cell r="A201"/>
        </row>
        <row r="202">
          <cell r="A202"/>
        </row>
        <row r="203">
          <cell r="A203"/>
        </row>
        <row r="204">
          <cell r="A204"/>
        </row>
        <row r="205">
          <cell r="A205"/>
        </row>
        <row r="206">
          <cell r="A206"/>
        </row>
        <row r="207">
          <cell r="A207"/>
        </row>
        <row r="208">
          <cell r="A208"/>
        </row>
        <row r="209">
          <cell r="A209"/>
        </row>
        <row r="210">
          <cell r="A210"/>
        </row>
        <row r="211">
          <cell r="A211"/>
        </row>
        <row r="212">
          <cell r="A212"/>
        </row>
        <row r="213">
          <cell r="A213"/>
        </row>
        <row r="214">
          <cell r="A214"/>
        </row>
        <row r="215">
          <cell r="A215"/>
        </row>
        <row r="216">
          <cell r="A216"/>
        </row>
        <row r="217">
          <cell r="A217"/>
        </row>
        <row r="218">
          <cell r="A218"/>
        </row>
        <row r="219">
          <cell r="A219"/>
        </row>
        <row r="220">
          <cell r="A220"/>
        </row>
        <row r="221">
          <cell r="A221"/>
        </row>
        <row r="222">
          <cell r="A222"/>
        </row>
        <row r="223">
          <cell r="A223"/>
        </row>
        <row r="224">
          <cell r="A224"/>
        </row>
        <row r="225">
          <cell r="A225"/>
        </row>
        <row r="226">
          <cell r="A226"/>
        </row>
        <row r="227">
          <cell r="A227"/>
        </row>
        <row r="228">
          <cell r="A228"/>
        </row>
        <row r="229">
          <cell r="A229"/>
        </row>
        <row r="230">
          <cell r="A230"/>
        </row>
        <row r="231">
          <cell r="A231"/>
        </row>
        <row r="232">
          <cell r="A232"/>
        </row>
        <row r="233">
          <cell r="A233"/>
        </row>
        <row r="234">
          <cell r="A234"/>
        </row>
        <row r="235">
          <cell r="A235"/>
        </row>
        <row r="236">
          <cell r="A236"/>
        </row>
        <row r="237">
          <cell r="A237"/>
        </row>
        <row r="238">
          <cell r="A238"/>
        </row>
        <row r="239">
          <cell r="A239"/>
        </row>
        <row r="240">
          <cell r="A240"/>
        </row>
        <row r="241">
          <cell r="A241"/>
        </row>
        <row r="242">
          <cell r="A242"/>
        </row>
        <row r="243">
          <cell r="A243"/>
        </row>
        <row r="244">
          <cell r="A244"/>
        </row>
        <row r="245">
          <cell r="A245"/>
        </row>
        <row r="246">
          <cell r="A246"/>
        </row>
        <row r="247">
          <cell r="A247"/>
        </row>
        <row r="248">
          <cell r="A248"/>
        </row>
        <row r="249">
          <cell r="A249"/>
        </row>
        <row r="250">
          <cell r="A250"/>
        </row>
        <row r="251">
          <cell r="A251"/>
        </row>
        <row r="252">
          <cell r="A252"/>
        </row>
        <row r="253">
          <cell r="A253"/>
        </row>
        <row r="254">
          <cell r="A254"/>
        </row>
        <row r="255">
          <cell r="A255"/>
        </row>
        <row r="256">
          <cell r="A256"/>
        </row>
        <row r="257">
          <cell r="A257"/>
        </row>
        <row r="258">
          <cell r="A258"/>
        </row>
        <row r="259">
          <cell r="A259"/>
        </row>
        <row r="260">
          <cell r="A260"/>
        </row>
        <row r="261">
          <cell r="A261"/>
        </row>
        <row r="262">
          <cell r="A262"/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RG UPL SFY21 Combined"/>
      <sheetName val="DRG UPL SFY21 Seperate"/>
      <sheetName val="Inpatient days &amp; amounts"/>
      <sheetName val="HCRIS Data 21"/>
      <sheetName val="V38"/>
      <sheetName val="V37"/>
      <sheetName val="V36"/>
      <sheetName val="V35"/>
      <sheetName val="V34"/>
      <sheetName val="V33 "/>
      <sheetName val="V32"/>
      <sheetName val="V31"/>
      <sheetName val="FR WI FY21"/>
      <sheetName val="wi by cms id"/>
      <sheetName val="FY 2021 CN Table 1A-1E"/>
    </sheetNames>
    <sheetDataSet>
      <sheetData sheetId="0"/>
      <sheetData sheetId="1">
        <row r="1">
          <cell r="A1" t="str">
            <v>Billing ID &amp; Service Location</v>
          </cell>
          <cell r="B1" t="str">
            <v>Spec</v>
          </cell>
          <cell r="C1" t="str">
            <v>﻿Billing Full Name</v>
          </cell>
          <cell r="D1" t="str">
            <v>Billing City/St/Zip Code</v>
          </cell>
          <cell r="E1" t="str">
            <v>Zip Code</v>
          </cell>
          <cell r="F1" t="str">
            <v>Ownership Ind</v>
          </cell>
          <cell r="G1" t="str">
            <v>Use DRG UPL Not Cost</v>
          </cell>
          <cell r="H1" t="str">
            <v>T18 Number</v>
          </cell>
          <cell r="I1" t="str">
            <v>Cost Report End</v>
          </cell>
          <cell r="J1" t="str">
            <v xml:space="preserve"> Inpt Days</v>
          </cell>
          <cell r="K1" t="str">
            <v>Billed Charges</v>
          </cell>
          <cell r="L1" t="str">
            <v>Medicaid FFS Payments</v>
          </cell>
          <cell r="M1" t="str">
            <v>TPL  Amount</v>
          </cell>
          <cell r="N1" t="str">
            <v>Medicaid GME Payments</v>
          </cell>
          <cell r="O1" t="str">
            <v>IME</v>
          </cell>
          <cell r="P1" t="str">
            <v>Cost Settlements</v>
          </cell>
          <cell r="Q1" t="str">
            <v xml:space="preserve">Expenditures  </v>
          </cell>
          <cell r="R1"/>
          <cell r="S1" t="str">
            <v>Total Medicare DRG Weight Sum</v>
          </cell>
          <cell r="T1" t="str">
            <v>Medicaid Discharges</v>
          </cell>
          <cell r="V1"/>
        </row>
        <row r="2">
          <cell r="A2" t="str">
            <v>200069370N</v>
          </cell>
          <cell r="B2" t="str">
            <v>010</v>
          </cell>
          <cell r="C2" t="str">
            <v>MCBRIDE CLINIC ORTHOPEDIC HOSPITAL LLC</v>
          </cell>
          <cell r="D2" t="str">
            <v>OKLAHOMA CITY,OK 73114-0000</v>
          </cell>
          <cell r="E2" t="str">
            <v>73114</v>
          </cell>
          <cell r="F2" t="str">
            <v>Private - Specialty</v>
          </cell>
          <cell r="G2" t="str">
            <v>Yes</v>
          </cell>
          <cell r="H2">
            <v>370222</v>
          </cell>
          <cell r="I2">
            <v>44196</v>
          </cell>
          <cell r="J2">
            <v>6</v>
          </cell>
          <cell r="K2">
            <v>46813.81</v>
          </cell>
          <cell r="L2">
            <v>3785.44</v>
          </cell>
          <cell r="M2">
            <v>11370.41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S2">
            <v>3.2961999999999998</v>
          </cell>
          <cell r="T2">
            <v>2</v>
          </cell>
          <cell r="V2"/>
        </row>
        <row r="3">
          <cell r="A3" t="str">
            <v>100700720A</v>
          </cell>
          <cell r="B3" t="str">
            <v>010</v>
          </cell>
          <cell r="C3" t="str">
            <v>CHOCTAW MEMORIAL HOSPITAL</v>
          </cell>
          <cell r="D3" t="str">
            <v>HUGO,OK 74743-0000</v>
          </cell>
          <cell r="E3" t="str">
            <v>74743</v>
          </cell>
          <cell r="F3" t="str">
            <v>NSGO</v>
          </cell>
          <cell r="G3" t="str">
            <v>Yes</v>
          </cell>
          <cell r="H3">
            <v>370100</v>
          </cell>
          <cell r="I3">
            <v>44012</v>
          </cell>
          <cell r="J3">
            <v>463</v>
          </cell>
          <cell r="K3">
            <v>1597847</v>
          </cell>
          <cell r="L3">
            <v>366293.66000000003</v>
          </cell>
          <cell r="M3">
            <v>30371.32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S3">
            <v>110.33589999999998</v>
          </cell>
          <cell r="T3">
            <v>107</v>
          </cell>
          <cell r="V3"/>
        </row>
        <row r="4">
          <cell r="A4" t="str">
            <v>100749570S</v>
          </cell>
          <cell r="B4" t="str">
            <v>010</v>
          </cell>
          <cell r="C4" t="str">
            <v>COMANCHE CO MEM HSP</v>
          </cell>
          <cell r="D4" t="str">
            <v>LAWTON,OK 73505-6332</v>
          </cell>
          <cell r="E4" t="str">
            <v>73505</v>
          </cell>
          <cell r="F4" t="str">
            <v>NSGO</v>
          </cell>
          <cell r="G4" t="str">
            <v>Yes</v>
          </cell>
          <cell r="H4">
            <v>370056</v>
          </cell>
          <cell r="I4">
            <v>44012</v>
          </cell>
          <cell r="J4">
            <v>12996</v>
          </cell>
          <cell r="K4">
            <v>88088728.150000006</v>
          </cell>
          <cell r="L4">
            <v>14555949.59</v>
          </cell>
          <cell r="M4">
            <v>650436.19000000018</v>
          </cell>
          <cell r="N4">
            <v>54096</v>
          </cell>
          <cell r="O4">
            <v>0</v>
          </cell>
          <cell r="P4">
            <v>0</v>
          </cell>
          <cell r="Q4">
            <v>0</v>
          </cell>
          <cell r="S4">
            <v>3904.6348000000053</v>
          </cell>
          <cell r="T4">
            <v>3211</v>
          </cell>
          <cell r="V4"/>
        </row>
        <row r="5">
          <cell r="A5" t="str">
            <v>100700880A</v>
          </cell>
          <cell r="B5" t="str">
            <v>010</v>
          </cell>
          <cell r="C5" t="str">
            <v>ELKVIEW GEN HSP</v>
          </cell>
          <cell r="D5" t="str">
            <v>HOBART,OK 73651-</v>
          </cell>
          <cell r="E5" t="str">
            <v>73651</v>
          </cell>
          <cell r="F5" t="str">
            <v>NSGO</v>
          </cell>
          <cell r="G5" t="str">
            <v>Yes</v>
          </cell>
          <cell r="H5">
            <v>370153</v>
          </cell>
          <cell r="I5">
            <v>44012</v>
          </cell>
          <cell r="J5">
            <v>362</v>
          </cell>
          <cell r="K5">
            <v>1423276.83</v>
          </cell>
          <cell r="L5">
            <v>456278.64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S5">
            <v>119.6681</v>
          </cell>
          <cell r="T5">
            <v>102</v>
          </cell>
          <cell r="V5"/>
        </row>
        <row r="6">
          <cell r="A6" t="str">
            <v>100700820A</v>
          </cell>
          <cell r="B6" t="str">
            <v>010</v>
          </cell>
          <cell r="C6" t="str">
            <v>GRADY MEMORIAL HOSPITAL</v>
          </cell>
          <cell r="D6" t="str">
            <v>CHICKASHA,OK 73018-2738</v>
          </cell>
          <cell r="E6" t="str">
            <v>73018</v>
          </cell>
          <cell r="F6" t="str">
            <v>NSGO</v>
          </cell>
          <cell r="G6" t="str">
            <v>Yes</v>
          </cell>
          <cell r="H6">
            <v>370054</v>
          </cell>
          <cell r="I6">
            <v>44196</v>
          </cell>
          <cell r="J6">
            <v>500</v>
          </cell>
          <cell r="K6">
            <v>3037030.0599999996</v>
          </cell>
          <cell r="L6">
            <v>585159.63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S6">
            <v>130.38399999999999</v>
          </cell>
          <cell r="T6">
            <v>91</v>
          </cell>
          <cell r="V6"/>
        </row>
        <row r="7">
          <cell r="A7" t="str">
            <v>100699350A</v>
          </cell>
          <cell r="B7" t="str">
            <v>010</v>
          </cell>
          <cell r="C7" t="str">
            <v>JACKSON CO MEM HSP</v>
          </cell>
          <cell r="D7" t="str">
            <v>ALTUS,OK 73521-</v>
          </cell>
          <cell r="E7" t="str">
            <v>73521</v>
          </cell>
          <cell r="F7" t="str">
            <v>NSGO</v>
          </cell>
          <cell r="G7" t="str">
            <v>Yes</v>
          </cell>
          <cell r="H7">
            <v>370022</v>
          </cell>
          <cell r="I7">
            <v>44012</v>
          </cell>
          <cell r="J7">
            <v>1984</v>
          </cell>
          <cell r="K7">
            <v>11103778.99</v>
          </cell>
          <cell r="L7">
            <v>1819258.85</v>
          </cell>
          <cell r="M7">
            <v>89255.31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S7">
            <v>613.36569999999961</v>
          </cell>
          <cell r="T7">
            <v>544</v>
          </cell>
          <cell r="V7"/>
        </row>
        <row r="8">
          <cell r="A8" t="str">
            <v>100818200B</v>
          </cell>
          <cell r="B8" t="str">
            <v>010</v>
          </cell>
          <cell r="C8" t="str">
            <v>LINDSAY MUNICIPAL HOSPITAL</v>
          </cell>
          <cell r="D8" t="str">
            <v>LINDSAY,OK 73052-0888</v>
          </cell>
          <cell r="E8" t="str">
            <v>73052</v>
          </cell>
          <cell r="F8" t="str">
            <v>NSGO</v>
          </cell>
          <cell r="G8" t="str">
            <v>Yes</v>
          </cell>
          <cell r="H8">
            <v>370214</v>
          </cell>
          <cell r="I8">
            <v>44012</v>
          </cell>
          <cell r="J8">
            <v>5682</v>
          </cell>
          <cell r="K8">
            <v>7436063.3000000007</v>
          </cell>
          <cell r="L8">
            <v>2822517.19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S8">
            <v>759.39870000000008</v>
          </cell>
          <cell r="T8">
            <v>639</v>
          </cell>
          <cell r="V8"/>
        </row>
        <row r="9">
          <cell r="A9" t="str">
            <v>100710530D</v>
          </cell>
          <cell r="B9" t="str">
            <v>010</v>
          </cell>
          <cell r="C9" t="str">
            <v>MCALESTER REGIONAL</v>
          </cell>
          <cell r="D9" t="str">
            <v>MCALESTER,OK 74502-</v>
          </cell>
          <cell r="E9" t="str">
            <v>74502</v>
          </cell>
          <cell r="F9" t="str">
            <v>NSGO</v>
          </cell>
          <cell r="G9" t="str">
            <v>Yes</v>
          </cell>
          <cell r="H9">
            <v>370034</v>
          </cell>
          <cell r="I9">
            <v>44012</v>
          </cell>
          <cell r="J9">
            <v>4024</v>
          </cell>
          <cell r="K9">
            <v>20171325.869999997</v>
          </cell>
          <cell r="L9">
            <v>5309249.4399999995</v>
          </cell>
          <cell r="M9">
            <v>505692.62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S9">
            <v>1432.5030000000002</v>
          </cell>
          <cell r="T9">
            <v>1201</v>
          </cell>
          <cell r="V9"/>
        </row>
        <row r="10">
          <cell r="A10" t="str">
            <v>100700690A</v>
          </cell>
          <cell r="B10" t="str">
            <v>010</v>
          </cell>
          <cell r="C10" t="str">
            <v>NORMAN REGIONAL HOSPITAL</v>
          </cell>
          <cell r="D10" t="str">
            <v>NORMAN,OK 73071-</v>
          </cell>
          <cell r="E10" t="str">
            <v>73071</v>
          </cell>
          <cell r="F10" t="str">
            <v>NSGO</v>
          </cell>
          <cell r="G10" t="str">
            <v>Yes</v>
          </cell>
          <cell r="H10">
            <v>370008</v>
          </cell>
          <cell r="I10">
            <v>44012</v>
          </cell>
          <cell r="J10">
            <v>17070</v>
          </cell>
          <cell r="K10">
            <v>182930732.61000001</v>
          </cell>
          <cell r="L10">
            <v>20113196.280000001</v>
          </cell>
          <cell r="M10">
            <v>989426.42999999702</v>
          </cell>
          <cell r="N10">
            <v>44660</v>
          </cell>
          <cell r="O10">
            <v>0</v>
          </cell>
          <cell r="P10">
            <v>0</v>
          </cell>
          <cell r="Q10">
            <v>0</v>
          </cell>
          <cell r="S10">
            <v>5410.4663000000019</v>
          </cell>
          <cell r="T10">
            <v>4390</v>
          </cell>
          <cell r="V10"/>
        </row>
        <row r="11">
          <cell r="A11" t="str">
            <v>100700680A</v>
          </cell>
          <cell r="B11" t="str">
            <v>010</v>
          </cell>
          <cell r="C11" t="str">
            <v>NORTHEASTERN HEALTH SYSTEM</v>
          </cell>
          <cell r="D11" t="str">
            <v>TAHLEQUAH,OK 74464-1008</v>
          </cell>
          <cell r="E11" t="str">
            <v>74464</v>
          </cell>
          <cell r="F11" t="str">
            <v>NSGO</v>
          </cell>
          <cell r="G11" t="str">
            <v>Yes</v>
          </cell>
          <cell r="H11">
            <v>370089</v>
          </cell>
          <cell r="I11">
            <v>44012</v>
          </cell>
          <cell r="J11">
            <v>4638</v>
          </cell>
          <cell r="K11">
            <v>27362337.43</v>
          </cell>
          <cell r="L11">
            <v>6948846.5600000005</v>
          </cell>
          <cell r="M11">
            <v>116609.23999999999</v>
          </cell>
          <cell r="N11">
            <v>0</v>
          </cell>
          <cell r="O11">
            <v>0</v>
          </cell>
          <cell r="P11">
            <v>0</v>
          </cell>
          <cell r="Q11">
            <v>1846.89</v>
          </cell>
          <cell r="S11">
            <v>1599.0849000000005</v>
          </cell>
          <cell r="T11">
            <v>945</v>
          </cell>
          <cell r="V11"/>
        </row>
        <row r="12">
          <cell r="A12" t="str">
            <v>200417790W</v>
          </cell>
          <cell r="B12" t="str">
            <v>010</v>
          </cell>
          <cell r="C12" t="str">
            <v>PERRY MEMORIAL HOSPITAL</v>
          </cell>
          <cell r="D12" t="str">
            <v>PERRY,OK 73077-0000</v>
          </cell>
          <cell r="E12" t="str">
            <v>73077</v>
          </cell>
          <cell r="F12" t="str">
            <v>NSGO</v>
          </cell>
          <cell r="G12" t="str">
            <v>Yes</v>
          </cell>
          <cell r="H12">
            <v>370139</v>
          </cell>
          <cell r="I12">
            <v>44196</v>
          </cell>
          <cell r="J12">
            <v>57</v>
          </cell>
          <cell r="K12">
            <v>422395.85</v>
          </cell>
          <cell r="L12">
            <v>130072.35999999999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S12">
            <v>33.674200000000006</v>
          </cell>
          <cell r="T12">
            <v>22</v>
          </cell>
          <cell r="V12"/>
        </row>
        <row r="13">
          <cell r="A13" t="str">
            <v>100699900A</v>
          </cell>
          <cell r="B13" t="str">
            <v>010</v>
          </cell>
          <cell r="C13" t="str">
            <v>PURCELL MUNICIPAL HOSPITAL</v>
          </cell>
          <cell r="D13" t="str">
            <v>PURCELL,OK 73080-9998</v>
          </cell>
          <cell r="E13" t="str">
            <v>73080</v>
          </cell>
          <cell r="F13" t="str">
            <v>NSGO</v>
          </cell>
          <cell r="G13" t="str">
            <v>Yes</v>
          </cell>
          <cell r="H13">
            <v>370158</v>
          </cell>
          <cell r="I13">
            <v>44012</v>
          </cell>
          <cell r="J13">
            <v>85</v>
          </cell>
          <cell r="K13">
            <v>309877.27</v>
          </cell>
          <cell r="L13">
            <v>84429.860000000015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S13">
            <v>24.596</v>
          </cell>
          <cell r="T13">
            <v>19</v>
          </cell>
          <cell r="V13"/>
        </row>
        <row r="14">
          <cell r="A14" t="str">
            <v>100700770A</v>
          </cell>
          <cell r="B14" t="str">
            <v>010</v>
          </cell>
          <cell r="C14" t="str">
            <v>PUSHMATAHA HSP</v>
          </cell>
          <cell r="D14" t="str">
            <v>ANTLERS,OK 74523-</v>
          </cell>
          <cell r="E14" t="str">
            <v>74523</v>
          </cell>
          <cell r="F14" t="str">
            <v>NSGO</v>
          </cell>
          <cell r="G14" t="str">
            <v>Yes</v>
          </cell>
          <cell r="H14">
            <v>370083</v>
          </cell>
          <cell r="I14">
            <v>44286</v>
          </cell>
          <cell r="J14">
            <v>222</v>
          </cell>
          <cell r="K14">
            <v>691727.29</v>
          </cell>
          <cell r="L14">
            <v>149762.78</v>
          </cell>
          <cell r="M14">
            <v>10087.719999999999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42.825900000000004</v>
          </cell>
          <cell r="T14">
            <v>41</v>
          </cell>
          <cell r="V14"/>
        </row>
        <row r="15">
          <cell r="A15" t="str">
            <v>100700190A</v>
          </cell>
          <cell r="B15" t="str">
            <v>010</v>
          </cell>
          <cell r="C15" t="str">
            <v>SEQUOYAH COUNTY CITY OF SALLISAW HOSPITAL AUTHORIT</v>
          </cell>
          <cell r="D15" t="str">
            <v>SALLISAW,OK 74955-2811</v>
          </cell>
          <cell r="E15" t="str">
            <v>74955</v>
          </cell>
          <cell r="F15" t="str">
            <v>NSGO</v>
          </cell>
          <cell r="G15" t="str">
            <v>Yes</v>
          </cell>
          <cell r="H15">
            <v>370112</v>
          </cell>
          <cell r="I15">
            <v>44286</v>
          </cell>
          <cell r="J15">
            <v>244</v>
          </cell>
          <cell r="K15">
            <v>1439626.06</v>
          </cell>
          <cell r="L15">
            <v>364538.45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S15">
            <v>97.939300000000003</v>
          </cell>
          <cell r="T15">
            <v>87</v>
          </cell>
          <cell r="V15"/>
        </row>
        <row r="16">
          <cell r="A16" t="str">
            <v>100699950A</v>
          </cell>
          <cell r="B16" t="str">
            <v>010</v>
          </cell>
          <cell r="C16" t="str">
            <v>STILLWATER MEDICAL CENTER</v>
          </cell>
          <cell r="D16" t="str">
            <v>STILLWATER,OK 74074-4399</v>
          </cell>
          <cell r="E16" t="str">
            <v>74074</v>
          </cell>
          <cell r="F16" t="str">
            <v>NSGO</v>
          </cell>
          <cell r="G16" t="str">
            <v>Yes</v>
          </cell>
          <cell r="H16">
            <v>370049</v>
          </cell>
          <cell r="I16">
            <v>44196</v>
          </cell>
          <cell r="J16">
            <v>3676</v>
          </cell>
          <cell r="K16">
            <v>28132607.799999997</v>
          </cell>
          <cell r="L16">
            <v>4708227.96</v>
          </cell>
          <cell r="M16">
            <v>238724.08000000028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1435.3524000000009</v>
          </cell>
          <cell r="T16">
            <v>1370</v>
          </cell>
          <cell r="V16"/>
        </row>
        <row r="17">
          <cell r="A17" t="str">
            <v>200100890B</v>
          </cell>
          <cell r="B17" t="str">
            <v>010</v>
          </cell>
          <cell r="C17" t="str">
            <v>WAGONER COMMUNITY HOSPITAL</v>
          </cell>
          <cell r="D17" t="str">
            <v>WAGONER,OK 74467-4624</v>
          </cell>
          <cell r="E17" t="str">
            <v>74467</v>
          </cell>
          <cell r="F17" t="str">
            <v>NSGO</v>
          </cell>
          <cell r="G17" t="str">
            <v>Yes</v>
          </cell>
          <cell r="H17">
            <v>370166</v>
          </cell>
          <cell r="I17">
            <v>44104</v>
          </cell>
          <cell r="J17">
            <v>8721</v>
          </cell>
          <cell r="K17">
            <v>14725996.67</v>
          </cell>
          <cell r="L17">
            <v>3600700.07</v>
          </cell>
          <cell r="M17">
            <v>18104.099999999999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S17">
            <v>1470.025999999998</v>
          </cell>
          <cell r="T17">
            <v>1243</v>
          </cell>
          <cell r="V17"/>
        </row>
        <row r="18">
          <cell r="A18" t="str">
            <v>100749570Y</v>
          </cell>
          <cell r="B18" t="str">
            <v>206</v>
          </cell>
          <cell r="C18" t="str">
            <v>COMANCHE CO MEMORIAL HOSPITAL- REHAB</v>
          </cell>
          <cell r="D18" t="str">
            <v>LAWTON,OK 73505-6332</v>
          </cell>
          <cell r="E18" t="str">
            <v>73505</v>
          </cell>
          <cell r="F18" t="str">
            <v>NSGO-Combined</v>
          </cell>
          <cell r="G18" t="str">
            <v>Yes</v>
          </cell>
          <cell r="H18">
            <v>370056</v>
          </cell>
          <cell r="I18">
            <v>44012</v>
          </cell>
          <cell r="J18">
            <v>599</v>
          </cell>
          <cell r="K18">
            <v>2227632.15</v>
          </cell>
          <cell r="L18">
            <v>299354.44</v>
          </cell>
          <cell r="M18">
            <v>5593.93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63.329599999999999</v>
          </cell>
          <cell r="T18">
            <v>48</v>
          </cell>
          <cell r="V18"/>
        </row>
        <row r="19">
          <cell r="A19" t="str">
            <v>100749570Z</v>
          </cell>
          <cell r="B19" t="str">
            <v>205</v>
          </cell>
          <cell r="C19" t="str">
            <v>COMANCHE CO MEMORIAL HOSPITAL-PSY</v>
          </cell>
          <cell r="D19" t="str">
            <v>LAWTON,OK 73505-6332</v>
          </cell>
          <cell r="E19" t="str">
            <v>73505</v>
          </cell>
          <cell r="F19" t="str">
            <v>NSGO-Combined</v>
          </cell>
          <cell r="G19" t="str">
            <v>Yes</v>
          </cell>
          <cell r="H19">
            <v>370056</v>
          </cell>
          <cell r="I19">
            <v>44012</v>
          </cell>
          <cell r="J19">
            <v>22</v>
          </cell>
          <cell r="K19">
            <v>54450.59</v>
          </cell>
          <cell r="L19">
            <v>8608.15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S19">
            <v>2.4428999999999998</v>
          </cell>
          <cell r="T19">
            <v>2</v>
          </cell>
          <cell r="V19"/>
        </row>
        <row r="20">
          <cell r="A20" t="str">
            <v>100700690Q</v>
          </cell>
          <cell r="B20" t="str">
            <v>205</v>
          </cell>
          <cell r="C20" t="str">
            <v>NORMAN REGIONAL HEALTH SYSTEM - PSY</v>
          </cell>
          <cell r="D20" t="str">
            <v>NORMAN,OK 73071-6404</v>
          </cell>
          <cell r="E20" t="str">
            <v>73071</v>
          </cell>
          <cell r="F20" t="str">
            <v>NSGO-Combined</v>
          </cell>
          <cell r="G20" t="str">
            <v>Yes</v>
          </cell>
          <cell r="H20">
            <v>370008</v>
          </cell>
          <cell r="I20">
            <v>44012</v>
          </cell>
          <cell r="J20">
            <v>1120</v>
          </cell>
          <cell r="K20">
            <v>4630256.05</v>
          </cell>
          <cell r="L20">
            <v>377540.81</v>
          </cell>
          <cell r="M20">
            <v>14911.84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S20">
            <v>198.66500000000002</v>
          </cell>
          <cell r="T20">
            <v>165</v>
          </cell>
          <cell r="V20"/>
        </row>
        <row r="21">
          <cell r="A21" t="str">
            <v>100700690R</v>
          </cell>
          <cell r="B21" t="str">
            <v>206</v>
          </cell>
          <cell r="C21" t="str">
            <v>NORMAN REGIONAL HEALTH SYSTEM - REHAB</v>
          </cell>
          <cell r="D21" t="str">
            <v>NORMAN,OK 73071-6404</v>
          </cell>
          <cell r="E21" t="str">
            <v>73071</v>
          </cell>
          <cell r="F21" t="str">
            <v>NSGO-Combined</v>
          </cell>
          <cell r="G21" t="str">
            <v>Yes</v>
          </cell>
          <cell r="H21">
            <v>370008</v>
          </cell>
          <cell r="I21">
            <v>44012</v>
          </cell>
          <cell r="J21">
            <v>503</v>
          </cell>
          <cell r="K21">
            <v>2381359.86</v>
          </cell>
          <cell r="L21">
            <v>218944.05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S21">
            <v>45.7988</v>
          </cell>
          <cell r="T21">
            <v>37</v>
          </cell>
          <cell r="V21"/>
        </row>
        <row r="22">
          <cell r="A22" t="str">
            <v>100700680I</v>
          </cell>
          <cell r="B22" t="str">
            <v>205</v>
          </cell>
          <cell r="C22" t="str">
            <v>NORTHEASTERN HEALTH SYSTEM PSYCH UNIT</v>
          </cell>
          <cell r="D22" t="str">
            <v>TAHLEQUAH,OK 74464-3324</v>
          </cell>
          <cell r="E22" t="str">
            <v>74464</v>
          </cell>
          <cell r="F22" t="str">
            <v>NSGO-Combined</v>
          </cell>
          <cell r="G22" t="str">
            <v>Yes</v>
          </cell>
          <cell r="H22">
            <v>370089</v>
          </cell>
          <cell r="I22">
            <v>44012</v>
          </cell>
          <cell r="J22">
            <v>95</v>
          </cell>
          <cell r="K22">
            <v>176480.61</v>
          </cell>
          <cell r="L22">
            <v>19206.68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8.4088999999999992</v>
          </cell>
          <cell r="T22">
            <v>7</v>
          </cell>
          <cell r="V22"/>
        </row>
        <row r="23">
          <cell r="A23" t="str">
            <v>200439230A</v>
          </cell>
          <cell r="B23" t="str">
            <v>010</v>
          </cell>
          <cell r="C23" t="str">
            <v>AHS SOUTHCREST HOSPITAL, LLC</v>
          </cell>
          <cell r="D23" t="str">
            <v>TULSA,OK 74133-5716</v>
          </cell>
          <cell r="E23" t="str">
            <v>74133</v>
          </cell>
          <cell r="F23" t="str">
            <v>Private</v>
          </cell>
          <cell r="G23" t="str">
            <v>Yes</v>
          </cell>
          <cell r="H23">
            <v>370202</v>
          </cell>
          <cell r="I23">
            <v>44196</v>
          </cell>
          <cell r="J23">
            <v>9413</v>
          </cell>
          <cell r="K23">
            <v>89262266.969999999</v>
          </cell>
          <cell r="L23">
            <v>11259596.48</v>
          </cell>
          <cell r="M23">
            <v>582169.43999999971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S23">
            <v>3128.6058999999959</v>
          </cell>
          <cell r="T23">
            <v>2455</v>
          </cell>
          <cell r="V23"/>
        </row>
        <row r="24">
          <cell r="A24" t="str">
            <v>100696610B</v>
          </cell>
          <cell r="B24" t="str">
            <v>010</v>
          </cell>
          <cell r="C24" t="str">
            <v>ALLIANCEHEALTH DURANT</v>
          </cell>
          <cell r="D24" t="str">
            <v>DURANT,OK 74701-</v>
          </cell>
          <cell r="E24" t="str">
            <v>74701</v>
          </cell>
          <cell r="F24" t="str">
            <v>Private</v>
          </cell>
          <cell r="G24" t="str">
            <v>Yes</v>
          </cell>
          <cell r="H24">
            <v>370014</v>
          </cell>
          <cell r="I24">
            <v>44104</v>
          </cell>
          <cell r="J24">
            <v>6824</v>
          </cell>
          <cell r="K24">
            <v>155021286.44999999</v>
          </cell>
          <cell r="L24">
            <v>8200238.0800000001</v>
          </cell>
          <cell r="M24">
            <v>331123.59000000008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S24">
            <v>2489.9731000000093</v>
          </cell>
          <cell r="T24">
            <v>2475</v>
          </cell>
          <cell r="V24"/>
        </row>
        <row r="25">
          <cell r="A25" t="str">
            <v>200102450A</v>
          </cell>
          <cell r="B25" t="str">
            <v>010</v>
          </cell>
          <cell r="C25" t="str">
            <v>BAILEY MEDICAL CENTER LLC</v>
          </cell>
          <cell r="D25" t="str">
            <v>OWASSO,OK 74055-6655</v>
          </cell>
          <cell r="E25" t="str">
            <v>74055</v>
          </cell>
          <cell r="F25" t="str">
            <v>Private</v>
          </cell>
          <cell r="G25" t="str">
            <v>Yes</v>
          </cell>
          <cell r="H25">
            <v>370228</v>
          </cell>
          <cell r="I25">
            <v>44196</v>
          </cell>
          <cell r="J25">
            <v>521</v>
          </cell>
          <cell r="K25">
            <v>6116705.2000000002</v>
          </cell>
          <cell r="L25">
            <v>538469.25</v>
          </cell>
          <cell r="M25">
            <v>239997.40000000014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235.73739999999998</v>
          </cell>
          <cell r="T25">
            <v>273</v>
          </cell>
          <cell r="V25"/>
        </row>
        <row r="26">
          <cell r="A26" t="str">
            <v>200668710A</v>
          </cell>
          <cell r="B26" t="str">
            <v>010</v>
          </cell>
          <cell r="C26" t="str">
            <v>BLACKWELL REGIONAL HOSPITAL</v>
          </cell>
          <cell r="D26" t="str">
            <v>BLACKWELL,OK 74631-0000</v>
          </cell>
          <cell r="E26" t="str">
            <v>74631</v>
          </cell>
          <cell r="F26" t="str">
            <v>Private</v>
          </cell>
          <cell r="G26" t="str">
            <v>Yes</v>
          </cell>
          <cell r="H26">
            <v>370030</v>
          </cell>
          <cell r="I26">
            <v>44196</v>
          </cell>
          <cell r="J26">
            <v>89</v>
          </cell>
          <cell r="K26">
            <v>585921.94999999995</v>
          </cell>
          <cell r="L26">
            <v>96050.959999999992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S26">
            <v>23.289300000000001</v>
          </cell>
          <cell r="T26">
            <v>21</v>
          </cell>
          <cell r="V26"/>
        </row>
        <row r="27">
          <cell r="A27" t="str">
            <v>200573000A</v>
          </cell>
          <cell r="B27" t="str">
            <v>010</v>
          </cell>
          <cell r="C27" t="str">
            <v>BRISTOW ENDEAVOR HEALTHCARE, LLC</v>
          </cell>
          <cell r="D27" t="str">
            <v>BRISTOW,OK 74010-2301</v>
          </cell>
          <cell r="E27" t="str">
            <v>74010</v>
          </cell>
          <cell r="F27" t="str">
            <v>Private</v>
          </cell>
          <cell r="G27" t="str">
            <v>Yes</v>
          </cell>
          <cell r="H27">
            <v>370041</v>
          </cell>
          <cell r="I27">
            <v>44196</v>
          </cell>
          <cell r="J27">
            <v>57</v>
          </cell>
          <cell r="K27">
            <v>240857.03</v>
          </cell>
          <cell r="L27">
            <v>73880.91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S27">
            <v>20.248799999999999</v>
          </cell>
          <cell r="T27">
            <v>18</v>
          </cell>
          <cell r="V27"/>
        </row>
        <row r="28">
          <cell r="A28" t="str">
            <v>100700010G</v>
          </cell>
          <cell r="B28" t="str">
            <v>010</v>
          </cell>
          <cell r="C28" t="str">
            <v>CLINTON HMA LLC</v>
          </cell>
          <cell r="D28" t="str">
            <v>CLINTON,OK 73601-3117</v>
          </cell>
          <cell r="E28" t="str">
            <v>73601</v>
          </cell>
          <cell r="F28" t="str">
            <v>Private</v>
          </cell>
          <cell r="G28" t="str">
            <v>Yes</v>
          </cell>
          <cell r="H28">
            <v>370029</v>
          </cell>
          <cell r="I28">
            <v>44286</v>
          </cell>
          <cell r="J28">
            <v>673</v>
          </cell>
          <cell r="K28">
            <v>6115355.4600000009</v>
          </cell>
          <cell r="L28">
            <v>889134.05999999994</v>
          </cell>
          <cell r="M28">
            <v>56803.479999999996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284.1176999999999</v>
          </cell>
          <cell r="T28">
            <v>337</v>
          </cell>
          <cell r="V28"/>
        </row>
        <row r="29">
          <cell r="A29" t="str">
            <v>100746230C</v>
          </cell>
          <cell r="B29" t="str">
            <v>010</v>
          </cell>
          <cell r="C29" t="str">
            <v>COMMUNITY HOSPITAL, LLC</v>
          </cell>
          <cell r="D29" t="str">
            <v>OKLAHOMA CITY,OK 73114-6303</v>
          </cell>
          <cell r="E29" t="str">
            <v>73114</v>
          </cell>
          <cell r="F29" t="str">
            <v>Private</v>
          </cell>
          <cell r="G29" t="str">
            <v>Yes</v>
          </cell>
          <cell r="H29">
            <v>370203</v>
          </cell>
          <cell r="I29">
            <v>44196</v>
          </cell>
          <cell r="J29">
            <v>26</v>
          </cell>
          <cell r="K29">
            <v>877548.84</v>
          </cell>
          <cell r="L29">
            <v>145157.07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S29">
            <v>44.272599999999997</v>
          </cell>
          <cell r="T29">
            <v>12</v>
          </cell>
          <cell r="V29"/>
        </row>
        <row r="30">
          <cell r="A30" t="str">
            <v>200693850A</v>
          </cell>
          <cell r="B30" t="str">
            <v>010</v>
          </cell>
          <cell r="C30" t="str">
            <v>CURAHEALTH OKLAHOMA CITY</v>
          </cell>
          <cell r="D30" t="str">
            <v>OKLAHOMA CITY,OK 75320-</v>
          </cell>
          <cell r="E30" t="str">
            <v>75320</v>
          </cell>
          <cell r="F30" t="str">
            <v>Private</v>
          </cell>
          <cell r="G30" t="str">
            <v>Yes</v>
          </cell>
          <cell r="H30">
            <v>372004</v>
          </cell>
          <cell r="I30">
            <v>44074</v>
          </cell>
          <cell r="J30">
            <v>633</v>
          </cell>
          <cell r="K30">
            <v>4352892</v>
          </cell>
          <cell r="L30">
            <v>925808.81</v>
          </cell>
          <cell r="M30">
            <v>35875.279999999999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S30">
            <v>167.67060000000001</v>
          </cell>
          <cell r="T30">
            <v>43</v>
          </cell>
          <cell r="V30"/>
        </row>
        <row r="31">
          <cell r="A31" t="str">
            <v>100700120A</v>
          </cell>
          <cell r="B31" t="str">
            <v>010</v>
          </cell>
          <cell r="C31" t="str">
            <v>DUNCAN REGIONAL HOSPITAL</v>
          </cell>
          <cell r="D31" t="str">
            <v>DUNCAN,OK 73533-</v>
          </cell>
          <cell r="E31" t="str">
            <v>73533</v>
          </cell>
          <cell r="F31" t="str">
            <v>Private</v>
          </cell>
          <cell r="G31" t="str">
            <v>Yes</v>
          </cell>
          <cell r="H31">
            <v>370023</v>
          </cell>
          <cell r="I31">
            <v>44012</v>
          </cell>
          <cell r="J31">
            <v>2732</v>
          </cell>
          <cell r="K31">
            <v>20512587.060000002</v>
          </cell>
          <cell r="L31">
            <v>3367409.5999999996</v>
          </cell>
          <cell r="M31">
            <v>178675.32000000021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S31">
            <v>938.5975999999971</v>
          </cell>
          <cell r="T31">
            <v>1076</v>
          </cell>
          <cell r="V31"/>
        </row>
        <row r="32">
          <cell r="A32" t="str">
            <v>100699410A</v>
          </cell>
          <cell r="B32" t="str">
            <v>010</v>
          </cell>
          <cell r="C32" t="str">
            <v>GREAT PLAINS REGIONAL MEDICAL CENTER</v>
          </cell>
          <cell r="D32" t="str">
            <v>ELK CITY,OK 73644-5113</v>
          </cell>
          <cell r="E32" t="str">
            <v>73644</v>
          </cell>
          <cell r="F32" t="str">
            <v>Private</v>
          </cell>
          <cell r="G32" t="str">
            <v>Yes</v>
          </cell>
          <cell r="H32">
            <v>370019</v>
          </cell>
          <cell r="I32">
            <v>44012</v>
          </cell>
          <cell r="J32">
            <v>1508</v>
          </cell>
          <cell r="K32">
            <v>10744949</v>
          </cell>
          <cell r="L32">
            <v>2009658.8699999999</v>
          </cell>
          <cell r="M32">
            <v>151638.22000000009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S32">
            <v>644.34259999999892</v>
          </cell>
          <cell r="T32">
            <v>576</v>
          </cell>
          <cell r="V32"/>
        </row>
        <row r="33">
          <cell r="A33" t="str">
            <v>200045700C</v>
          </cell>
          <cell r="B33" t="str">
            <v>010</v>
          </cell>
          <cell r="C33" t="str">
            <v>HENRYETTA MEDICAL CENTER</v>
          </cell>
          <cell r="D33" t="str">
            <v>HENRYETTA,OK 74437-6908</v>
          </cell>
          <cell r="E33" t="str">
            <v>74437</v>
          </cell>
          <cell r="F33" t="str">
            <v>Private</v>
          </cell>
          <cell r="G33" t="str">
            <v>Yes</v>
          </cell>
          <cell r="H33">
            <v>370183</v>
          </cell>
          <cell r="I33">
            <v>44165</v>
          </cell>
          <cell r="J33">
            <v>757</v>
          </cell>
          <cell r="K33">
            <v>2597002.64</v>
          </cell>
          <cell r="L33">
            <v>520130.56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S33">
            <v>170.36270000000002</v>
          </cell>
          <cell r="T33">
            <v>192</v>
          </cell>
          <cell r="V33"/>
        </row>
        <row r="34">
          <cell r="A34" t="str">
            <v>200435950A</v>
          </cell>
          <cell r="B34" t="str">
            <v>010</v>
          </cell>
          <cell r="C34" t="str">
            <v>HILLCREST HOSPITAL CLAREMORE</v>
          </cell>
          <cell r="D34" t="str">
            <v>CLAREMORE,OK 74017-3058</v>
          </cell>
          <cell r="E34" t="str">
            <v>74017</v>
          </cell>
          <cell r="F34" t="str">
            <v>Private</v>
          </cell>
          <cell r="G34" t="str">
            <v>Yes</v>
          </cell>
          <cell r="H34">
            <v>370039</v>
          </cell>
          <cell r="I34">
            <v>44135</v>
          </cell>
          <cell r="J34">
            <v>2539</v>
          </cell>
          <cell r="K34">
            <v>27328040.18</v>
          </cell>
          <cell r="L34">
            <v>3319957.8100000005</v>
          </cell>
          <cell r="M34">
            <v>160575.50000000009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S34">
            <v>1084.0512999999964</v>
          </cell>
          <cell r="T34">
            <v>1281</v>
          </cell>
          <cell r="V34"/>
        </row>
        <row r="35">
          <cell r="A35" t="str">
            <v>200044190A</v>
          </cell>
          <cell r="B35" t="str">
            <v>010</v>
          </cell>
          <cell r="C35" t="str">
            <v>HILLCREST HOSPITAL CUSHING</v>
          </cell>
          <cell r="D35" t="str">
            <v>CUSHING,OK 74023-</v>
          </cell>
          <cell r="E35" t="str">
            <v>74023</v>
          </cell>
          <cell r="F35" t="str">
            <v>Private</v>
          </cell>
          <cell r="G35" t="str">
            <v>Yes</v>
          </cell>
          <cell r="H35">
            <v>370099</v>
          </cell>
          <cell r="I35">
            <v>44165</v>
          </cell>
          <cell r="J35">
            <v>520</v>
          </cell>
          <cell r="K35">
            <v>3120255.13</v>
          </cell>
          <cell r="L35">
            <v>496914.89</v>
          </cell>
          <cell r="M35">
            <v>25015.440000000002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/>
          <cell r="S35">
            <v>154.16729999999998</v>
          </cell>
          <cell r="T35">
            <v>158</v>
          </cell>
          <cell r="V35"/>
        </row>
        <row r="36">
          <cell r="A36" t="str">
            <v>200735850A</v>
          </cell>
          <cell r="B36" t="str">
            <v>010</v>
          </cell>
          <cell r="C36" t="str">
            <v>HILLCREST HOSPITAL PRYOR</v>
          </cell>
          <cell r="D36" t="str">
            <v>PRYOR,OK 74361-</v>
          </cell>
          <cell r="E36" t="str">
            <v>74361</v>
          </cell>
          <cell r="F36" t="str">
            <v>Private</v>
          </cell>
          <cell r="G36" t="str">
            <v>Yes</v>
          </cell>
          <cell r="H36">
            <v>370015</v>
          </cell>
          <cell r="I36">
            <v>44286</v>
          </cell>
          <cell r="J36">
            <v>349</v>
          </cell>
          <cell r="K36">
            <v>2259085.33</v>
          </cell>
          <cell r="L36">
            <v>360167.79000000004</v>
          </cell>
          <cell r="M36">
            <v>325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S36">
            <v>100.56299999999999</v>
          </cell>
          <cell r="T36">
            <v>85</v>
          </cell>
          <cell r="V36"/>
        </row>
        <row r="37">
          <cell r="A37" t="str">
            <v>200044210A</v>
          </cell>
          <cell r="B37" t="str">
            <v>010</v>
          </cell>
          <cell r="C37" t="str">
            <v>HILLCREST MEDICAL CENTER</v>
          </cell>
          <cell r="D37" t="str">
            <v>TULSA,OK 74104-4012</v>
          </cell>
          <cell r="E37" t="str">
            <v>74104</v>
          </cell>
          <cell r="F37" t="str">
            <v>Private</v>
          </cell>
          <cell r="G37" t="str">
            <v>Yes</v>
          </cell>
          <cell r="H37">
            <v>370001</v>
          </cell>
          <cell r="I37">
            <v>44012</v>
          </cell>
          <cell r="J37">
            <v>42220</v>
          </cell>
          <cell r="K37">
            <v>548926597.86000001</v>
          </cell>
          <cell r="L37">
            <v>51272665.119999997</v>
          </cell>
          <cell r="M37">
            <v>885432.10999999894</v>
          </cell>
          <cell r="N37">
            <v>455153</v>
          </cell>
          <cell r="O37">
            <v>0</v>
          </cell>
          <cell r="P37">
            <v>0</v>
          </cell>
          <cell r="Q37">
            <v>369015.51</v>
          </cell>
          <cell r="S37">
            <v>12175.106499999949</v>
          </cell>
          <cell r="T37">
            <v>7966</v>
          </cell>
          <cell r="V37"/>
        </row>
        <row r="38">
          <cell r="A38" t="str">
            <v>100806400C</v>
          </cell>
          <cell r="B38" t="str">
            <v>010</v>
          </cell>
          <cell r="C38" t="str">
            <v>INTEGRIS BAPTIST MEDICAL C</v>
          </cell>
          <cell r="D38" t="str">
            <v>OKLAHOMA CITY,OK 73112-</v>
          </cell>
          <cell r="E38" t="str">
            <v>73112</v>
          </cell>
          <cell r="F38" t="str">
            <v>Private</v>
          </cell>
          <cell r="G38" t="str">
            <v>Yes</v>
          </cell>
          <cell r="H38">
            <v>370028</v>
          </cell>
          <cell r="I38">
            <v>44012</v>
          </cell>
          <cell r="J38">
            <v>37056</v>
          </cell>
          <cell r="K38">
            <v>536711887.53999996</v>
          </cell>
          <cell r="L38">
            <v>53313980.75</v>
          </cell>
          <cell r="M38">
            <v>1947232.8399999961</v>
          </cell>
          <cell r="N38">
            <v>542165</v>
          </cell>
          <cell r="O38">
            <v>0</v>
          </cell>
          <cell r="P38">
            <v>516163.15</v>
          </cell>
          <cell r="Q38">
            <v>143465.22</v>
          </cell>
          <cell r="S38">
            <v>10938.517199999913</v>
          </cell>
          <cell r="T38">
            <v>7273</v>
          </cell>
          <cell r="V38"/>
        </row>
        <row r="39">
          <cell r="A39" t="str">
            <v>100699500A</v>
          </cell>
          <cell r="B39" t="str">
            <v>010</v>
          </cell>
          <cell r="C39" t="str">
            <v>INTEGRIS BASS MEM BAP</v>
          </cell>
          <cell r="D39" t="str">
            <v>ENID,OK 73701-</v>
          </cell>
          <cell r="E39" t="str">
            <v>73701</v>
          </cell>
          <cell r="F39" t="str">
            <v>Private</v>
          </cell>
          <cell r="G39" t="str">
            <v>Yes</v>
          </cell>
          <cell r="H39">
            <v>370016</v>
          </cell>
          <cell r="I39">
            <v>44012</v>
          </cell>
          <cell r="J39">
            <v>3116</v>
          </cell>
          <cell r="K39">
            <v>30701645.150000002</v>
          </cell>
          <cell r="L39">
            <v>3475295.36</v>
          </cell>
          <cell r="M39">
            <v>230512.43000000023</v>
          </cell>
          <cell r="N39">
            <v>1619</v>
          </cell>
          <cell r="O39">
            <v>0</v>
          </cell>
          <cell r="P39">
            <v>0</v>
          </cell>
          <cell r="Q39">
            <v>0</v>
          </cell>
          <cell r="S39">
            <v>1127.0635000000011</v>
          </cell>
          <cell r="T39">
            <v>1261</v>
          </cell>
          <cell r="V39"/>
        </row>
        <row r="40">
          <cell r="A40" t="str">
            <v>100700610A</v>
          </cell>
          <cell r="B40" t="str">
            <v>010</v>
          </cell>
          <cell r="C40" t="str">
            <v>INTEGRIS CANADIAN VALLEY HOSPITAL</v>
          </cell>
          <cell r="D40" t="str">
            <v>YUKON,OK 73099-</v>
          </cell>
          <cell r="E40" t="str">
            <v>73099</v>
          </cell>
          <cell r="F40" t="str">
            <v>Private</v>
          </cell>
          <cell r="G40" t="str">
            <v>Yes</v>
          </cell>
          <cell r="H40">
            <v>370211</v>
          </cell>
          <cell r="I40">
            <v>44012</v>
          </cell>
          <cell r="J40">
            <v>4425</v>
          </cell>
          <cell r="K40">
            <v>40933120.519999996</v>
          </cell>
          <cell r="L40">
            <v>4869058.76</v>
          </cell>
          <cell r="M40">
            <v>286578.68000000017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S40">
            <v>1454.7805000000028</v>
          </cell>
          <cell r="T40">
            <v>1578</v>
          </cell>
          <cell r="V40"/>
        </row>
        <row r="41">
          <cell r="A41" t="str">
            <v>200834400A</v>
          </cell>
          <cell r="B41" t="str">
            <v>010</v>
          </cell>
          <cell r="C41" t="str">
            <v>INTEGRIS COMMUNITY HOSPITAL COUNCIL CROSSING</v>
          </cell>
          <cell r="D41" t="str">
            <v>OKLAHOMA CITY,OK 73162-</v>
          </cell>
          <cell r="E41" t="str">
            <v>73162</v>
          </cell>
          <cell r="F41" t="str">
            <v>Private</v>
          </cell>
          <cell r="G41" t="str">
            <v>Yes</v>
          </cell>
          <cell r="H41">
            <v>370240</v>
          </cell>
          <cell r="I41">
            <v>44196</v>
          </cell>
          <cell r="J41">
            <v>39</v>
          </cell>
          <cell r="K41">
            <v>152234.51</v>
          </cell>
          <cell r="L41">
            <v>19249.62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S41">
            <v>4.3855000000000004</v>
          </cell>
          <cell r="T41">
            <v>4</v>
          </cell>
          <cell r="V41"/>
        </row>
        <row r="42">
          <cell r="A42" t="str">
            <v>100699700A</v>
          </cell>
          <cell r="B42" t="str">
            <v>010</v>
          </cell>
          <cell r="C42" t="str">
            <v>INTEGRIS GROVE HOSPITAL</v>
          </cell>
          <cell r="D42" t="str">
            <v>GROVE,OK 74344-5304</v>
          </cell>
          <cell r="E42" t="str">
            <v>74344</v>
          </cell>
          <cell r="F42" t="str">
            <v>Private</v>
          </cell>
          <cell r="G42" t="str">
            <v>Yes</v>
          </cell>
          <cell r="H42">
            <v>370113</v>
          </cell>
          <cell r="I42">
            <v>44012</v>
          </cell>
          <cell r="J42">
            <v>1750</v>
          </cell>
          <cell r="K42">
            <v>16768444.050000001</v>
          </cell>
          <cell r="L42">
            <v>2288245.1799999997</v>
          </cell>
          <cell r="M42">
            <v>80781.36000000003</v>
          </cell>
          <cell r="N42">
            <v>0</v>
          </cell>
          <cell r="O42">
            <v>0</v>
          </cell>
          <cell r="P42">
            <v>0</v>
          </cell>
          <cell r="Q42">
            <v>4450.97</v>
          </cell>
          <cell r="S42">
            <v>713.23269999999809</v>
          </cell>
          <cell r="T42">
            <v>696</v>
          </cell>
          <cell r="V42"/>
        </row>
        <row r="43">
          <cell r="A43" t="str">
            <v>200405550A</v>
          </cell>
          <cell r="B43" t="str">
            <v>010</v>
          </cell>
          <cell r="C43" t="str">
            <v>INTEGRIS HEALTH EDMOND, INC.</v>
          </cell>
          <cell r="D43" t="str">
            <v>EDMOND,OK 73034-8864</v>
          </cell>
          <cell r="E43" t="str">
            <v>73034</v>
          </cell>
          <cell r="F43" t="str">
            <v>Private</v>
          </cell>
          <cell r="G43" t="str">
            <v>Yes</v>
          </cell>
          <cell r="H43">
            <v>370236</v>
          </cell>
          <cell r="I43">
            <v>44012</v>
          </cell>
          <cell r="J43">
            <v>3008</v>
          </cell>
          <cell r="K43">
            <v>27142770.200000003</v>
          </cell>
          <cell r="L43">
            <v>3058716.92</v>
          </cell>
          <cell r="M43">
            <v>182411.71000000008</v>
          </cell>
          <cell r="N43">
            <v>0</v>
          </cell>
          <cell r="O43">
            <v>0</v>
          </cell>
          <cell r="P43">
            <v>0</v>
          </cell>
          <cell r="Q43">
            <v>1647.82</v>
          </cell>
          <cell r="S43">
            <v>882.05789999999729</v>
          </cell>
          <cell r="T43">
            <v>895</v>
          </cell>
          <cell r="V43"/>
        </row>
        <row r="44">
          <cell r="A44" t="str">
            <v>100699440A</v>
          </cell>
          <cell r="B44" t="str">
            <v>010</v>
          </cell>
          <cell r="C44" t="str">
            <v>INTEGRIS MIAMI HOSPITAL</v>
          </cell>
          <cell r="D44" t="str">
            <v>MIAMI,OK 74354-</v>
          </cell>
          <cell r="E44" t="str">
            <v>74354</v>
          </cell>
          <cell r="F44" t="str">
            <v>Private</v>
          </cell>
          <cell r="G44" t="str">
            <v>Yes</v>
          </cell>
          <cell r="H44">
            <v>370004</v>
          </cell>
          <cell r="I44">
            <v>44012</v>
          </cell>
          <cell r="J44">
            <v>1528</v>
          </cell>
          <cell r="K44">
            <v>14236132.93</v>
          </cell>
          <cell r="L44">
            <v>1933653.5899999999</v>
          </cell>
          <cell r="M44">
            <v>143356.09000000003</v>
          </cell>
          <cell r="N44">
            <v>0</v>
          </cell>
          <cell r="O44">
            <v>0</v>
          </cell>
          <cell r="P44">
            <v>0</v>
          </cell>
          <cell r="Q44">
            <v>24407.23</v>
          </cell>
          <cell r="S44">
            <v>575.85489999999913</v>
          </cell>
          <cell r="T44">
            <v>554</v>
          </cell>
          <cell r="V44"/>
        </row>
        <row r="45">
          <cell r="A45" t="str">
            <v>100700200A</v>
          </cell>
          <cell r="B45" t="str">
            <v>010</v>
          </cell>
          <cell r="C45" t="str">
            <v>INTEGRIS SOUTHWEST MEDICAL</v>
          </cell>
          <cell r="D45" t="str">
            <v>OKLAHOMA CITY,OK 73109-3413</v>
          </cell>
          <cell r="E45" t="str">
            <v>73109</v>
          </cell>
          <cell r="F45" t="str">
            <v>Private</v>
          </cell>
          <cell r="G45" t="str">
            <v>Yes</v>
          </cell>
          <cell r="H45">
            <v>370106</v>
          </cell>
          <cell r="I45">
            <v>44012</v>
          </cell>
          <cell r="J45">
            <v>16200</v>
          </cell>
          <cell r="K45">
            <v>204167895.42000002</v>
          </cell>
          <cell r="L45">
            <v>20157901.189999998</v>
          </cell>
          <cell r="M45">
            <v>442977.1300000003</v>
          </cell>
          <cell r="N45">
            <v>62864</v>
          </cell>
          <cell r="O45">
            <v>0</v>
          </cell>
          <cell r="P45">
            <v>0</v>
          </cell>
          <cell r="Q45">
            <v>0</v>
          </cell>
          <cell r="S45">
            <v>4709.6617999999926</v>
          </cell>
          <cell r="T45">
            <v>3600</v>
          </cell>
          <cell r="V45"/>
        </row>
        <row r="46">
          <cell r="A46" t="str">
            <v>100699490A</v>
          </cell>
          <cell r="B46" t="str">
            <v>010</v>
          </cell>
          <cell r="C46" t="str">
            <v>JANE PHILLIPS EP HSP</v>
          </cell>
          <cell r="D46" t="str">
            <v>BARTLESVILLE,OK 74006-</v>
          </cell>
          <cell r="E46" t="str">
            <v>74006</v>
          </cell>
          <cell r="F46" t="str">
            <v>Private</v>
          </cell>
          <cell r="G46" t="str">
            <v>Yes</v>
          </cell>
          <cell r="H46">
            <v>370018</v>
          </cell>
          <cell r="I46">
            <v>44012</v>
          </cell>
          <cell r="J46">
            <v>2472</v>
          </cell>
          <cell r="K46">
            <v>15829837.310000001</v>
          </cell>
          <cell r="L46">
            <v>4473735.3</v>
          </cell>
          <cell r="M46">
            <v>56800.669999999984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S46">
            <v>1150.2259999999985</v>
          </cell>
          <cell r="T46">
            <v>922</v>
          </cell>
          <cell r="V46"/>
        </row>
        <row r="47">
          <cell r="A47" t="str">
            <v>100699420A</v>
          </cell>
          <cell r="B47" t="str">
            <v>010</v>
          </cell>
          <cell r="C47" t="str">
            <v>KAY COUNTY OKLAHOMA HOSPITAL</v>
          </cell>
          <cell r="D47" t="str">
            <v>PONCA CITY,OK 74601-</v>
          </cell>
          <cell r="E47" t="str">
            <v>74601</v>
          </cell>
          <cell r="F47" t="str">
            <v>Private</v>
          </cell>
          <cell r="G47" t="str">
            <v>Yes</v>
          </cell>
          <cell r="H47">
            <v>370006</v>
          </cell>
          <cell r="I47">
            <v>43982</v>
          </cell>
          <cell r="J47">
            <v>2170</v>
          </cell>
          <cell r="K47">
            <v>25570643.18</v>
          </cell>
          <cell r="L47">
            <v>2650182.73</v>
          </cell>
          <cell r="M47">
            <v>149975.11000000007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S47">
            <v>903.83589999999811</v>
          </cell>
          <cell r="T47">
            <v>852</v>
          </cell>
          <cell r="V47"/>
        </row>
        <row r="48">
          <cell r="A48" t="str">
            <v>100700030A</v>
          </cell>
          <cell r="B48" t="str">
            <v>010</v>
          </cell>
          <cell r="C48" t="str">
            <v>MEMORIAL HOSPITAL</v>
          </cell>
          <cell r="D48" t="str">
            <v>STILWELL,OK 74960-</v>
          </cell>
          <cell r="E48" t="str">
            <v>74960</v>
          </cell>
          <cell r="F48" t="str">
            <v>Private</v>
          </cell>
          <cell r="G48" t="str">
            <v>Yes</v>
          </cell>
          <cell r="H48">
            <v>370178</v>
          </cell>
          <cell r="I48">
            <v>44012</v>
          </cell>
          <cell r="J48">
            <v>662</v>
          </cell>
          <cell r="K48">
            <v>2066712.48</v>
          </cell>
          <cell r="L48">
            <v>734113.33</v>
          </cell>
          <cell r="M48">
            <v>29187.03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S48">
            <v>220.52850000000001</v>
          </cell>
          <cell r="T48">
            <v>208</v>
          </cell>
          <cell r="V48"/>
        </row>
        <row r="49">
          <cell r="A49" t="str">
            <v>100699390A</v>
          </cell>
          <cell r="B49" t="str">
            <v>010</v>
          </cell>
          <cell r="C49" t="str">
            <v>MERCY HEALTH CENTER</v>
          </cell>
          <cell r="D49" t="str">
            <v>OKLAHOMA CITY,OK 73120-8362</v>
          </cell>
          <cell r="E49" t="str">
            <v>73120</v>
          </cell>
          <cell r="F49" t="str">
            <v>Private</v>
          </cell>
          <cell r="G49" t="str">
            <v>Yes</v>
          </cell>
          <cell r="H49">
            <v>370013</v>
          </cell>
          <cell r="I49">
            <v>44012</v>
          </cell>
          <cell r="J49">
            <v>18646</v>
          </cell>
          <cell r="K49">
            <v>128690206.26000001</v>
          </cell>
          <cell r="L49">
            <v>18558800.899999999</v>
          </cell>
          <cell r="M49">
            <v>1739941.3899999945</v>
          </cell>
          <cell r="N49">
            <v>0</v>
          </cell>
          <cell r="O49">
            <v>0</v>
          </cell>
          <cell r="P49">
            <v>0</v>
          </cell>
          <cell r="Q49">
            <v>2549.6999999999998</v>
          </cell>
          <cell r="S49">
            <v>5127.1706000000067</v>
          </cell>
          <cell r="T49">
            <v>4102</v>
          </cell>
          <cell r="V49"/>
        </row>
        <row r="50">
          <cell r="A50" t="str">
            <v>200509290A</v>
          </cell>
          <cell r="B50" t="str">
            <v>010</v>
          </cell>
          <cell r="C50" t="str">
            <v>MERCY HOSPITAL ADA, INC.</v>
          </cell>
          <cell r="D50" t="str">
            <v>ADA,OK 74820-4610</v>
          </cell>
          <cell r="E50" t="str">
            <v>74820</v>
          </cell>
          <cell r="F50" t="str">
            <v>Private</v>
          </cell>
          <cell r="G50" t="str">
            <v>Yes</v>
          </cell>
          <cell r="H50">
            <v>370020</v>
          </cell>
          <cell r="I50">
            <v>44012</v>
          </cell>
          <cell r="J50">
            <v>3699</v>
          </cell>
          <cell r="K50">
            <v>23085079.870000001</v>
          </cell>
          <cell r="L50">
            <v>4842686</v>
          </cell>
          <cell r="M50">
            <v>186854.24000000017</v>
          </cell>
          <cell r="N50">
            <v>0</v>
          </cell>
          <cell r="O50">
            <v>0</v>
          </cell>
          <cell r="P50">
            <v>0</v>
          </cell>
          <cell r="Q50">
            <v>2462.2600000000002</v>
          </cell>
          <cell r="S50">
            <v>1436.4023999999995</v>
          </cell>
          <cell r="T50">
            <v>1197</v>
          </cell>
          <cell r="V50"/>
        </row>
        <row r="51">
          <cell r="A51" t="str">
            <v>100262320C</v>
          </cell>
          <cell r="B51" t="str">
            <v>010</v>
          </cell>
          <cell r="C51" t="str">
            <v>MERCY HOSPITAL ARDMORE</v>
          </cell>
          <cell r="D51" t="str">
            <v>ARDMORE,OK 73401-</v>
          </cell>
          <cell r="E51" t="str">
            <v>73401</v>
          </cell>
          <cell r="F51" t="str">
            <v>Private</v>
          </cell>
          <cell r="G51" t="str">
            <v>Yes</v>
          </cell>
          <cell r="H51">
            <v>370047</v>
          </cell>
          <cell r="I51">
            <v>44012</v>
          </cell>
          <cell r="J51">
            <v>4572</v>
          </cell>
          <cell r="K51">
            <v>32955203.200000003</v>
          </cell>
          <cell r="L51">
            <v>5865882.5300000003</v>
          </cell>
          <cell r="M51">
            <v>206233.93000000025</v>
          </cell>
          <cell r="N51">
            <v>0</v>
          </cell>
          <cell r="O51">
            <v>0</v>
          </cell>
          <cell r="P51">
            <v>0</v>
          </cell>
          <cell r="Q51">
            <v>1850.9</v>
          </cell>
          <cell r="R51"/>
          <cell r="S51">
            <v>1690.6768000000043</v>
          </cell>
          <cell r="T51">
            <v>1571</v>
          </cell>
          <cell r="V51"/>
        </row>
        <row r="52">
          <cell r="A52" t="str">
            <v>100700490A</v>
          </cell>
          <cell r="B52" t="str">
            <v>010</v>
          </cell>
          <cell r="C52" t="str">
            <v>MIDWEST REGIONAL MEDICAL</v>
          </cell>
          <cell r="D52" t="str">
            <v>MIDWEST CITY,OK 73110-</v>
          </cell>
          <cell r="E52" t="str">
            <v>73110</v>
          </cell>
          <cell r="F52" t="str">
            <v>Private</v>
          </cell>
          <cell r="G52" t="str">
            <v>Yes</v>
          </cell>
          <cell r="H52">
            <v>370094</v>
          </cell>
          <cell r="I52">
            <v>44286</v>
          </cell>
          <cell r="J52">
            <v>3107</v>
          </cell>
          <cell r="K52">
            <v>75327837.299999997</v>
          </cell>
          <cell r="L52">
            <v>4404018.25</v>
          </cell>
          <cell r="M52">
            <v>61754.91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S52">
            <v>1115.8865000000001</v>
          </cell>
          <cell r="T52">
            <v>868</v>
          </cell>
          <cell r="V52"/>
        </row>
        <row r="53">
          <cell r="A53" t="str">
            <v>200035670C</v>
          </cell>
          <cell r="B53" t="str">
            <v>010</v>
          </cell>
          <cell r="C53" t="str">
            <v>NORTHWEST SURGICAL HOSPITAL</v>
          </cell>
          <cell r="D53" t="str">
            <v>OKLAHOMA CITY,OK 73120-4419</v>
          </cell>
          <cell r="E53" t="str">
            <v>73120</v>
          </cell>
          <cell r="F53" t="str">
            <v>Private</v>
          </cell>
          <cell r="G53" t="str">
            <v>Yes</v>
          </cell>
          <cell r="H53">
            <v>370192</v>
          </cell>
          <cell r="I53">
            <v>44196</v>
          </cell>
          <cell r="J53">
            <v>18</v>
          </cell>
          <cell r="K53">
            <v>845112.27</v>
          </cell>
          <cell r="L53">
            <v>127372.32999999999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S53">
            <v>32.586300000000001</v>
          </cell>
          <cell r="T53">
            <v>8</v>
          </cell>
          <cell r="V53"/>
        </row>
        <row r="54">
          <cell r="A54" t="str">
            <v>200280620A</v>
          </cell>
          <cell r="B54" t="str">
            <v>010</v>
          </cell>
          <cell r="C54" t="str">
            <v>OKLAHOMA HEART HOSPITAL</v>
          </cell>
          <cell r="D54" t="str">
            <v>OKLAHOMA CITY,OK 73135-2610</v>
          </cell>
          <cell r="E54" t="str">
            <v>73135</v>
          </cell>
          <cell r="F54" t="str">
            <v>Private</v>
          </cell>
          <cell r="G54" t="str">
            <v>Yes</v>
          </cell>
          <cell r="H54">
            <v>370234</v>
          </cell>
          <cell r="I54">
            <v>44196</v>
          </cell>
          <cell r="J54">
            <v>1720</v>
          </cell>
          <cell r="K54">
            <v>20643065.09</v>
          </cell>
          <cell r="L54">
            <v>4116844.4</v>
          </cell>
          <cell r="M54">
            <v>22039.52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S54">
            <v>860.27909999999997</v>
          </cell>
          <cell r="T54">
            <v>378</v>
          </cell>
          <cell r="V54"/>
        </row>
        <row r="55">
          <cell r="A55" t="str">
            <v>200242900A</v>
          </cell>
          <cell r="B55" t="str">
            <v>010</v>
          </cell>
          <cell r="C55" t="str">
            <v>OKLAHOMA STATE UNIVERSITY MEDICAL TRUST</v>
          </cell>
          <cell r="D55" t="str">
            <v>TULSA,OK 74127-</v>
          </cell>
          <cell r="E55" t="str">
            <v>74127</v>
          </cell>
          <cell r="F55" t="str">
            <v>Private</v>
          </cell>
          <cell r="G55" t="str">
            <v>Yes</v>
          </cell>
          <cell r="H55">
            <v>370078</v>
          </cell>
          <cell r="I55">
            <v>44012</v>
          </cell>
          <cell r="J55">
            <v>9602</v>
          </cell>
          <cell r="K55">
            <v>82576456.169999987</v>
          </cell>
          <cell r="L55">
            <v>14278954.43</v>
          </cell>
          <cell r="M55">
            <v>172896.82</v>
          </cell>
          <cell r="N55">
            <v>191098</v>
          </cell>
          <cell r="O55">
            <v>18475458</v>
          </cell>
          <cell r="P55">
            <v>0</v>
          </cell>
          <cell r="Q55">
            <v>0</v>
          </cell>
          <cell r="S55">
            <v>3506.3710999999985</v>
          </cell>
          <cell r="T55">
            <v>2399</v>
          </cell>
          <cell r="V55"/>
        </row>
        <row r="56">
          <cell r="A56" t="str">
            <v>100699570A</v>
          </cell>
          <cell r="B56" t="str">
            <v>010</v>
          </cell>
          <cell r="C56" t="str">
            <v>SAINT FRANCIS HOSPITAL</v>
          </cell>
          <cell r="D56" t="str">
            <v>TULSA,OK 74136-0001</v>
          </cell>
          <cell r="E56" t="str">
            <v>74136</v>
          </cell>
          <cell r="F56" t="str">
            <v>Private</v>
          </cell>
          <cell r="G56" t="str">
            <v>Yes</v>
          </cell>
          <cell r="H56">
            <v>370091</v>
          </cell>
          <cell r="I56">
            <v>44012</v>
          </cell>
          <cell r="J56">
            <v>82834</v>
          </cell>
          <cell r="K56">
            <v>629835461.09000003</v>
          </cell>
          <cell r="L56">
            <v>102723073.94999999</v>
          </cell>
          <cell r="M56">
            <v>4517253.7799999984</v>
          </cell>
          <cell r="N56">
            <v>561040</v>
          </cell>
          <cell r="O56">
            <v>0</v>
          </cell>
          <cell r="P56">
            <v>0</v>
          </cell>
          <cell r="Q56">
            <v>60662</v>
          </cell>
          <cell r="S56">
            <v>23801.400500000258</v>
          </cell>
          <cell r="T56">
            <v>14934</v>
          </cell>
          <cell r="V56"/>
        </row>
        <row r="57">
          <cell r="A57" t="str">
            <v>200700900A</v>
          </cell>
          <cell r="B57" t="str">
            <v>010</v>
          </cell>
          <cell r="C57" t="str">
            <v>SAINT FRANCIS HOSPITAL MUSKOGEE INC</v>
          </cell>
          <cell r="D57" t="str">
            <v>MUSKOGEE,OK 74401-5075</v>
          </cell>
          <cell r="E57" t="str">
            <v>74401</v>
          </cell>
          <cell r="F57" t="str">
            <v>Private</v>
          </cell>
          <cell r="G57" t="str">
            <v>Yes</v>
          </cell>
          <cell r="H57">
            <v>370025</v>
          </cell>
          <cell r="I57">
            <v>44012</v>
          </cell>
          <cell r="J57">
            <v>11512</v>
          </cell>
          <cell r="K57">
            <v>74901978.120000005</v>
          </cell>
          <cell r="L57">
            <v>13544670.34</v>
          </cell>
          <cell r="M57">
            <v>687493.65999999992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S57">
            <v>3618.7118000000005</v>
          </cell>
          <cell r="T57">
            <v>2698</v>
          </cell>
          <cell r="V57"/>
        </row>
        <row r="58">
          <cell r="A58" t="str">
            <v>200031310A</v>
          </cell>
          <cell r="B58" t="str">
            <v>010</v>
          </cell>
          <cell r="C58" t="str">
            <v>SAINT FRANCIS HOSPITAL SOUTH</v>
          </cell>
          <cell r="D58" t="str">
            <v>TULSA,OK 74133-</v>
          </cell>
          <cell r="E58" t="str">
            <v>74133</v>
          </cell>
          <cell r="F58" t="str">
            <v>Private</v>
          </cell>
          <cell r="G58" t="str">
            <v>Yes</v>
          </cell>
          <cell r="H58">
            <v>370218</v>
          </cell>
          <cell r="I58">
            <v>44012</v>
          </cell>
          <cell r="J58">
            <v>6593</v>
          </cell>
          <cell r="K58">
            <v>40182458.280000001</v>
          </cell>
          <cell r="L58">
            <v>7755491.8799999999</v>
          </cell>
          <cell r="M58">
            <v>194230.56000000023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S58">
            <v>2220.1637000000051</v>
          </cell>
          <cell r="T58">
            <v>1838</v>
          </cell>
          <cell r="V58"/>
        </row>
        <row r="59">
          <cell r="A59" t="str">
            <v>200196450C</v>
          </cell>
          <cell r="B59" t="str">
            <v>010</v>
          </cell>
          <cell r="C59" t="str">
            <v>SEMINOLE HMA LLC</v>
          </cell>
          <cell r="D59" t="str">
            <v>SEMINOLE,OK 74868-1917</v>
          </cell>
          <cell r="E59" t="str">
            <v>74868</v>
          </cell>
          <cell r="F59" t="str">
            <v>Private</v>
          </cell>
          <cell r="G59" t="str">
            <v>Yes</v>
          </cell>
          <cell r="H59">
            <v>370229</v>
          </cell>
          <cell r="I59">
            <v>44286</v>
          </cell>
          <cell r="J59">
            <v>233</v>
          </cell>
          <cell r="K59">
            <v>2030074.42</v>
          </cell>
          <cell r="L59">
            <v>368116.58999999997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S59">
            <v>100.51830000000001</v>
          </cell>
          <cell r="T59">
            <v>89</v>
          </cell>
          <cell r="V59"/>
        </row>
        <row r="60">
          <cell r="A60" t="str">
            <v>100697950B</v>
          </cell>
          <cell r="B60" t="str">
            <v>010</v>
          </cell>
          <cell r="C60" t="str">
            <v>SOUTHWESTERN MEDICAL CENTER</v>
          </cell>
          <cell r="D60" t="str">
            <v>LAWTON,OK 73505-9635</v>
          </cell>
          <cell r="E60" t="str">
            <v>73505</v>
          </cell>
          <cell r="F60" t="str">
            <v>Private</v>
          </cell>
          <cell r="G60" t="str">
            <v>Yes</v>
          </cell>
          <cell r="H60">
            <v>370097</v>
          </cell>
          <cell r="I60">
            <v>44135</v>
          </cell>
          <cell r="J60">
            <v>2912</v>
          </cell>
          <cell r="K60">
            <v>25948475.41</v>
          </cell>
          <cell r="L60">
            <v>3318682.88</v>
          </cell>
          <cell r="M60">
            <v>235526.49000000011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S60">
            <v>1028.2061999999983</v>
          </cell>
          <cell r="T60">
            <v>968</v>
          </cell>
          <cell r="V60"/>
        </row>
        <row r="61">
          <cell r="A61" t="str">
            <v>100691720C</v>
          </cell>
          <cell r="B61" t="str">
            <v>010</v>
          </cell>
          <cell r="C61" t="str">
            <v>SOUTHWESTERN REGIONAL MEDICAL CENTER</v>
          </cell>
          <cell r="D61" t="str">
            <v>TULSA,OK 74133-</v>
          </cell>
          <cell r="E61" t="str">
            <v>74133</v>
          </cell>
          <cell r="F61" t="str">
            <v>Private</v>
          </cell>
          <cell r="G61" t="str">
            <v>Yes</v>
          </cell>
          <cell r="H61">
            <v>370190</v>
          </cell>
          <cell r="I61">
            <v>44012</v>
          </cell>
          <cell r="J61">
            <v>97</v>
          </cell>
          <cell r="K61">
            <v>1637209.62</v>
          </cell>
          <cell r="L61">
            <v>190827.44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S61">
            <v>36.250300000000003</v>
          </cell>
          <cell r="T61">
            <v>18</v>
          </cell>
          <cell r="V61"/>
        </row>
        <row r="62">
          <cell r="A62" t="str">
            <v>100699540A</v>
          </cell>
          <cell r="B62" t="str">
            <v>010</v>
          </cell>
          <cell r="C62" t="str">
            <v>ST ANTHONY HSP</v>
          </cell>
          <cell r="D62" t="str">
            <v>OKLAHOMA CITY,OK 73102-1036</v>
          </cell>
          <cell r="E62" t="str">
            <v>73102</v>
          </cell>
          <cell r="F62" t="str">
            <v>Private</v>
          </cell>
          <cell r="G62" t="str">
            <v>Yes</v>
          </cell>
          <cell r="H62">
            <v>370037</v>
          </cell>
          <cell r="I62">
            <v>44196</v>
          </cell>
          <cell r="J62">
            <v>32464</v>
          </cell>
          <cell r="K62">
            <v>254742788.05000001</v>
          </cell>
          <cell r="L62">
            <v>31374144.689999998</v>
          </cell>
          <cell r="M62">
            <v>1820611.909999999</v>
          </cell>
          <cell r="N62">
            <v>961868</v>
          </cell>
          <cell r="O62">
            <v>0</v>
          </cell>
          <cell r="P62">
            <v>0</v>
          </cell>
          <cell r="Q62">
            <v>18105.400000000001</v>
          </cell>
          <cell r="S62">
            <v>8508.661800000009</v>
          </cell>
          <cell r="T62">
            <v>5814</v>
          </cell>
          <cell r="V62"/>
        </row>
        <row r="63">
          <cell r="A63" t="str">
            <v>100740840B</v>
          </cell>
          <cell r="B63" t="str">
            <v>010</v>
          </cell>
          <cell r="C63" t="str">
            <v>ST ANTHONY SHAWNEE HOSPITAL</v>
          </cell>
          <cell r="D63" t="str">
            <v>SHAWNEE,OK 74804-1743</v>
          </cell>
          <cell r="E63" t="str">
            <v>74804</v>
          </cell>
          <cell r="F63" t="str">
            <v>Private</v>
          </cell>
          <cell r="G63" t="str">
            <v>Yes</v>
          </cell>
          <cell r="H63">
            <v>370149</v>
          </cell>
          <cell r="I63">
            <v>44196</v>
          </cell>
          <cell r="J63">
            <v>4711</v>
          </cell>
          <cell r="K63">
            <v>23621011.460000001</v>
          </cell>
          <cell r="L63">
            <v>5489786.5800000001</v>
          </cell>
          <cell r="M63">
            <v>540747.01000000024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S63">
            <v>1808.8478000000041</v>
          </cell>
          <cell r="T63">
            <v>1652</v>
          </cell>
          <cell r="V63"/>
        </row>
        <row r="64">
          <cell r="A64" t="str">
            <v>200310990A</v>
          </cell>
          <cell r="B64" t="str">
            <v>010</v>
          </cell>
          <cell r="C64" t="str">
            <v>ST JOHN BROKEN ARROW, INC</v>
          </cell>
          <cell r="D64" t="str">
            <v>BROKEN ARROW,OK 74012-4900</v>
          </cell>
          <cell r="E64" t="str">
            <v>74012</v>
          </cell>
          <cell r="F64" t="str">
            <v>Private</v>
          </cell>
          <cell r="G64" t="str">
            <v>Yes</v>
          </cell>
          <cell r="H64">
            <v>370235</v>
          </cell>
          <cell r="I64">
            <v>44012</v>
          </cell>
          <cell r="J64">
            <v>491</v>
          </cell>
          <cell r="K64">
            <v>3126321.85</v>
          </cell>
          <cell r="L64">
            <v>786280.4</v>
          </cell>
          <cell r="M64">
            <v>18249.38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S64">
            <v>198.35800000000003</v>
          </cell>
          <cell r="T64">
            <v>140</v>
          </cell>
          <cell r="V64"/>
        </row>
        <row r="65">
          <cell r="A65" t="str">
            <v>100699400A</v>
          </cell>
          <cell r="B65" t="str">
            <v>010</v>
          </cell>
          <cell r="C65" t="str">
            <v>ST JOHN MED CTR</v>
          </cell>
          <cell r="D65" t="str">
            <v>TULSA,OK 74104-6520</v>
          </cell>
          <cell r="E65" t="str">
            <v>74104</v>
          </cell>
          <cell r="F65" t="str">
            <v>Private</v>
          </cell>
          <cell r="G65" t="str">
            <v>Yes</v>
          </cell>
          <cell r="H65">
            <v>370114</v>
          </cell>
          <cell r="I65">
            <v>44012</v>
          </cell>
          <cell r="J65">
            <v>32185</v>
          </cell>
          <cell r="K65">
            <v>219823375.12</v>
          </cell>
          <cell r="L65">
            <v>44390608.730000004</v>
          </cell>
          <cell r="M65">
            <v>1040687.6599999991</v>
          </cell>
          <cell r="N65">
            <v>532107</v>
          </cell>
          <cell r="O65">
            <v>0</v>
          </cell>
          <cell r="P65">
            <v>0</v>
          </cell>
          <cell r="Q65">
            <v>0</v>
          </cell>
          <cell r="S65">
            <v>9815.5059000000037</v>
          </cell>
          <cell r="T65">
            <v>5331</v>
          </cell>
          <cell r="V65"/>
        </row>
        <row r="66">
          <cell r="A66" t="str">
            <v>200106410A</v>
          </cell>
          <cell r="B66" t="str">
            <v>010</v>
          </cell>
          <cell r="C66" t="str">
            <v>ST JOHN OWASSO</v>
          </cell>
          <cell r="D66" t="str">
            <v>OWASSO,OK 74055-4600</v>
          </cell>
          <cell r="E66" t="str">
            <v>74055</v>
          </cell>
          <cell r="F66" t="str">
            <v>Private</v>
          </cell>
          <cell r="G66" t="str">
            <v>Yes</v>
          </cell>
          <cell r="H66">
            <v>370227</v>
          </cell>
          <cell r="I66">
            <v>44012</v>
          </cell>
          <cell r="J66">
            <v>1045</v>
          </cell>
          <cell r="K66">
            <v>6615196.9900000002</v>
          </cell>
          <cell r="L66">
            <v>1031136.42</v>
          </cell>
          <cell r="M66">
            <v>132928.79000000007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S66">
            <v>478.77839999999929</v>
          </cell>
          <cell r="T66">
            <v>536</v>
          </cell>
          <cell r="V66"/>
        </row>
        <row r="67">
          <cell r="A67" t="str">
            <v>100690020A</v>
          </cell>
          <cell r="B67" t="str">
            <v>010</v>
          </cell>
          <cell r="C67" t="str">
            <v>ST MARY'S REGIONAL CTR</v>
          </cell>
          <cell r="D67" t="str">
            <v>ENID,OK 73701-</v>
          </cell>
          <cell r="E67" t="str">
            <v>73701</v>
          </cell>
          <cell r="F67" t="str">
            <v>Private</v>
          </cell>
          <cell r="G67" t="str">
            <v>Yes</v>
          </cell>
          <cell r="H67">
            <v>370026</v>
          </cell>
          <cell r="I67">
            <v>44196</v>
          </cell>
          <cell r="J67">
            <v>3539</v>
          </cell>
          <cell r="K67">
            <v>30083556.18</v>
          </cell>
          <cell r="L67">
            <v>2990025.58</v>
          </cell>
          <cell r="M67">
            <v>53722.80999999999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S67">
            <v>1008.244999999999</v>
          </cell>
          <cell r="T67">
            <v>951</v>
          </cell>
          <cell r="V67"/>
        </row>
        <row r="68">
          <cell r="A68" t="str">
            <v>200292720A</v>
          </cell>
          <cell r="B68" t="str">
            <v>010</v>
          </cell>
          <cell r="C68" t="str">
            <v>SUMMIT MEDICAL CENTER, LLC</v>
          </cell>
          <cell r="D68" t="str">
            <v>EDMOND,OK 73013-3023</v>
          </cell>
          <cell r="E68" t="str">
            <v>73013</v>
          </cell>
          <cell r="F68" t="str">
            <v>Private</v>
          </cell>
          <cell r="G68" t="str">
            <v>Yes</v>
          </cell>
          <cell r="H68">
            <v>370225</v>
          </cell>
          <cell r="I68">
            <v>44196</v>
          </cell>
          <cell r="J68">
            <v>2</v>
          </cell>
          <cell r="K68">
            <v>57973.87</v>
          </cell>
          <cell r="L68">
            <v>7940.09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S68">
            <v>1.8998999999999999</v>
          </cell>
          <cell r="T68">
            <v>1</v>
          </cell>
          <cell r="V68"/>
        </row>
        <row r="69">
          <cell r="A69" t="str">
            <v>200019120A</v>
          </cell>
          <cell r="B69" t="str">
            <v>010</v>
          </cell>
          <cell r="C69" t="str">
            <v>WOODWARD HEALTH SYSTEM LLC</v>
          </cell>
          <cell r="D69" t="str">
            <v>WOODWARD,OK 73801-2448</v>
          </cell>
          <cell r="E69" t="str">
            <v>73801</v>
          </cell>
          <cell r="F69" t="str">
            <v>Private</v>
          </cell>
          <cell r="G69" t="str">
            <v>Yes</v>
          </cell>
          <cell r="H69">
            <v>370002</v>
          </cell>
          <cell r="I69">
            <v>43982</v>
          </cell>
          <cell r="J69">
            <v>987</v>
          </cell>
          <cell r="K69">
            <v>10738611.35</v>
          </cell>
          <cell r="L69">
            <v>1033947.13</v>
          </cell>
          <cell r="M69">
            <v>83060.210000000036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S69">
            <v>382.7349999999995</v>
          </cell>
          <cell r="T69">
            <v>440</v>
          </cell>
          <cell r="V69"/>
        </row>
        <row r="70">
          <cell r="A70" t="str">
            <v>200702430B</v>
          </cell>
          <cell r="B70" t="str">
            <v>010</v>
          </cell>
          <cell r="C70" t="str">
            <v>SAINT FRANCIS HOSPITAL VINITA</v>
          </cell>
          <cell r="D70" t="str">
            <v>VINITA,OK 74301-1422</v>
          </cell>
          <cell r="E70" t="str">
            <v>74301</v>
          </cell>
          <cell r="F70" t="str">
            <v xml:space="preserve">Private </v>
          </cell>
          <cell r="G70" t="str">
            <v>Yes</v>
          </cell>
          <cell r="H70">
            <v>370237</v>
          </cell>
          <cell r="I70">
            <v>44012</v>
          </cell>
          <cell r="J70">
            <v>501</v>
          </cell>
          <cell r="K70">
            <v>2607659.96</v>
          </cell>
          <cell r="L70">
            <v>650777.61</v>
          </cell>
          <cell r="M70">
            <v>42149.25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S70">
            <v>179.09640000000002</v>
          </cell>
          <cell r="T70">
            <v>154</v>
          </cell>
          <cell r="V70"/>
        </row>
        <row r="71">
          <cell r="A71" t="str">
            <v>200080160A</v>
          </cell>
          <cell r="B71" t="str">
            <v>010</v>
          </cell>
          <cell r="C71" t="str">
            <v>CHG CORNERSTONE HOSPITAL OF OKLAHOMA - SHAWNEE</v>
          </cell>
          <cell r="D71" t="str">
            <v>SHAWNEE,OK 74801-</v>
          </cell>
          <cell r="E71" t="str">
            <v>74801</v>
          </cell>
          <cell r="F71" t="str">
            <v>Private - LTCH</v>
          </cell>
          <cell r="G71" t="str">
            <v>Yes</v>
          </cell>
          <cell r="H71">
            <v>372019</v>
          </cell>
          <cell r="I71">
            <v>44074</v>
          </cell>
          <cell r="J71">
            <v>269</v>
          </cell>
          <cell r="K71">
            <v>2112827.44</v>
          </cell>
          <cell r="L71">
            <v>126628.88</v>
          </cell>
          <cell r="M71">
            <v>91388.4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S71">
            <v>38.064100000000003</v>
          </cell>
          <cell r="T71">
            <v>11</v>
          </cell>
          <cell r="V71"/>
        </row>
        <row r="72">
          <cell r="A72" t="str">
            <v>200119790A</v>
          </cell>
          <cell r="B72" t="str">
            <v>010</v>
          </cell>
          <cell r="C72" t="str">
            <v>CORNERSTONE HOSPITAL OF OKLAHOMA - MUSKOGEE</v>
          </cell>
          <cell r="D72" t="str">
            <v>MUSKOGEE,OK 74403-4916</v>
          </cell>
          <cell r="E72" t="str">
            <v>74403</v>
          </cell>
          <cell r="F72" t="str">
            <v>Private - LTCH</v>
          </cell>
          <cell r="G72" t="str">
            <v>Yes</v>
          </cell>
          <cell r="H72">
            <v>372022</v>
          </cell>
          <cell r="I72">
            <v>44012</v>
          </cell>
          <cell r="J72">
            <v>2983</v>
          </cell>
          <cell r="K72">
            <v>33603399.240000002</v>
          </cell>
          <cell r="L72">
            <v>3172924.12</v>
          </cell>
          <cell r="M72">
            <v>199381.28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S72">
            <v>525.16830000000004</v>
          </cell>
          <cell r="T72">
            <v>97</v>
          </cell>
          <cell r="V72"/>
        </row>
        <row r="73">
          <cell r="A73" t="str">
            <v>200347120A</v>
          </cell>
          <cell r="B73" t="str">
            <v>010</v>
          </cell>
          <cell r="C73" t="str">
            <v>LTAC HOSPITAL OF EDMOND, LLC</v>
          </cell>
          <cell r="D73" t="str">
            <v>EDMOND,OK 73034-5705</v>
          </cell>
          <cell r="E73" t="str">
            <v>73034</v>
          </cell>
          <cell r="F73" t="str">
            <v>Private - LTCH</v>
          </cell>
          <cell r="G73" t="str">
            <v>Yes</v>
          </cell>
          <cell r="H73">
            <v>372005</v>
          </cell>
          <cell r="I73">
            <v>43982</v>
          </cell>
          <cell r="J73">
            <v>399</v>
          </cell>
          <cell r="K73">
            <v>2192235.94</v>
          </cell>
          <cell r="L73">
            <v>1088177.76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S73">
            <v>205.25670000000002</v>
          </cell>
          <cell r="T73">
            <v>23</v>
          </cell>
          <cell r="V73"/>
        </row>
        <row r="74">
          <cell r="A74" t="str">
            <v>100689350A</v>
          </cell>
          <cell r="B74" t="str">
            <v>010</v>
          </cell>
          <cell r="C74" t="str">
            <v>SELECT SPECIALTY HOSPITAL - OK</v>
          </cell>
          <cell r="D74" t="str">
            <v>OKLAHOMA CITY,OK 73112-</v>
          </cell>
          <cell r="E74" t="str">
            <v>73112</v>
          </cell>
          <cell r="F74" t="str">
            <v>Private - LTCH</v>
          </cell>
          <cell r="G74" t="str">
            <v>Yes</v>
          </cell>
          <cell r="H74">
            <v>372009</v>
          </cell>
          <cell r="I74">
            <v>44227</v>
          </cell>
          <cell r="J74">
            <v>289</v>
          </cell>
          <cell r="K74">
            <v>1470212.37</v>
          </cell>
          <cell r="L74">
            <v>169302.23</v>
          </cell>
          <cell r="M74">
            <v>16953.3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S74">
            <v>21.536200000000001</v>
          </cell>
          <cell r="T74">
            <v>7</v>
          </cell>
          <cell r="V74"/>
        </row>
        <row r="75">
          <cell r="A75" t="str">
            <v>200224040B</v>
          </cell>
          <cell r="B75" t="str">
            <v>010</v>
          </cell>
          <cell r="C75" t="str">
            <v>SELECT SPECIALTY HOSPITAL-TULSA MIDTOWN</v>
          </cell>
          <cell r="D75" t="str">
            <v>TULSA,OK 74120-5418</v>
          </cell>
          <cell r="E75" t="str">
            <v>74120</v>
          </cell>
          <cell r="F75" t="str">
            <v>Private - LTCH</v>
          </cell>
          <cell r="G75" t="str">
            <v>Yes</v>
          </cell>
          <cell r="H75">
            <v>372007</v>
          </cell>
          <cell r="I75">
            <v>44074</v>
          </cell>
          <cell r="J75">
            <v>580</v>
          </cell>
          <cell r="K75">
            <v>5529699.7800000003</v>
          </cell>
          <cell r="L75">
            <v>835913.45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S75">
            <v>82.943999999999988</v>
          </cell>
          <cell r="T75">
            <v>13</v>
          </cell>
          <cell r="V75"/>
        </row>
        <row r="76">
          <cell r="A76" t="str">
            <v>200697510F</v>
          </cell>
          <cell r="B76" t="str">
            <v>010</v>
          </cell>
          <cell r="C76" t="str">
            <v>CENTER FOR ORTHOPAEDIC RECONSTRUCTION &amp; EXCELLENCE</v>
          </cell>
          <cell r="D76" t="str">
            <v>JENKS,OK 74037-3465</v>
          </cell>
          <cell r="E76" t="str">
            <v>74037</v>
          </cell>
          <cell r="F76" t="str">
            <v>Private-Combined</v>
          </cell>
          <cell r="G76" t="str">
            <v>Yes</v>
          </cell>
          <cell r="H76">
            <v>370041</v>
          </cell>
          <cell r="I76">
            <v>44196</v>
          </cell>
          <cell r="J76">
            <v>170</v>
          </cell>
          <cell r="K76">
            <v>13935275.440000001</v>
          </cell>
          <cell r="L76">
            <v>1316438.25</v>
          </cell>
          <cell r="M76">
            <v>53833.29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S76">
            <v>315.50760000000002</v>
          </cell>
          <cell r="T76">
            <v>129</v>
          </cell>
          <cell r="V76"/>
        </row>
        <row r="77">
          <cell r="A77" t="str">
            <v>100746230B</v>
          </cell>
          <cell r="B77" t="str">
            <v>010</v>
          </cell>
          <cell r="C77" t="str">
            <v>COMMUNITY HOSPITAL</v>
          </cell>
          <cell r="D77" t="str">
            <v>OKLAHOMA CITY,OK 73159-7900</v>
          </cell>
          <cell r="E77" t="str">
            <v>73159</v>
          </cell>
          <cell r="F77" t="str">
            <v>Private - Specialty</v>
          </cell>
          <cell r="G77" t="str">
            <v>Yes</v>
          </cell>
          <cell r="H77">
            <v>370203</v>
          </cell>
          <cell r="I77">
            <v>44196</v>
          </cell>
          <cell r="J77">
            <v>325</v>
          </cell>
          <cell r="K77">
            <v>4718135.0600000005</v>
          </cell>
          <cell r="L77">
            <v>772375.55</v>
          </cell>
          <cell r="M77">
            <v>22326.35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S77">
            <v>195.0849</v>
          </cell>
          <cell r="T77">
            <v>80</v>
          </cell>
          <cell r="V77"/>
        </row>
        <row r="78">
          <cell r="A78" t="str">
            <v>200786710A</v>
          </cell>
          <cell r="B78" t="str">
            <v>010</v>
          </cell>
          <cell r="C78" t="str">
            <v>INSPIRE SPECIALTY HOSPITAL</v>
          </cell>
          <cell r="D78" t="str">
            <v>MIDWEST CITY,OK 73110-</v>
          </cell>
          <cell r="E78" t="str">
            <v>73110</v>
          </cell>
          <cell r="F78" t="str">
            <v>Private - Specialty</v>
          </cell>
          <cell r="G78" t="str">
            <v>Yes</v>
          </cell>
          <cell r="H78">
            <v>372012</v>
          </cell>
          <cell r="I78">
            <v>44196</v>
          </cell>
          <cell r="J78">
            <v>730</v>
          </cell>
          <cell r="K78">
            <v>2956189.53</v>
          </cell>
          <cell r="L78">
            <v>1356559.53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S78">
            <v>263.69759999999997</v>
          </cell>
          <cell r="T78">
            <v>35</v>
          </cell>
          <cell r="V78"/>
        </row>
        <row r="79">
          <cell r="A79" t="str">
            <v>100745350B</v>
          </cell>
          <cell r="B79" t="str">
            <v>010</v>
          </cell>
          <cell r="C79" t="str">
            <v>LAKESIDE WOMENS CENTER OF</v>
          </cell>
          <cell r="D79" t="str">
            <v>OKLAHOMA CITY,OK 73120-</v>
          </cell>
          <cell r="E79" t="str">
            <v>73120</v>
          </cell>
          <cell r="F79" t="str">
            <v>Private - Specialty</v>
          </cell>
          <cell r="G79" t="str">
            <v>Yes</v>
          </cell>
          <cell r="H79">
            <v>370199</v>
          </cell>
          <cell r="I79">
            <v>44012</v>
          </cell>
          <cell r="J79">
            <v>1601</v>
          </cell>
          <cell r="K79">
            <v>10149102.91</v>
          </cell>
          <cell r="L79">
            <v>1287197.9200000002</v>
          </cell>
          <cell r="M79">
            <v>214387.35000000018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S79">
            <v>570.15829999999733</v>
          </cell>
          <cell r="T79">
            <v>756</v>
          </cell>
          <cell r="V79"/>
        </row>
        <row r="80">
          <cell r="A80" t="str">
            <v>200069370A</v>
          </cell>
          <cell r="B80" t="str">
            <v>010</v>
          </cell>
          <cell r="C80" t="str">
            <v>MCBRIDE CLINIC ORTHOPEDIC HOSPITAL</v>
          </cell>
          <cell r="D80" t="str">
            <v>OKLAHOMA CITY,OK 73114-7408</v>
          </cell>
          <cell r="E80" t="str">
            <v>73114</v>
          </cell>
          <cell r="F80" t="str">
            <v>Private - Specialty</v>
          </cell>
          <cell r="G80" t="str">
            <v>Yes</v>
          </cell>
          <cell r="H80">
            <v>370222</v>
          </cell>
          <cell r="I80">
            <v>44196</v>
          </cell>
          <cell r="J80">
            <v>192</v>
          </cell>
          <cell r="K80">
            <v>3041058.9000000004</v>
          </cell>
          <cell r="L80">
            <v>636974.43999999994</v>
          </cell>
          <cell r="M80">
            <v>116923.78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S80">
            <v>182.0204</v>
          </cell>
          <cell r="T80">
            <v>67</v>
          </cell>
          <cell r="V80"/>
        </row>
        <row r="81">
          <cell r="A81" t="str">
            <v>200066700A</v>
          </cell>
          <cell r="B81" t="str">
            <v>010</v>
          </cell>
          <cell r="C81" t="str">
            <v>OKLAHOMA CENTER FOR ORTHOPAEDIC &amp; MULTI SPECIALTY</v>
          </cell>
          <cell r="D81" t="str">
            <v>OKLAHOMA CITY,OK 73139-</v>
          </cell>
          <cell r="E81" t="str">
            <v>73139</v>
          </cell>
          <cell r="F81" t="str">
            <v>Private - Specialty</v>
          </cell>
          <cell r="G81" t="str">
            <v>Yes</v>
          </cell>
          <cell r="H81">
            <v>370212</v>
          </cell>
          <cell r="I81">
            <v>44196</v>
          </cell>
          <cell r="J81">
            <v>77</v>
          </cell>
          <cell r="K81">
            <v>870137.53</v>
          </cell>
          <cell r="L81">
            <v>240524</v>
          </cell>
          <cell r="M81">
            <v>7940.09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S81">
            <v>63.896999999999991</v>
          </cell>
          <cell r="T81">
            <v>37</v>
          </cell>
          <cell r="V81"/>
        </row>
        <row r="82">
          <cell r="A82" t="str">
            <v>200009170A</v>
          </cell>
          <cell r="B82" t="str">
            <v>010</v>
          </cell>
          <cell r="C82" t="str">
            <v>OKLAHOMA HEART HOSPITAL LLC</v>
          </cell>
          <cell r="D82" t="str">
            <v>OKLAHOMA CITY,OK 73120-8382</v>
          </cell>
          <cell r="E82" t="str">
            <v>73120</v>
          </cell>
          <cell r="F82" t="str">
            <v>Private - Specialty</v>
          </cell>
          <cell r="G82" t="str">
            <v>Yes</v>
          </cell>
          <cell r="H82">
            <v>370215</v>
          </cell>
          <cell r="I82">
            <v>44196</v>
          </cell>
          <cell r="J82">
            <v>3116</v>
          </cell>
          <cell r="K82">
            <v>36238292.769999996</v>
          </cell>
          <cell r="L82">
            <v>9009984.6500000004</v>
          </cell>
          <cell r="M82">
            <v>15355.07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S82">
            <v>1655.9450999999997</v>
          </cell>
          <cell r="T82">
            <v>518</v>
          </cell>
          <cell r="V82"/>
        </row>
        <row r="83">
          <cell r="A83" t="str">
            <v>100747140B</v>
          </cell>
          <cell r="B83" t="str">
            <v>010</v>
          </cell>
          <cell r="C83" t="str">
            <v>OKLAHOMA SPINE HOSPITAL</v>
          </cell>
          <cell r="D83" t="str">
            <v>OKLAHOMA CITY,OK 73134-6012</v>
          </cell>
          <cell r="E83" t="str">
            <v>73134</v>
          </cell>
          <cell r="F83" t="str">
            <v>Private - Specialty</v>
          </cell>
          <cell r="G83" t="str">
            <v>Yes</v>
          </cell>
          <cell r="H83">
            <v>370206</v>
          </cell>
          <cell r="I83">
            <v>44196</v>
          </cell>
          <cell r="J83">
            <v>2</v>
          </cell>
          <cell r="K83">
            <v>135575.10999999999</v>
          </cell>
          <cell r="L83">
            <v>18880.36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S83">
            <v>4.7910000000000004</v>
          </cell>
          <cell r="T83">
            <v>1</v>
          </cell>
          <cell r="V83"/>
        </row>
        <row r="84">
          <cell r="A84" t="str">
            <v>200108340A</v>
          </cell>
          <cell r="B84" t="str">
            <v>010</v>
          </cell>
          <cell r="C84" t="str">
            <v>ONECORE HEALTH</v>
          </cell>
          <cell r="D84" t="str">
            <v>OKLAHOMA CITY,OK 73109-</v>
          </cell>
          <cell r="E84" t="str">
            <v>73109</v>
          </cell>
          <cell r="F84" t="str">
            <v>Private - Specialty</v>
          </cell>
          <cell r="G84" t="str">
            <v>Yes</v>
          </cell>
          <cell r="H84">
            <v>370220</v>
          </cell>
          <cell r="I84">
            <v>44196</v>
          </cell>
          <cell r="J84">
            <v>29</v>
          </cell>
          <cell r="K84">
            <v>290516.14</v>
          </cell>
          <cell r="L84">
            <v>29809.72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S84">
            <v>20.5062</v>
          </cell>
          <cell r="T84">
            <v>8</v>
          </cell>
          <cell r="V84"/>
        </row>
        <row r="85">
          <cell r="A85" t="str">
            <v>100748450B</v>
          </cell>
          <cell r="B85" t="str">
            <v>010</v>
          </cell>
          <cell r="C85" t="str">
            <v>ORTHOPEDIC HOSPITAL OF OKLAHOMA</v>
          </cell>
          <cell r="D85" t="str">
            <v>TULSA,OK 74137-</v>
          </cell>
          <cell r="E85" t="str">
            <v>74137</v>
          </cell>
          <cell r="F85" t="str">
            <v>Private - Specialty</v>
          </cell>
          <cell r="G85" t="str">
            <v>Yes</v>
          </cell>
          <cell r="H85">
            <v>370210</v>
          </cell>
          <cell r="I85">
            <v>44196</v>
          </cell>
          <cell r="J85">
            <v>545</v>
          </cell>
          <cell r="K85">
            <v>8800364.8300000001</v>
          </cell>
          <cell r="L85">
            <v>2248085.06</v>
          </cell>
          <cell r="M85">
            <v>188893.19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S85">
            <v>541.46460000000002</v>
          </cell>
          <cell r="T85">
            <v>221</v>
          </cell>
          <cell r="V85"/>
        </row>
        <row r="86">
          <cell r="A86" t="str">
            <v>200518600A</v>
          </cell>
          <cell r="B86" t="str">
            <v>010</v>
          </cell>
          <cell r="C86" t="str">
            <v>PAM SPECIALTY HOSPITAL OF TULSA</v>
          </cell>
          <cell r="D86" t="str">
            <v>TULSA,OK 74145-</v>
          </cell>
          <cell r="E86" t="str">
            <v>74145</v>
          </cell>
          <cell r="F86" t="str">
            <v>Private - Specialty</v>
          </cell>
          <cell r="G86" t="str">
            <v>Yes</v>
          </cell>
          <cell r="H86">
            <v>372018</v>
          </cell>
          <cell r="I86">
            <v>44074</v>
          </cell>
          <cell r="J86">
            <v>122</v>
          </cell>
          <cell r="K86">
            <v>1219796.01</v>
          </cell>
          <cell r="L86">
            <v>157950.41</v>
          </cell>
          <cell r="M86">
            <v>22250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S86">
            <v>36.185199999999995</v>
          </cell>
          <cell r="T86">
            <v>12</v>
          </cell>
          <cell r="V86"/>
        </row>
        <row r="87">
          <cell r="A87" t="str">
            <v>100700530A</v>
          </cell>
          <cell r="B87" t="str">
            <v>010</v>
          </cell>
          <cell r="C87" t="str">
            <v>SURGICAL HOSPITAL OF OKLAHOMA LLC</v>
          </cell>
          <cell r="D87" t="str">
            <v>OKLAHOMA CITY,OK 73129-0000</v>
          </cell>
          <cell r="E87" t="str">
            <v>73129</v>
          </cell>
          <cell r="F87" t="str">
            <v>Private - Specialty</v>
          </cell>
          <cell r="G87" t="str">
            <v>Yes</v>
          </cell>
          <cell r="H87">
            <v>370201</v>
          </cell>
          <cell r="I87">
            <v>44196</v>
          </cell>
          <cell r="J87">
            <v>68</v>
          </cell>
          <cell r="K87">
            <v>2609157.98</v>
          </cell>
          <cell r="L87">
            <v>349168.87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S87">
            <v>84.286000000000001</v>
          </cell>
          <cell r="T87">
            <v>43</v>
          </cell>
          <cell r="V87"/>
        </row>
        <row r="88">
          <cell r="A88" t="str">
            <v>200006260A</v>
          </cell>
          <cell r="B88" t="str">
            <v>010</v>
          </cell>
          <cell r="C88" t="str">
            <v>TULSA SPINE HOSPITAL</v>
          </cell>
          <cell r="D88" t="str">
            <v>TULSA,OK 74132-</v>
          </cell>
          <cell r="E88" t="str">
            <v>74132</v>
          </cell>
          <cell r="F88" t="str">
            <v>Private - Specialty</v>
          </cell>
          <cell r="G88" t="str">
            <v>Yes</v>
          </cell>
          <cell r="H88">
            <v>370216</v>
          </cell>
          <cell r="I88">
            <v>44196</v>
          </cell>
          <cell r="J88">
            <v>205</v>
          </cell>
          <cell r="K88">
            <v>7062727.4000000004</v>
          </cell>
          <cell r="L88">
            <v>1089774.46</v>
          </cell>
          <cell r="M88">
            <v>59752.76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S88">
            <v>287.55379999999991</v>
          </cell>
          <cell r="T88">
            <v>80</v>
          </cell>
          <cell r="V88"/>
        </row>
        <row r="89">
          <cell r="A89" t="str">
            <v>100700490I</v>
          </cell>
          <cell r="B89" t="str">
            <v>205</v>
          </cell>
          <cell r="C89" t="str">
            <v>ALLIANCEHEALTH MIDWEST-PSY</v>
          </cell>
          <cell r="D89" t="str">
            <v>MIDWEST CITY,OK 73110-4221</v>
          </cell>
          <cell r="E89" t="str">
            <v>73110</v>
          </cell>
          <cell r="F89" t="str">
            <v>Private-Combined</v>
          </cell>
          <cell r="G89" t="str">
            <v>Yes</v>
          </cell>
          <cell r="H89">
            <v>370094</v>
          </cell>
          <cell r="I89">
            <v>44286</v>
          </cell>
          <cell r="J89">
            <v>3116</v>
          </cell>
          <cell r="K89">
            <v>16396366.880000001</v>
          </cell>
          <cell r="L89">
            <v>1084871.75</v>
          </cell>
          <cell r="M89">
            <v>2303.85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S89">
            <v>534.52369999999894</v>
          </cell>
          <cell r="T89">
            <v>454</v>
          </cell>
          <cell r="V89"/>
        </row>
        <row r="90">
          <cell r="A90" t="str">
            <v>100699410G</v>
          </cell>
          <cell r="B90" t="str">
            <v>205</v>
          </cell>
          <cell r="C90" t="str">
            <v>GREAT PLAINS REGIONAL MEDICAL CENTER-PSY</v>
          </cell>
          <cell r="D90" t="str">
            <v>ELK CITY,OK 73644-5113</v>
          </cell>
          <cell r="E90" t="str">
            <v>73644</v>
          </cell>
          <cell r="F90" t="str">
            <v>Private-Combined</v>
          </cell>
          <cell r="G90" t="str">
            <v>Yes</v>
          </cell>
          <cell r="H90">
            <v>370019</v>
          </cell>
          <cell r="I90">
            <v>44012</v>
          </cell>
          <cell r="J90">
            <v>47</v>
          </cell>
          <cell r="K90">
            <v>137274.74</v>
          </cell>
          <cell r="L90">
            <v>10858.31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S90">
            <v>5.1059000000000001</v>
          </cell>
          <cell r="T90">
            <v>4</v>
          </cell>
          <cell r="V90"/>
        </row>
        <row r="91">
          <cell r="A91" t="str">
            <v>100699410F</v>
          </cell>
          <cell r="B91" t="str">
            <v>206</v>
          </cell>
          <cell r="C91" t="str">
            <v>GREAT PLAINS REGIONAL MEDICAL CENTER-REHAB</v>
          </cell>
          <cell r="D91" t="str">
            <v>ELK CITY,OK 73644-5113</v>
          </cell>
          <cell r="E91" t="str">
            <v>73644</v>
          </cell>
          <cell r="F91" t="str">
            <v>Private-Combined</v>
          </cell>
          <cell r="G91" t="str">
            <v>Yes</v>
          </cell>
          <cell r="H91">
            <v>370019</v>
          </cell>
          <cell r="I91">
            <v>44012</v>
          </cell>
          <cell r="J91">
            <v>98</v>
          </cell>
          <cell r="K91">
            <v>336643.26</v>
          </cell>
          <cell r="L91">
            <v>51120.009999999995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S91">
            <v>11.697699999999999</v>
          </cell>
          <cell r="T91">
            <v>12</v>
          </cell>
          <cell r="V91"/>
        </row>
        <row r="92">
          <cell r="A92" t="str">
            <v>200044210B</v>
          </cell>
          <cell r="B92" t="str">
            <v>206</v>
          </cell>
          <cell r="C92" t="str">
            <v>HILLCREST MEDICAL CENTER - REHAB</v>
          </cell>
          <cell r="D92" t="str">
            <v>TULSA,OK 74104-4090</v>
          </cell>
          <cell r="E92" t="str">
            <v>74104</v>
          </cell>
          <cell r="F92" t="str">
            <v>Private-Combined</v>
          </cell>
          <cell r="G92" t="str">
            <v>Yes</v>
          </cell>
          <cell r="H92">
            <v>370001</v>
          </cell>
          <cell r="I92">
            <v>44012</v>
          </cell>
          <cell r="J92">
            <v>485</v>
          </cell>
          <cell r="K92">
            <v>2500349.14</v>
          </cell>
          <cell r="L92">
            <v>436272.1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S92">
            <v>95.861099999999993</v>
          </cell>
          <cell r="T92">
            <v>71</v>
          </cell>
          <cell r="V92"/>
        </row>
        <row r="93">
          <cell r="A93" t="str">
            <v>100699740B</v>
          </cell>
          <cell r="B93" t="str">
            <v>010</v>
          </cell>
          <cell r="C93" t="str">
            <v>INTEGRIS BAPTIST MEDICAL CENTER, INC</v>
          </cell>
          <cell r="D93" t="str">
            <v>OKLAHOMA CITY,OK 73112-2074</v>
          </cell>
          <cell r="E93" t="str">
            <v>73112</v>
          </cell>
          <cell r="F93" t="str">
            <v>Private-Combined</v>
          </cell>
          <cell r="G93" t="str">
            <v>Yes</v>
          </cell>
          <cell r="H93">
            <v>370028</v>
          </cell>
          <cell r="I93">
            <v>44012</v>
          </cell>
          <cell r="J93">
            <v>1120</v>
          </cell>
          <cell r="K93">
            <v>17597381.120000001</v>
          </cell>
          <cell r="L93">
            <v>1767444.33</v>
          </cell>
          <cell r="M93">
            <v>3943.25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S93">
            <v>245.29190000000011</v>
          </cell>
          <cell r="T93">
            <v>117</v>
          </cell>
          <cell r="V93"/>
        </row>
        <row r="94">
          <cell r="A94" t="str">
            <v>200834400B</v>
          </cell>
          <cell r="B94" t="str">
            <v>010</v>
          </cell>
          <cell r="C94" t="str">
            <v>INTEGRIS COMMUNITY HOSPITAL DEL CITY</v>
          </cell>
          <cell r="D94" t="str">
            <v>DEL CITY,OK 73115-3918</v>
          </cell>
          <cell r="E94" t="str">
            <v>73115</v>
          </cell>
          <cell r="F94" t="str">
            <v>Private-Combined</v>
          </cell>
          <cell r="G94" t="str">
            <v>Yes</v>
          </cell>
          <cell r="H94">
            <v>370240</v>
          </cell>
          <cell r="I94">
            <v>44196</v>
          </cell>
          <cell r="J94">
            <v>2</v>
          </cell>
          <cell r="K94">
            <v>15010.74</v>
          </cell>
          <cell r="L94">
            <v>2894.21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S94">
            <v>0.79079999999999995</v>
          </cell>
          <cell r="T94">
            <v>1</v>
          </cell>
          <cell r="V94"/>
        </row>
        <row r="95">
          <cell r="A95" t="str">
            <v>200834400D</v>
          </cell>
          <cell r="B95" t="str">
            <v>010</v>
          </cell>
          <cell r="C95" t="str">
            <v>INTEGRIS COMMUNITY HOSPITAL MOORE</v>
          </cell>
          <cell r="D95" t="str">
            <v>MOORE,OK 73160-3059</v>
          </cell>
          <cell r="E95" t="str">
            <v>73160</v>
          </cell>
          <cell r="F95" t="str">
            <v>Private-Combined</v>
          </cell>
          <cell r="G95" t="str">
            <v>Yes</v>
          </cell>
          <cell r="H95">
            <v>370240</v>
          </cell>
          <cell r="I95">
            <v>44196</v>
          </cell>
          <cell r="J95">
            <v>5</v>
          </cell>
          <cell r="K95">
            <v>43152.19</v>
          </cell>
          <cell r="L95">
            <v>11052.44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S95">
            <v>2.6553</v>
          </cell>
          <cell r="T95">
            <v>2</v>
          </cell>
          <cell r="V95"/>
        </row>
        <row r="96">
          <cell r="A96" t="str">
            <v>100700200R</v>
          </cell>
          <cell r="B96" t="str">
            <v>206</v>
          </cell>
          <cell r="C96" t="str">
            <v>INTEGRIS SOUTHWEST MEDICAL CENTER - REHAB</v>
          </cell>
          <cell r="D96" t="str">
            <v>OKLAHOMA CITY,OK 73109-3410</v>
          </cell>
          <cell r="E96" t="str">
            <v>73109</v>
          </cell>
          <cell r="F96" t="str">
            <v>Private-Combined</v>
          </cell>
          <cell r="G96" t="str">
            <v>Yes</v>
          </cell>
          <cell r="H96">
            <v>370106</v>
          </cell>
          <cell r="I96">
            <v>44012</v>
          </cell>
          <cell r="J96">
            <v>2988</v>
          </cell>
          <cell r="K96">
            <v>18539843.849999998</v>
          </cell>
          <cell r="L96">
            <v>1412601.75</v>
          </cell>
          <cell r="M96">
            <v>9171.5999999999985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S96">
            <v>280.84690000000006</v>
          </cell>
          <cell r="T96">
            <v>243</v>
          </cell>
          <cell r="V96"/>
        </row>
        <row r="97">
          <cell r="A97" t="str">
            <v>100690810A</v>
          </cell>
          <cell r="B97" t="str">
            <v>206</v>
          </cell>
          <cell r="C97" t="str">
            <v>INTERGRIS BAPTIST MEDICAL- REHAB</v>
          </cell>
          <cell r="D97" t="str">
            <v>OKLAHOMA CITY,OK 73112-</v>
          </cell>
          <cell r="E97" t="str">
            <v>73112</v>
          </cell>
          <cell r="F97" t="str">
            <v>Private-Combined</v>
          </cell>
          <cell r="G97" t="str">
            <v>Yes</v>
          </cell>
          <cell r="H97">
            <v>370028</v>
          </cell>
          <cell r="I97">
            <v>44012</v>
          </cell>
          <cell r="J97">
            <v>36</v>
          </cell>
          <cell r="K97">
            <v>72240.55</v>
          </cell>
          <cell r="L97">
            <v>4448.8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S97">
            <v>2.1768999999999998</v>
          </cell>
          <cell r="T97">
            <v>2</v>
          </cell>
          <cell r="V97"/>
        </row>
        <row r="98">
          <cell r="A98" t="str">
            <v>100699490J</v>
          </cell>
          <cell r="B98" t="str">
            <v>206</v>
          </cell>
          <cell r="C98" t="str">
            <v>JANE PHILLIPS MEMORIAL MED CTR - REHAB</v>
          </cell>
          <cell r="D98" t="str">
            <v>BARTLESVILLE,OK 74006-</v>
          </cell>
          <cell r="E98" t="str">
            <v>74006</v>
          </cell>
          <cell r="F98" t="str">
            <v>Private-Combined</v>
          </cell>
          <cell r="G98" t="str">
            <v>Yes</v>
          </cell>
          <cell r="H98">
            <v>370018</v>
          </cell>
          <cell r="I98">
            <v>44012</v>
          </cell>
          <cell r="J98">
            <v>77</v>
          </cell>
          <cell r="K98">
            <v>178926.87</v>
          </cell>
          <cell r="L98">
            <v>55932.39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S98">
            <v>11.985300000000001</v>
          </cell>
          <cell r="T98">
            <v>10</v>
          </cell>
          <cell r="V98"/>
        </row>
        <row r="99">
          <cell r="A99" t="str">
            <v>200285100D</v>
          </cell>
          <cell r="B99" t="str">
            <v>010</v>
          </cell>
          <cell r="C99" t="str">
            <v>MEADOWLAKE CHILD/ADOLESCENT ACUTE</v>
          </cell>
          <cell r="D99" t="str">
            <v>ENID,OK 73701-8217</v>
          </cell>
          <cell r="E99" t="str">
            <v>73701</v>
          </cell>
          <cell r="F99" t="str">
            <v>Private-Combined</v>
          </cell>
          <cell r="G99" t="str">
            <v>Yes</v>
          </cell>
          <cell r="H99">
            <v>370016</v>
          </cell>
          <cell r="I99">
            <v>44012</v>
          </cell>
          <cell r="J99">
            <v>665</v>
          </cell>
          <cell r="K99">
            <v>1479123.45</v>
          </cell>
          <cell r="L99">
            <v>198840.43</v>
          </cell>
          <cell r="M99">
            <v>13537.28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S99">
            <v>118.25829999999996</v>
          </cell>
          <cell r="T99">
            <v>134</v>
          </cell>
          <cell r="V99"/>
        </row>
        <row r="100">
          <cell r="A100" t="str">
            <v>100700030I</v>
          </cell>
          <cell r="B100" t="str">
            <v>205</v>
          </cell>
          <cell r="C100" t="str">
            <v>MEMORIAL HOSPITAL - PSYCH</v>
          </cell>
          <cell r="D100" t="str">
            <v>STILWELL,OK 74960-3217</v>
          </cell>
          <cell r="E100" t="str">
            <v>74960</v>
          </cell>
          <cell r="F100" t="str">
            <v>Private-Combined</v>
          </cell>
          <cell r="G100" t="str">
            <v>Yes</v>
          </cell>
          <cell r="H100">
            <v>370178</v>
          </cell>
          <cell r="I100">
            <v>44012</v>
          </cell>
          <cell r="J100">
            <v>17</v>
          </cell>
          <cell r="K100">
            <v>27176.15</v>
          </cell>
          <cell r="L100">
            <v>7677.2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S100">
            <v>4.4693000000000005</v>
          </cell>
          <cell r="T100">
            <v>4</v>
          </cell>
          <cell r="V100"/>
        </row>
        <row r="101">
          <cell r="A101" t="str">
            <v>200509290E</v>
          </cell>
          <cell r="B101" t="str">
            <v>206</v>
          </cell>
          <cell r="C101" t="str">
            <v>MERCY HOSPITAL ADA - REHAB</v>
          </cell>
          <cell r="D101" t="str">
            <v>ADA,OK 74820-</v>
          </cell>
          <cell r="E101" t="str">
            <v>74820</v>
          </cell>
          <cell r="F101" t="str">
            <v>Private-Combined</v>
          </cell>
          <cell r="G101" t="str">
            <v>Yes</v>
          </cell>
          <cell r="H101">
            <v>370020</v>
          </cell>
          <cell r="I101">
            <v>44012</v>
          </cell>
          <cell r="J101">
            <v>220</v>
          </cell>
          <cell r="K101">
            <v>681944.94000000006</v>
          </cell>
          <cell r="L101">
            <v>121822.48000000001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S101">
            <v>24.245699999999999</v>
          </cell>
          <cell r="T101">
            <v>22</v>
          </cell>
          <cell r="V101"/>
        </row>
        <row r="102">
          <cell r="A102" t="str">
            <v>100262320G</v>
          </cell>
          <cell r="B102" t="str">
            <v>206</v>
          </cell>
          <cell r="C102" t="str">
            <v>MERCY MEMORIAL HEALTH CENTER - REHAB</v>
          </cell>
          <cell r="D102" t="str">
            <v>ARDMORE,OK 73401-1889</v>
          </cell>
          <cell r="E102" t="str">
            <v>73401</v>
          </cell>
          <cell r="F102" t="str">
            <v>Private-Combined</v>
          </cell>
          <cell r="G102" t="str">
            <v>Yes</v>
          </cell>
          <cell r="H102">
            <v>370047</v>
          </cell>
          <cell r="I102">
            <v>44012</v>
          </cell>
          <cell r="J102">
            <v>271</v>
          </cell>
          <cell r="K102">
            <v>776162.41</v>
          </cell>
          <cell r="L102">
            <v>125104.73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S102">
            <v>29.270099999999999</v>
          </cell>
          <cell r="T102">
            <v>26</v>
          </cell>
          <cell r="V102"/>
        </row>
        <row r="103">
          <cell r="A103" t="str">
            <v>100699570N</v>
          </cell>
          <cell r="B103" t="str">
            <v>206</v>
          </cell>
          <cell r="C103" t="str">
            <v>SAINT FRANCIS HOSPITAL INC - REHAB</v>
          </cell>
          <cell r="D103" t="str">
            <v>TULSA,OK 74136-1992</v>
          </cell>
          <cell r="E103" t="str">
            <v>74136</v>
          </cell>
          <cell r="F103" t="str">
            <v>Private-Combined</v>
          </cell>
          <cell r="G103" t="str">
            <v>Yes</v>
          </cell>
          <cell r="H103">
            <v>370091</v>
          </cell>
          <cell r="I103">
            <v>44012</v>
          </cell>
          <cell r="J103">
            <v>1962</v>
          </cell>
          <cell r="K103">
            <v>5757351.7199999997</v>
          </cell>
          <cell r="L103">
            <v>786177.67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S103">
            <v>167.27889999999996</v>
          </cell>
          <cell r="T103">
            <v>143</v>
          </cell>
          <cell r="V103"/>
        </row>
        <row r="104">
          <cell r="A104" t="str">
            <v>200702430C</v>
          </cell>
          <cell r="B104" t="str">
            <v>205</v>
          </cell>
          <cell r="C104" t="str">
            <v>SAINT FRANCIS HOSPITAL VINITA - PSYCH</v>
          </cell>
          <cell r="D104" t="str">
            <v>VINITA,OK 74301-1422</v>
          </cell>
          <cell r="E104" t="str">
            <v>74301</v>
          </cell>
          <cell r="F104" t="str">
            <v>Private-Combined</v>
          </cell>
          <cell r="G104" t="str">
            <v>Yes</v>
          </cell>
          <cell r="H104">
            <v>370237</v>
          </cell>
          <cell r="I104">
            <v>44012</v>
          </cell>
          <cell r="J104">
            <v>371</v>
          </cell>
          <cell r="K104">
            <v>695132.5</v>
          </cell>
          <cell r="L104">
            <v>77888.820000000007</v>
          </cell>
          <cell r="M104">
            <v>37806.85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S104">
            <v>44.493200000000016</v>
          </cell>
          <cell r="T104">
            <v>36</v>
          </cell>
          <cell r="V104"/>
        </row>
        <row r="105">
          <cell r="A105" t="str">
            <v>200700900B</v>
          </cell>
          <cell r="B105" t="str">
            <v>205</v>
          </cell>
          <cell r="C105" t="str">
            <v>SAINT FRANCIS REGIONAL SERVICES-PSYCH</v>
          </cell>
          <cell r="D105" t="str">
            <v>MUSKOGEE,OK 74401-5075</v>
          </cell>
          <cell r="E105" t="str">
            <v>74401</v>
          </cell>
          <cell r="F105" t="str">
            <v>Private-Combined</v>
          </cell>
          <cell r="G105" t="str">
            <v>Yes</v>
          </cell>
          <cell r="H105">
            <v>370025</v>
          </cell>
          <cell r="I105">
            <v>44012</v>
          </cell>
          <cell r="J105">
            <v>1384</v>
          </cell>
          <cell r="K105">
            <v>87944.78</v>
          </cell>
          <cell r="L105">
            <v>11825.95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S105">
            <v>6.077</v>
          </cell>
          <cell r="T105">
            <v>5</v>
          </cell>
          <cell r="V105"/>
        </row>
        <row r="106">
          <cell r="A106" t="str">
            <v>200700900C</v>
          </cell>
          <cell r="B106" t="str">
            <v>206</v>
          </cell>
          <cell r="C106" t="str">
            <v>SAINT FRANCIS REGIONAL SERVICES-REHAB</v>
          </cell>
          <cell r="D106" t="str">
            <v>MUSKOGEE,OK 74401-5075</v>
          </cell>
          <cell r="E106" t="str">
            <v>74401</v>
          </cell>
          <cell r="F106" t="str">
            <v>Private-Combined</v>
          </cell>
          <cell r="G106" t="str">
            <v>Yes</v>
          </cell>
          <cell r="H106">
            <v>370025</v>
          </cell>
          <cell r="I106">
            <v>44012</v>
          </cell>
          <cell r="J106">
            <v>1710</v>
          </cell>
          <cell r="K106">
            <v>4348773.1400000006</v>
          </cell>
          <cell r="L106">
            <v>703549.02</v>
          </cell>
          <cell r="M106">
            <v>15238.37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S106">
            <v>147.8655</v>
          </cell>
          <cell r="T106">
            <v>105</v>
          </cell>
          <cell r="V106"/>
        </row>
        <row r="107">
          <cell r="A107" t="str">
            <v>100697950I</v>
          </cell>
          <cell r="B107" t="str">
            <v>205</v>
          </cell>
          <cell r="C107" t="str">
            <v>SOUTHWESTERN MEDICAL CENTER - PSY</v>
          </cell>
          <cell r="D107" t="str">
            <v>LAWTON,OK 73505-9012</v>
          </cell>
          <cell r="E107" t="str">
            <v>73505</v>
          </cell>
          <cell r="F107" t="str">
            <v>Private-Combined</v>
          </cell>
          <cell r="G107" t="str">
            <v>Yes</v>
          </cell>
          <cell r="H107">
            <v>370097</v>
          </cell>
          <cell r="I107">
            <v>44135</v>
          </cell>
          <cell r="J107">
            <v>1255</v>
          </cell>
          <cell r="K107">
            <v>3887463.58</v>
          </cell>
          <cell r="L107">
            <v>518766.31</v>
          </cell>
          <cell r="M107">
            <v>33600.119999999995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S107">
            <v>300.70439999999996</v>
          </cell>
          <cell r="T107">
            <v>252</v>
          </cell>
          <cell r="V107"/>
        </row>
        <row r="108">
          <cell r="A108" t="str">
            <v>100699540T</v>
          </cell>
          <cell r="B108" t="str">
            <v>205</v>
          </cell>
          <cell r="C108" t="str">
            <v>ST ANTHONY HOSPITAL-PSY</v>
          </cell>
          <cell r="D108" t="str">
            <v>OKLAHOMA CITY,OK 73102-1080</v>
          </cell>
          <cell r="E108" t="str">
            <v>73102</v>
          </cell>
          <cell r="F108" t="str">
            <v>Private-Combined</v>
          </cell>
          <cell r="G108" t="str">
            <v>Yes</v>
          </cell>
          <cell r="H108">
            <v>370037</v>
          </cell>
          <cell r="I108">
            <v>44196</v>
          </cell>
          <cell r="J108">
            <v>3374</v>
          </cell>
          <cell r="K108">
            <v>9029954.6199999992</v>
          </cell>
          <cell r="L108">
            <v>1392031.1099999999</v>
          </cell>
          <cell r="M108">
            <v>57638.41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S108">
            <v>757.85849999999948</v>
          </cell>
          <cell r="T108">
            <v>713</v>
          </cell>
          <cell r="V108"/>
        </row>
        <row r="109">
          <cell r="A109" t="str">
            <v>100690020C</v>
          </cell>
          <cell r="B109" t="str">
            <v>206</v>
          </cell>
          <cell r="C109" t="str">
            <v>ST MARY'S REGIONAL MEDICAL CENTER - REHAB</v>
          </cell>
          <cell r="D109" t="str">
            <v>ENID,OK 73701-5899</v>
          </cell>
          <cell r="E109" t="str">
            <v>73701</v>
          </cell>
          <cell r="F109" t="str">
            <v>Private-Combined</v>
          </cell>
          <cell r="G109" t="str">
            <v>Yes</v>
          </cell>
          <cell r="H109">
            <v>370026</v>
          </cell>
          <cell r="I109">
            <v>44196</v>
          </cell>
          <cell r="J109">
            <v>152</v>
          </cell>
          <cell r="K109">
            <v>1127551.5</v>
          </cell>
          <cell r="L109">
            <v>56391.82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S109">
            <v>12.449700000000002</v>
          </cell>
          <cell r="T109">
            <v>11</v>
          </cell>
          <cell r="V109"/>
        </row>
        <row r="110">
          <cell r="A110" t="str">
            <v>200423910P</v>
          </cell>
          <cell r="B110" t="str">
            <v>010</v>
          </cell>
          <cell r="C110" t="str">
            <v xml:space="preserve">SSM HEALTH ST. ANTHONY HOSPITAL - MIDWEST </v>
          </cell>
          <cell r="D110" t="str">
            <v>MIDWEST CITY,OK 73110-4201</v>
          </cell>
          <cell r="E110" t="str">
            <v>73110</v>
          </cell>
          <cell r="F110" t="str">
            <v>Private Combined</v>
          </cell>
          <cell r="G110" t="str">
            <v>Yes</v>
          </cell>
          <cell r="I110"/>
          <cell r="J110">
            <v>703</v>
          </cell>
          <cell r="K110">
            <v>15860422.359999999</v>
          </cell>
          <cell r="L110">
            <v>780841.1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S110">
            <v>200.32530000000011</v>
          </cell>
          <cell r="T110">
            <v>138</v>
          </cell>
          <cell r="V110"/>
        </row>
        <row r="111">
          <cell r="A111" t="str">
            <v>100806400X</v>
          </cell>
          <cell r="B111" t="str">
            <v>010</v>
          </cell>
          <cell r="C111" t="str">
            <v>WILLOW VIEW HOSP</v>
          </cell>
          <cell r="D111" t="str">
            <v>SPENCER,OK 73084-</v>
          </cell>
          <cell r="E111" t="str">
            <v>73084</v>
          </cell>
          <cell r="F111" t="str">
            <v>Private-Combined</v>
          </cell>
          <cell r="G111" t="str">
            <v>Yes</v>
          </cell>
          <cell r="H111">
            <v>370028</v>
          </cell>
          <cell r="I111">
            <v>44012</v>
          </cell>
          <cell r="J111">
            <v>2393</v>
          </cell>
          <cell r="K111">
            <v>4941659.7</v>
          </cell>
          <cell r="L111">
            <v>925738.29</v>
          </cell>
          <cell r="M111">
            <v>28757.61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S111">
            <v>570.15019999999981</v>
          </cell>
          <cell r="T111">
            <v>475</v>
          </cell>
          <cell r="V111"/>
        </row>
        <row r="112">
          <cell r="A112" t="str">
            <v>200119790B</v>
          </cell>
          <cell r="B112" t="str">
            <v>010</v>
          </cell>
          <cell r="C112" t="str">
            <v>CORNERSTONE SPECIALTY HOSPITALS BROKEN ARROW</v>
          </cell>
          <cell r="D112" t="str">
            <v>BROKEN ARROW,OK 74012-4900</v>
          </cell>
          <cell r="E112" t="str">
            <v>74012</v>
          </cell>
          <cell r="F112" t="str">
            <v>Private - LTCH</v>
          </cell>
          <cell r="G112" t="str">
            <v>Yes</v>
          </cell>
          <cell r="H112">
            <v>372022</v>
          </cell>
          <cell r="I112">
            <v>44012</v>
          </cell>
          <cell r="J112">
            <v>213</v>
          </cell>
          <cell r="K112">
            <v>2259543.2000000002</v>
          </cell>
          <cell r="L112">
            <v>396150.31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S112">
            <v>59.31</v>
          </cell>
          <cell r="T112">
            <v>5</v>
          </cell>
          <cell r="V112"/>
        </row>
        <row r="113">
          <cell r="A113" t="str">
            <v>100699490K</v>
          </cell>
          <cell r="B113" t="str">
            <v>205</v>
          </cell>
          <cell r="C113" t="str">
            <v>JANE PHILLIPS MEMORIAL MED CTR - PSYCH</v>
          </cell>
          <cell r="D113" t="str">
            <v>BARTLESVILLE,OK 74006-</v>
          </cell>
          <cell r="E113" t="str">
            <v>74006</v>
          </cell>
          <cell r="F113" t="str">
            <v>Private-Combined</v>
          </cell>
          <cell r="G113" t="str">
            <v>Yes</v>
          </cell>
          <cell r="H113">
            <v>370018</v>
          </cell>
          <cell r="I113">
            <v>44012</v>
          </cell>
          <cell r="J113">
            <v>20</v>
          </cell>
          <cell r="K113">
            <v>19699.52</v>
          </cell>
          <cell r="L113">
            <v>2582.17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S113">
            <v>1.2371000000000001</v>
          </cell>
          <cell r="T113">
            <v>1</v>
          </cell>
          <cell r="V113"/>
        </row>
        <row r="114">
          <cell r="A114" t="str">
            <v>100697950H</v>
          </cell>
          <cell r="B114" t="str">
            <v>206</v>
          </cell>
          <cell r="C114" t="str">
            <v>SOUTHWESTERN MEDICAL CENTER - REHAB</v>
          </cell>
          <cell r="D114" t="str">
            <v>LAWTON,OK 73505-9699</v>
          </cell>
          <cell r="E114" t="str">
            <v>73505</v>
          </cell>
          <cell r="F114" t="str">
            <v>Private-Combined</v>
          </cell>
          <cell r="G114" t="str">
            <v>Yes</v>
          </cell>
          <cell r="H114">
            <v>370097</v>
          </cell>
          <cell r="I114">
            <v>44135</v>
          </cell>
          <cell r="J114">
            <v>4</v>
          </cell>
          <cell r="K114">
            <v>18557.599999999999</v>
          </cell>
          <cell r="L114">
            <v>2264.1999999999998</v>
          </cell>
          <cell r="M114">
            <v>778.66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S114">
            <v>0.79110000000000003</v>
          </cell>
          <cell r="T114">
            <v>1</v>
          </cell>
          <cell r="V114"/>
        </row>
        <row r="115">
          <cell r="A115" t="str">
            <v>200980810A</v>
          </cell>
          <cell r="B115" t="str">
            <v>010</v>
          </cell>
          <cell r="C115" t="str">
            <v>ST MARY'S REGIONAL MEDICAL CENTER</v>
          </cell>
          <cell r="D115" t="str">
            <v>ENID,OK 73701-5832</v>
          </cell>
          <cell r="E115" t="str">
            <v>73701</v>
          </cell>
          <cell r="F115" t="str">
            <v>Private-Combined</v>
          </cell>
          <cell r="G115" t="str">
            <v>Yes</v>
          </cell>
          <cell r="H115">
            <v>370026</v>
          </cell>
          <cell r="I115">
            <v>44196</v>
          </cell>
          <cell r="J115">
            <v>261</v>
          </cell>
          <cell r="K115">
            <v>2885061.27</v>
          </cell>
          <cell r="L115">
            <v>367852.31</v>
          </cell>
          <cell r="M115">
            <v>2922.57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S115">
            <v>93.508800000000022</v>
          </cell>
          <cell r="T115">
            <v>85</v>
          </cell>
          <cell r="V115"/>
        </row>
        <row r="116">
          <cell r="A116"/>
          <cell r="B116"/>
          <cell r="C116"/>
          <cell r="D116"/>
          <cell r="E116"/>
          <cell r="I116"/>
          <cell r="J116"/>
          <cell r="K116"/>
          <cell r="L116"/>
          <cell r="M116"/>
          <cell r="N116"/>
          <cell r="O116"/>
          <cell r="P116"/>
          <cell r="Q116"/>
          <cell r="V116"/>
        </row>
        <row r="117">
          <cell r="A117"/>
          <cell r="B117"/>
          <cell r="C117"/>
          <cell r="D117"/>
          <cell r="E117"/>
          <cell r="I117"/>
          <cell r="J117"/>
          <cell r="K117"/>
          <cell r="L117"/>
          <cell r="M117"/>
          <cell r="N117"/>
          <cell r="O117"/>
          <cell r="P117"/>
          <cell r="Q117"/>
          <cell r="V117"/>
        </row>
        <row r="119">
          <cell r="A119" t="str">
            <v>200752850A</v>
          </cell>
          <cell r="B119" t="str">
            <v>010</v>
          </cell>
          <cell r="C119" t="str">
            <v>OU MEDICINE MI</v>
          </cell>
          <cell r="D119" t="str">
            <v>OKLAHOMA CITY,OK 73104-5047</v>
          </cell>
          <cell r="E119" t="str">
            <v>73104</v>
          </cell>
          <cell r="F119" t="str">
            <v>Public</v>
          </cell>
          <cell r="G119" t="str">
            <v>Yes</v>
          </cell>
          <cell r="H119">
            <v>370093</v>
          </cell>
          <cell r="I119">
            <v>44012</v>
          </cell>
          <cell r="J119">
            <v>98961</v>
          </cell>
          <cell r="K119">
            <v>1827071098.3</v>
          </cell>
          <cell r="L119">
            <v>145940337.34</v>
          </cell>
          <cell r="M119">
            <v>2577215.5399999986</v>
          </cell>
          <cell r="N119">
            <v>2736695</v>
          </cell>
          <cell r="O119">
            <v>0</v>
          </cell>
          <cell r="P119">
            <v>934317</v>
          </cell>
          <cell r="Q119">
            <v>9936.4599999999991</v>
          </cell>
          <cell r="S119">
            <v>26560.789700000038</v>
          </cell>
          <cell r="T119">
            <v>14799</v>
          </cell>
          <cell r="V119"/>
        </row>
        <row r="120">
          <cell r="A120" t="str">
            <v>200752850A E</v>
          </cell>
          <cell r="B120" t="str">
            <v>010</v>
          </cell>
          <cell r="C120" t="str">
            <v>OU MEDICINE EDMOND</v>
          </cell>
          <cell r="D120" t="str">
            <v>OKLAHOMA CITY,OK 73104-5047</v>
          </cell>
          <cell r="E120" t="str">
            <v>73104</v>
          </cell>
          <cell r="F120" t="e">
            <v>#N/A</v>
          </cell>
          <cell r="G120" t="e">
            <v>#N/A</v>
          </cell>
          <cell r="H120">
            <v>370093</v>
          </cell>
          <cell r="I120">
            <v>44012</v>
          </cell>
          <cell r="J120">
            <v>2497</v>
          </cell>
          <cell r="K120">
            <v>46598463.030000001</v>
          </cell>
          <cell r="L120">
            <v>3277339.19</v>
          </cell>
          <cell r="M120">
            <v>51122.960000000006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S120">
            <v>749.72760000000017</v>
          </cell>
          <cell r="T120">
            <v>490</v>
          </cell>
          <cell r="V120"/>
        </row>
        <row r="121">
          <cell r="A121" t="str">
            <v>200752850D</v>
          </cell>
          <cell r="B121" t="str">
            <v>205</v>
          </cell>
          <cell r="C121" t="str">
            <v>OU MEDICINE - PSYCH</v>
          </cell>
          <cell r="D121" t="str">
            <v>EDMOND,OK 73034-6309</v>
          </cell>
          <cell r="E121" t="str">
            <v>73034</v>
          </cell>
          <cell r="F121" t="str">
            <v>Public-Combined</v>
          </cell>
          <cell r="G121" t="str">
            <v>Yes</v>
          </cell>
          <cell r="H121">
            <v>370093</v>
          </cell>
          <cell r="I121">
            <v>44012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S121">
            <v>0</v>
          </cell>
          <cell r="T121">
            <v>0</v>
          </cell>
          <cell r="V121"/>
        </row>
      </sheetData>
      <sheetData sheetId="2"/>
      <sheetData sheetId="3">
        <row r="1">
          <cell r="B1"/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 t="str">
            <v>TABLE 2-  CASE MIX INDEX AND WAGE INDEX TABLE BY CCN - FY 2021 (CONTAINS THE FOLLOWING DATA: AVERAGE HOURLY WAGE, WAGE INDEXES, GEOGRAPHIC AND RECLASSIFICATION/REDESIGNATION CBSA, RECLASSIFICATION/REDESIGNATION STATUS AND OUT MIGRATION ADJUSTMENT)- FY 2021 CORRECTION NOTICE</v>
          </cell>
        </row>
      </sheetData>
      <sheetData sheetId="13">
        <row r="1">
          <cell r="D1" t="str">
            <v>4</v>
          </cell>
        </row>
      </sheetData>
      <sheetData sheetId="14">
        <row r="5">
          <cell r="A5">
            <v>4071.57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RG UPL SFY20 Combined"/>
      <sheetName val="DRG UPL SFY20 Seperate"/>
      <sheetName val="Inpatient days &amp; amounts"/>
      <sheetName val="HCRIS Data 20"/>
      <sheetName val="V37"/>
      <sheetName val="V36"/>
      <sheetName val="V35"/>
      <sheetName val="V34"/>
      <sheetName val="V33 "/>
      <sheetName val="V32"/>
      <sheetName val="V31"/>
      <sheetName val="V30"/>
      <sheetName val="FR WI FY20"/>
      <sheetName val="wi by cms id"/>
      <sheetName val="FY 2020 CN Table 1A-1E"/>
    </sheetNames>
    <sheetDataSet>
      <sheetData sheetId="0"/>
      <sheetData sheetId="1">
        <row r="1">
          <cell r="A1" t="str">
            <v>Billing ID &amp; Service Location</v>
          </cell>
          <cell r="B1" t="str">
            <v>Spec</v>
          </cell>
          <cell r="C1" t="str">
            <v>﻿Billing Full Name</v>
          </cell>
          <cell r="D1" t="str">
            <v>Billing City/St/Zip Code</v>
          </cell>
          <cell r="E1" t="str">
            <v>Zip Code</v>
          </cell>
          <cell r="F1" t="str">
            <v>Ownership Ind</v>
          </cell>
          <cell r="G1" t="str">
            <v>Use DRG UPL Not Cost</v>
          </cell>
          <cell r="H1" t="str">
            <v>T18 Number</v>
          </cell>
          <cell r="I1" t="str">
            <v>Cost Report End</v>
          </cell>
          <cell r="J1" t="str">
            <v xml:space="preserve"> Inpt Days</v>
          </cell>
          <cell r="K1" t="str">
            <v>Billed Charges</v>
          </cell>
          <cell r="L1" t="str">
            <v>Medicaid FFS Payments</v>
          </cell>
          <cell r="M1" t="str">
            <v>TPL  Amount</v>
          </cell>
          <cell r="N1" t="str">
            <v>Medicaid GME Payments</v>
          </cell>
          <cell r="O1" t="str">
            <v>IME</v>
          </cell>
          <cell r="P1" t="str">
            <v>Cost Settlements</v>
          </cell>
          <cell r="Q1" t="str">
            <v xml:space="preserve">Expenditures  </v>
          </cell>
          <cell r="R1"/>
          <cell r="S1" t="str">
            <v>Total Medicare DRG Weight Sum</v>
          </cell>
          <cell r="T1" t="str">
            <v>Medicaid Discharges</v>
          </cell>
          <cell r="V1"/>
        </row>
        <row r="2">
          <cell r="A2" t="str">
            <v>100700720A</v>
          </cell>
          <cell r="B2" t="str">
            <v>010</v>
          </cell>
          <cell r="C2" t="str">
            <v>CHOCTAW MEMORIAL HOSPITAL</v>
          </cell>
          <cell r="D2" t="str">
            <v>HUGO,OK 74743-0000</v>
          </cell>
          <cell r="E2" t="str">
            <v>74743</v>
          </cell>
          <cell r="F2" t="str">
            <v>NSGO</v>
          </cell>
          <cell r="G2" t="str">
            <v>Yes</v>
          </cell>
          <cell r="H2">
            <v>370100</v>
          </cell>
          <cell r="I2">
            <v>43646</v>
          </cell>
          <cell r="J2">
            <v>405</v>
          </cell>
          <cell r="K2">
            <v>1275072</v>
          </cell>
          <cell r="L2">
            <v>340591.55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S2">
            <v>85.84399999999998</v>
          </cell>
          <cell r="T2">
            <v>100</v>
          </cell>
          <cell r="V2"/>
        </row>
        <row r="3">
          <cell r="A3" t="str">
            <v>100749570S</v>
          </cell>
          <cell r="B3" t="str">
            <v>010</v>
          </cell>
          <cell r="C3" t="str">
            <v>COMANCHE CO MEM HSP</v>
          </cell>
          <cell r="D3" t="str">
            <v>LAWTON,OK 73505-6332</v>
          </cell>
          <cell r="E3" t="str">
            <v>73505</v>
          </cell>
          <cell r="F3" t="str">
            <v>NSGO</v>
          </cell>
          <cell r="G3" t="str">
            <v>Yes</v>
          </cell>
          <cell r="H3">
            <v>370056</v>
          </cell>
          <cell r="I3">
            <v>43646</v>
          </cell>
          <cell r="J3">
            <v>9097</v>
          </cell>
          <cell r="K3">
            <v>52082820.75</v>
          </cell>
          <cell r="L3">
            <v>8982253.2200000007</v>
          </cell>
          <cell r="M3">
            <v>358877.74999999988</v>
          </cell>
          <cell r="N3">
            <v>68634</v>
          </cell>
          <cell r="O3">
            <v>0</v>
          </cell>
          <cell r="P3">
            <v>0</v>
          </cell>
          <cell r="Q3">
            <v>0</v>
          </cell>
          <cell r="S3">
            <v>2554.1230000000114</v>
          </cell>
          <cell r="T3">
            <v>2457</v>
          </cell>
          <cell r="V3"/>
        </row>
        <row r="4">
          <cell r="A4" t="str">
            <v>100700880A</v>
          </cell>
          <cell r="B4" t="str">
            <v>010</v>
          </cell>
          <cell r="C4" t="str">
            <v>ELKVIEW GEN HSP</v>
          </cell>
          <cell r="D4" t="str">
            <v>HOBART,OK 73651-</v>
          </cell>
          <cell r="E4" t="str">
            <v>73651</v>
          </cell>
          <cell r="F4" t="str">
            <v>NSGO</v>
          </cell>
          <cell r="G4" t="str">
            <v>Yes</v>
          </cell>
          <cell r="H4">
            <v>370153</v>
          </cell>
          <cell r="I4">
            <v>43646</v>
          </cell>
          <cell r="J4">
            <v>168</v>
          </cell>
          <cell r="K4">
            <v>713939.5</v>
          </cell>
          <cell r="L4">
            <v>349228.6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S4">
            <v>92.769900000000007</v>
          </cell>
          <cell r="T4">
            <v>71</v>
          </cell>
          <cell r="V4"/>
        </row>
        <row r="5">
          <cell r="A5" t="str">
            <v>100700820A</v>
          </cell>
          <cell r="B5" t="str">
            <v>010</v>
          </cell>
          <cell r="C5" t="str">
            <v>GRADY MEMORIAL HOSPITAL</v>
          </cell>
          <cell r="D5" t="str">
            <v>CHICKASHA,OK 73018-2738</v>
          </cell>
          <cell r="E5" t="str">
            <v>73018</v>
          </cell>
          <cell r="F5" t="str">
            <v>NSGO</v>
          </cell>
          <cell r="G5" t="str">
            <v>Yes</v>
          </cell>
          <cell r="H5">
            <v>370054</v>
          </cell>
          <cell r="I5">
            <v>43830</v>
          </cell>
          <cell r="J5">
            <v>245</v>
          </cell>
          <cell r="K5">
            <v>1142669.1599999999</v>
          </cell>
          <cell r="L5">
            <v>400875.95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S5">
            <v>96.084599999999995</v>
          </cell>
          <cell r="T5">
            <v>83</v>
          </cell>
          <cell r="V5"/>
        </row>
        <row r="6">
          <cell r="A6" t="str">
            <v>100699350A</v>
          </cell>
          <cell r="B6" t="str">
            <v>010</v>
          </cell>
          <cell r="C6" t="str">
            <v>JACKSON CO MEM HSP</v>
          </cell>
          <cell r="D6" t="str">
            <v>ALTUS,OK 73521-</v>
          </cell>
          <cell r="E6" t="str">
            <v>73521</v>
          </cell>
          <cell r="F6" t="str">
            <v>NSGO</v>
          </cell>
          <cell r="G6" t="str">
            <v>Yes</v>
          </cell>
          <cell r="H6">
            <v>370022</v>
          </cell>
          <cell r="I6">
            <v>43646</v>
          </cell>
          <cell r="J6">
            <v>1600</v>
          </cell>
          <cell r="K6">
            <v>9451958.1300000008</v>
          </cell>
          <cell r="L6">
            <v>1759299.6</v>
          </cell>
          <cell r="M6">
            <v>91655.74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S6">
            <v>536.15610000000038</v>
          </cell>
          <cell r="T6">
            <v>569</v>
          </cell>
          <cell r="V6"/>
        </row>
        <row r="7">
          <cell r="A7" t="str">
            <v>100818200B</v>
          </cell>
          <cell r="B7" t="str">
            <v>010</v>
          </cell>
          <cell r="C7" t="str">
            <v>LINDSAY MUNICIPAL HOSPITAL</v>
          </cell>
          <cell r="D7" t="str">
            <v>LINDSAY,OK 73052-0888</v>
          </cell>
          <cell r="E7" t="str">
            <v>73052</v>
          </cell>
          <cell r="F7" t="str">
            <v>NSGO</v>
          </cell>
          <cell r="G7" t="str">
            <v>Yes</v>
          </cell>
          <cell r="H7">
            <v>370214</v>
          </cell>
          <cell r="I7">
            <v>43646</v>
          </cell>
          <cell r="J7">
            <v>2366</v>
          </cell>
          <cell r="K7">
            <v>3177638.54</v>
          </cell>
          <cell r="L7">
            <v>1430166.83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S7">
            <v>355.1035</v>
          </cell>
          <cell r="T7">
            <v>313</v>
          </cell>
          <cell r="V7"/>
        </row>
        <row r="8">
          <cell r="A8" t="str">
            <v>100710530D</v>
          </cell>
          <cell r="B8" t="str">
            <v>010</v>
          </cell>
          <cell r="C8" t="str">
            <v>MCALESTER REGIONAL</v>
          </cell>
          <cell r="D8" t="str">
            <v>MCALESTER,OK 74502-</v>
          </cell>
          <cell r="E8" t="str">
            <v>74502</v>
          </cell>
          <cell r="F8" t="str">
            <v>NSGO</v>
          </cell>
          <cell r="G8" t="str">
            <v>Yes</v>
          </cell>
          <cell r="H8">
            <v>370034</v>
          </cell>
          <cell r="I8">
            <v>43646</v>
          </cell>
          <cell r="J8">
            <v>2801</v>
          </cell>
          <cell r="K8">
            <v>14272502.800000001</v>
          </cell>
          <cell r="L8">
            <v>3957038.59</v>
          </cell>
          <cell r="M8">
            <v>185434.80000000002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S8">
            <v>1146.0103000000015</v>
          </cell>
          <cell r="T8">
            <v>1119</v>
          </cell>
          <cell r="V8"/>
        </row>
        <row r="9">
          <cell r="A9" t="str">
            <v>100700690A</v>
          </cell>
          <cell r="B9" t="str">
            <v>010</v>
          </cell>
          <cell r="C9" t="str">
            <v>NORMAN REGIONAL HOSPITAL</v>
          </cell>
          <cell r="D9" t="str">
            <v>NORMAN,OK 73071-</v>
          </cell>
          <cell r="E9" t="str">
            <v>73071</v>
          </cell>
          <cell r="F9" t="str">
            <v>NSGO</v>
          </cell>
          <cell r="G9" t="str">
            <v>Yes</v>
          </cell>
          <cell r="H9">
            <v>370008</v>
          </cell>
          <cell r="I9">
            <v>43646</v>
          </cell>
          <cell r="J9">
            <v>11502</v>
          </cell>
          <cell r="K9">
            <v>91694954.879999995</v>
          </cell>
          <cell r="L9">
            <v>11017790.220000001</v>
          </cell>
          <cell r="M9">
            <v>1081249.9799999986</v>
          </cell>
          <cell r="N9">
            <v>51573</v>
          </cell>
          <cell r="O9">
            <v>0</v>
          </cell>
          <cell r="P9">
            <v>0</v>
          </cell>
          <cell r="Q9">
            <v>0</v>
          </cell>
          <cell r="S9">
            <v>3940.2058000000329</v>
          </cell>
          <cell r="T9">
            <v>3486</v>
          </cell>
          <cell r="V9"/>
        </row>
        <row r="10">
          <cell r="A10" t="str">
            <v>100700680A</v>
          </cell>
          <cell r="B10" t="str">
            <v>010</v>
          </cell>
          <cell r="C10" t="str">
            <v>NORTHEASTERN HEALTH SYSTEM</v>
          </cell>
          <cell r="D10" t="str">
            <v>TAHLEQUAH,OK 74464-1008</v>
          </cell>
          <cell r="E10" t="str">
            <v>74464</v>
          </cell>
          <cell r="F10" t="str">
            <v>NSGO</v>
          </cell>
          <cell r="G10" t="str">
            <v>Yes</v>
          </cell>
          <cell r="H10">
            <v>370089</v>
          </cell>
          <cell r="I10">
            <v>43646</v>
          </cell>
          <cell r="J10">
            <v>2584</v>
          </cell>
          <cell r="K10">
            <v>13945683.119999999</v>
          </cell>
          <cell r="L10">
            <v>3505295.5</v>
          </cell>
          <cell r="M10">
            <v>90506.78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S10">
            <v>908.48920000000021</v>
          </cell>
          <cell r="T10">
            <v>746</v>
          </cell>
          <cell r="V10"/>
        </row>
        <row r="11">
          <cell r="A11" t="str">
            <v>200417790W</v>
          </cell>
          <cell r="B11" t="str">
            <v>010</v>
          </cell>
          <cell r="C11" t="str">
            <v>PERRY MEMORIAL HOSPITAL</v>
          </cell>
          <cell r="D11" t="str">
            <v>PERRY,OK 73077-0000</v>
          </cell>
          <cell r="E11" t="str">
            <v>73077</v>
          </cell>
          <cell r="F11" t="str">
            <v>NSGO</v>
          </cell>
          <cell r="G11" t="str">
            <v>Yes</v>
          </cell>
          <cell r="H11">
            <v>370139</v>
          </cell>
          <cell r="I11">
            <v>43830</v>
          </cell>
          <cell r="J11">
            <v>27</v>
          </cell>
          <cell r="K11">
            <v>140722.04</v>
          </cell>
          <cell r="L11">
            <v>43863.37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S11">
            <v>10.6746</v>
          </cell>
          <cell r="T11">
            <v>10</v>
          </cell>
          <cell r="V11"/>
        </row>
        <row r="12">
          <cell r="A12" t="str">
            <v>100699900A</v>
          </cell>
          <cell r="B12" t="str">
            <v>010</v>
          </cell>
          <cell r="C12" t="str">
            <v>PURCELL MUNICIPAL HOSPITAL</v>
          </cell>
          <cell r="D12" t="str">
            <v>PURCELL,OK 73080-9998</v>
          </cell>
          <cell r="E12" t="str">
            <v>73080</v>
          </cell>
          <cell r="F12" t="str">
            <v>NSGO</v>
          </cell>
          <cell r="G12" t="str">
            <v>Yes</v>
          </cell>
          <cell r="H12">
            <v>370158</v>
          </cell>
          <cell r="I12">
            <v>43646</v>
          </cell>
          <cell r="J12">
            <v>75</v>
          </cell>
          <cell r="K12">
            <v>360750.19</v>
          </cell>
          <cell r="L12">
            <v>80951.520000000004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S12">
            <v>20.214500000000001</v>
          </cell>
          <cell r="T12">
            <v>22</v>
          </cell>
          <cell r="V12"/>
        </row>
        <row r="13">
          <cell r="A13" t="str">
            <v>100700770A</v>
          </cell>
          <cell r="B13" t="str">
            <v>010</v>
          </cell>
          <cell r="C13" t="str">
            <v>PUSHMATAHA HSP</v>
          </cell>
          <cell r="D13" t="str">
            <v>ANTLERS,OK 74523-</v>
          </cell>
          <cell r="E13" t="str">
            <v>74523</v>
          </cell>
          <cell r="F13" t="str">
            <v>NSGO</v>
          </cell>
          <cell r="G13" t="str">
            <v>Yes</v>
          </cell>
          <cell r="H13">
            <v>370083</v>
          </cell>
          <cell r="I13">
            <v>43921</v>
          </cell>
          <cell r="J13">
            <v>156</v>
          </cell>
          <cell r="K13">
            <v>471177.61</v>
          </cell>
          <cell r="L13">
            <v>145594.42000000001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S13">
            <v>36.295999999999992</v>
          </cell>
          <cell r="T13">
            <v>39</v>
          </cell>
          <cell r="V13"/>
        </row>
        <row r="14">
          <cell r="A14" t="str">
            <v>100700190A</v>
          </cell>
          <cell r="B14" t="str">
            <v>010</v>
          </cell>
          <cell r="C14" t="str">
            <v>SEQUOYAH COUNTY CITY OF SALLISAW HOSPITAL AUTHORIT</v>
          </cell>
          <cell r="D14" t="str">
            <v>SALLISAW,OK 74955-2811</v>
          </cell>
          <cell r="E14" t="str">
            <v>74955</v>
          </cell>
          <cell r="F14" t="str">
            <v>NSGO</v>
          </cell>
          <cell r="G14" t="str">
            <v>Yes</v>
          </cell>
          <cell r="H14">
            <v>370112</v>
          </cell>
          <cell r="I14">
            <v>43921</v>
          </cell>
          <cell r="J14">
            <v>175</v>
          </cell>
          <cell r="K14">
            <v>646196.1</v>
          </cell>
          <cell r="L14">
            <v>202459.88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51.672200000000011</v>
          </cell>
          <cell r="T14">
            <v>53</v>
          </cell>
          <cell r="V14"/>
        </row>
        <row r="15">
          <cell r="A15" t="str">
            <v>100699950A</v>
          </cell>
          <cell r="B15" t="str">
            <v>010</v>
          </cell>
          <cell r="C15" t="str">
            <v>STILLWATER MEDICAL CENTER</v>
          </cell>
          <cell r="D15" t="str">
            <v>STILLWATER,OK 74074-4399</v>
          </cell>
          <cell r="E15" t="str">
            <v>74074</v>
          </cell>
          <cell r="F15" t="str">
            <v>NSGO</v>
          </cell>
          <cell r="G15" t="str">
            <v>Yes</v>
          </cell>
          <cell r="H15">
            <v>370049</v>
          </cell>
          <cell r="I15">
            <v>43830</v>
          </cell>
          <cell r="J15">
            <v>2058</v>
          </cell>
          <cell r="K15">
            <v>11125617.99</v>
          </cell>
          <cell r="L15">
            <v>2186619.83</v>
          </cell>
          <cell r="M15">
            <v>162949.40999999992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S15">
            <v>797.01820000000168</v>
          </cell>
          <cell r="T15">
            <v>1027</v>
          </cell>
          <cell r="V15"/>
        </row>
        <row r="16">
          <cell r="A16" t="str">
            <v>200100890B</v>
          </cell>
          <cell r="B16" t="str">
            <v>010</v>
          </cell>
          <cell r="C16" t="str">
            <v>WAGONER COMMUNITY HOSPITAL</v>
          </cell>
          <cell r="D16" t="str">
            <v>WAGONER,OK 74467-4624</v>
          </cell>
          <cell r="E16" t="str">
            <v>74467</v>
          </cell>
          <cell r="F16" t="str">
            <v>NSGO</v>
          </cell>
          <cell r="G16" t="str">
            <v>Yes</v>
          </cell>
          <cell r="H16">
            <v>370166</v>
          </cell>
          <cell r="I16">
            <v>43738</v>
          </cell>
          <cell r="J16">
            <v>4476</v>
          </cell>
          <cell r="K16">
            <v>6922911.3099999996</v>
          </cell>
          <cell r="L16">
            <v>1883971.14</v>
          </cell>
          <cell r="M16">
            <v>9965.52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803.44199999999773</v>
          </cell>
          <cell r="T16">
            <v>708</v>
          </cell>
          <cell r="V16"/>
        </row>
        <row r="17">
          <cell r="A17" t="str">
            <v>100749570Y</v>
          </cell>
          <cell r="B17" t="str">
            <v>206</v>
          </cell>
          <cell r="C17" t="str">
            <v>COMANCHE CO MEMORIAL HOSPITAL- REHAB</v>
          </cell>
          <cell r="D17" t="str">
            <v>LAWTON,OK 73505-6332</v>
          </cell>
          <cell r="E17" t="str">
            <v>73505</v>
          </cell>
          <cell r="F17" t="str">
            <v>NSGO-Combined</v>
          </cell>
          <cell r="G17" t="str">
            <v>Yes</v>
          </cell>
          <cell r="H17">
            <v>370056</v>
          </cell>
          <cell r="I17">
            <v>43646</v>
          </cell>
          <cell r="J17">
            <v>404</v>
          </cell>
          <cell r="K17">
            <v>1377644.77</v>
          </cell>
          <cell r="L17">
            <v>189527.56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S17">
            <v>39.80360000000001</v>
          </cell>
          <cell r="T17">
            <v>36</v>
          </cell>
          <cell r="V17"/>
        </row>
        <row r="18">
          <cell r="A18" t="str">
            <v>100749570Z</v>
          </cell>
          <cell r="B18" t="str">
            <v>205</v>
          </cell>
          <cell r="C18" t="str">
            <v>COMANCHE CO MEMORIAL HOSPITAL-PSY</v>
          </cell>
          <cell r="D18" t="str">
            <v>LAWTON,OK 73505-6332</v>
          </cell>
          <cell r="E18" t="str">
            <v>73505</v>
          </cell>
          <cell r="F18" t="str">
            <v>NSGO-Combined</v>
          </cell>
          <cell r="G18" t="str">
            <v>Yes</v>
          </cell>
          <cell r="H18">
            <v>370056</v>
          </cell>
          <cell r="I18">
            <v>43646</v>
          </cell>
          <cell r="J18">
            <v>37</v>
          </cell>
          <cell r="K18">
            <v>105205.88</v>
          </cell>
          <cell r="L18">
            <v>12250.76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5.6833999999999998</v>
          </cell>
          <cell r="T18">
            <v>5</v>
          </cell>
          <cell r="V18"/>
        </row>
        <row r="19">
          <cell r="A19" t="str">
            <v>100700690Q</v>
          </cell>
          <cell r="B19" t="str">
            <v>205</v>
          </cell>
          <cell r="C19" t="str">
            <v>NORMAN REGIONAL HEALTH SYSTEM - PSY</v>
          </cell>
          <cell r="D19" t="str">
            <v>NORMAN,OK 73071-6404</v>
          </cell>
          <cell r="E19" t="str">
            <v>73071</v>
          </cell>
          <cell r="F19" t="str">
            <v>NSGO-Combined</v>
          </cell>
          <cell r="G19" t="str">
            <v>Yes</v>
          </cell>
          <cell r="H19">
            <v>370008</v>
          </cell>
          <cell r="I19">
            <v>43646</v>
          </cell>
          <cell r="J19">
            <v>661</v>
          </cell>
          <cell r="K19">
            <v>2215945.34</v>
          </cell>
          <cell r="L19">
            <v>193220.65</v>
          </cell>
          <cell r="M19">
            <v>6316.09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S19">
            <v>100.23290000000004</v>
          </cell>
          <cell r="T19">
            <v>88</v>
          </cell>
          <cell r="V19"/>
        </row>
        <row r="20">
          <cell r="A20" t="str">
            <v>100700690R</v>
          </cell>
          <cell r="B20" t="str">
            <v>206</v>
          </cell>
          <cell r="C20" t="str">
            <v>NORMAN REGIONAL HEALTH SYSTEM - REHAB</v>
          </cell>
          <cell r="D20" t="str">
            <v>NORMAN,OK 73071-6404</v>
          </cell>
          <cell r="E20" t="str">
            <v>73071</v>
          </cell>
          <cell r="F20" t="str">
            <v>NSGO-Combined</v>
          </cell>
          <cell r="G20" t="str">
            <v>Yes</v>
          </cell>
          <cell r="H20">
            <v>370008</v>
          </cell>
          <cell r="I20">
            <v>43646</v>
          </cell>
          <cell r="J20">
            <v>123</v>
          </cell>
          <cell r="K20">
            <v>517068.22</v>
          </cell>
          <cell r="L20">
            <v>61561.55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S20">
            <v>12.9664</v>
          </cell>
          <cell r="T20">
            <v>11</v>
          </cell>
          <cell r="V20"/>
        </row>
        <row r="21">
          <cell r="A21" t="str">
            <v>100700680I</v>
          </cell>
          <cell r="B21" t="str">
            <v>205</v>
          </cell>
          <cell r="C21" t="str">
            <v>NORTHEASTERN HEALTH SYSTEM PSYCH UNIT</v>
          </cell>
          <cell r="D21" t="str">
            <v>TAHLEQUAH,OK 74464-3324</v>
          </cell>
          <cell r="E21" t="str">
            <v>74464</v>
          </cell>
          <cell r="F21" t="str">
            <v>NSGO-Combined</v>
          </cell>
          <cell r="G21" t="str">
            <v>Yes</v>
          </cell>
          <cell r="H21">
            <v>370089</v>
          </cell>
          <cell r="I21">
            <v>43646</v>
          </cell>
          <cell r="J21">
            <v>181</v>
          </cell>
          <cell r="K21">
            <v>324185.86</v>
          </cell>
          <cell r="L21">
            <v>31245.55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S21">
            <v>10.655999999999999</v>
          </cell>
          <cell r="T21">
            <v>8</v>
          </cell>
          <cell r="V21"/>
        </row>
        <row r="22">
          <cell r="A22" t="str">
            <v>100700680J</v>
          </cell>
          <cell r="B22" t="str">
            <v>206</v>
          </cell>
          <cell r="C22" t="str">
            <v>TAHLEQUAH CITY HOSPITAL-REHAB</v>
          </cell>
          <cell r="D22" t="str">
            <v>TAHLEQUAH,OK 74464-3324</v>
          </cell>
          <cell r="E22" t="str">
            <v>74464</v>
          </cell>
          <cell r="F22" t="str">
            <v>NSGO-Combined</v>
          </cell>
          <cell r="G22" t="str">
            <v>Yes</v>
          </cell>
          <cell r="H22">
            <v>370089</v>
          </cell>
          <cell r="I22">
            <v>43646</v>
          </cell>
          <cell r="J22">
            <v>6</v>
          </cell>
          <cell r="K22">
            <v>10317.6</v>
          </cell>
          <cell r="L22">
            <v>5599.65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1.2108000000000001</v>
          </cell>
          <cell r="T22">
            <v>1</v>
          </cell>
          <cell r="V22"/>
        </row>
        <row r="23">
          <cell r="A23" t="str">
            <v>200439230A</v>
          </cell>
          <cell r="B23" t="str">
            <v>010</v>
          </cell>
          <cell r="C23" t="str">
            <v>AHS SOUTHCREST HOSPITAL, LLC</v>
          </cell>
          <cell r="D23" t="str">
            <v>TULSA,OK 74133-5716</v>
          </cell>
          <cell r="E23" t="str">
            <v>74133</v>
          </cell>
          <cell r="F23" t="str">
            <v>Private</v>
          </cell>
          <cell r="G23" t="str">
            <v>Yes</v>
          </cell>
          <cell r="H23">
            <v>370202</v>
          </cell>
          <cell r="I23">
            <v>43830</v>
          </cell>
          <cell r="J23">
            <v>7275</v>
          </cell>
          <cell r="K23">
            <v>54335571.799999997</v>
          </cell>
          <cell r="L23">
            <v>7124444.7599999998</v>
          </cell>
          <cell r="M23">
            <v>402652.14999999997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S23">
            <v>2213.6998000000067</v>
          </cell>
          <cell r="T23">
            <v>2035</v>
          </cell>
          <cell r="V23"/>
        </row>
        <row r="24">
          <cell r="A24" t="str">
            <v>100699370A</v>
          </cell>
          <cell r="B24" t="str">
            <v>010</v>
          </cell>
          <cell r="C24" t="str">
            <v>ALLIANCEHEALTH DEACONESS</v>
          </cell>
          <cell r="D24" t="str">
            <v>OKLAHOMA CITY,OK 73112-</v>
          </cell>
          <cell r="E24" t="str">
            <v>73112</v>
          </cell>
          <cell r="F24" t="str">
            <v>Private</v>
          </cell>
          <cell r="G24" t="str">
            <v>Yes</v>
          </cell>
          <cell r="H24">
            <v>370028</v>
          </cell>
          <cell r="I24">
            <v>43646</v>
          </cell>
          <cell r="J24">
            <v>0</v>
          </cell>
          <cell r="K24">
            <v>14399.64</v>
          </cell>
          <cell r="L24">
            <v>1030.93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S24">
            <v>1.6412</v>
          </cell>
          <cell r="T24">
            <v>1</v>
          </cell>
          <cell r="V24"/>
        </row>
        <row r="25">
          <cell r="A25" t="str">
            <v>100696610B</v>
          </cell>
          <cell r="B25" t="str">
            <v>010</v>
          </cell>
          <cell r="C25" t="str">
            <v>ALLIANCEHEALTH DURANT</v>
          </cell>
          <cell r="D25" t="str">
            <v>DURANT,OK 74701-</v>
          </cell>
          <cell r="E25" t="str">
            <v>74701</v>
          </cell>
          <cell r="F25" t="str">
            <v>Private</v>
          </cell>
          <cell r="G25" t="str">
            <v>Yes</v>
          </cell>
          <cell r="H25">
            <v>370014</v>
          </cell>
          <cell r="I25">
            <v>43738</v>
          </cell>
          <cell r="J25">
            <v>5334</v>
          </cell>
          <cell r="K25">
            <v>96713068.349999994</v>
          </cell>
          <cell r="L25">
            <v>5775825.3499999996</v>
          </cell>
          <cell r="M25">
            <v>201674.51999999993</v>
          </cell>
          <cell r="N25">
            <v>0</v>
          </cell>
          <cell r="O25">
            <v>0</v>
          </cell>
          <cell r="P25">
            <v>0</v>
          </cell>
          <cell r="Q25">
            <v>31396.6</v>
          </cell>
          <cell r="S25">
            <v>1943.3595000000159</v>
          </cell>
          <cell r="T25">
            <v>2018</v>
          </cell>
          <cell r="V25"/>
        </row>
        <row r="26">
          <cell r="A26" t="str">
            <v>200102450A</v>
          </cell>
          <cell r="B26" t="str">
            <v>010</v>
          </cell>
          <cell r="C26" t="str">
            <v>BAILEY MEDICAL CENTER LLC</v>
          </cell>
          <cell r="D26" t="str">
            <v>OWASSO,OK 74055-6655</v>
          </cell>
          <cell r="E26" t="str">
            <v>74055</v>
          </cell>
          <cell r="F26" t="str">
            <v>Private</v>
          </cell>
          <cell r="G26" t="str">
            <v>Yes</v>
          </cell>
          <cell r="H26">
            <v>370228</v>
          </cell>
          <cell r="I26">
            <v>43830</v>
          </cell>
          <cell r="J26">
            <v>385</v>
          </cell>
          <cell r="K26">
            <v>2700364.42</v>
          </cell>
          <cell r="L26">
            <v>297377.14</v>
          </cell>
          <cell r="M26">
            <v>107988.41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S26">
            <v>155.43429999999995</v>
          </cell>
          <cell r="T26">
            <v>217</v>
          </cell>
          <cell r="V26"/>
        </row>
        <row r="27">
          <cell r="A27" t="str">
            <v>200668710A</v>
          </cell>
          <cell r="B27" t="str">
            <v>010</v>
          </cell>
          <cell r="C27" t="str">
            <v>BLACKWELL REGIONAL HOSPITAL</v>
          </cell>
          <cell r="D27" t="str">
            <v>BLACKWELL,OK 74631-0000</v>
          </cell>
          <cell r="E27" t="str">
            <v>74631</v>
          </cell>
          <cell r="F27" t="str">
            <v>Private</v>
          </cell>
          <cell r="G27" t="str">
            <v>Yes</v>
          </cell>
          <cell r="H27">
            <v>370030</v>
          </cell>
          <cell r="I27">
            <v>43830</v>
          </cell>
          <cell r="J27">
            <v>83</v>
          </cell>
          <cell r="K27">
            <v>454387.25</v>
          </cell>
          <cell r="L27">
            <v>107023.63</v>
          </cell>
          <cell r="M27">
            <v>2282.4499999999998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S27">
            <v>29.730800000000002</v>
          </cell>
          <cell r="T27">
            <v>26</v>
          </cell>
          <cell r="V27"/>
        </row>
        <row r="28">
          <cell r="A28" t="str">
            <v>200573000A</v>
          </cell>
          <cell r="B28" t="str">
            <v>010</v>
          </cell>
          <cell r="C28" t="str">
            <v>BRISTOW ENDEAVOR HEALTHCARE, LLC</v>
          </cell>
          <cell r="D28" t="str">
            <v>BRISTOW,OK 74010-2301</v>
          </cell>
          <cell r="E28" t="str">
            <v>74010</v>
          </cell>
          <cell r="F28" t="str">
            <v>Private</v>
          </cell>
          <cell r="G28" t="str">
            <v>Yes</v>
          </cell>
          <cell r="H28">
            <v>370041</v>
          </cell>
          <cell r="I28">
            <v>43830</v>
          </cell>
          <cell r="J28">
            <v>70</v>
          </cell>
          <cell r="K28">
            <v>180237.16</v>
          </cell>
          <cell r="L28">
            <v>48689.39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13.3729</v>
          </cell>
          <cell r="T28">
            <v>18</v>
          </cell>
          <cell r="V28"/>
        </row>
        <row r="29">
          <cell r="A29" t="str">
            <v>100700010G</v>
          </cell>
          <cell r="B29" t="str">
            <v>010</v>
          </cell>
          <cell r="C29" t="str">
            <v>CLINTON HMA LLC</v>
          </cell>
          <cell r="D29" t="str">
            <v>CLINTON,OK 73601-3117</v>
          </cell>
          <cell r="E29" t="str">
            <v>73601</v>
          </cell>
          <cell r="F29" t="str">
            <v>Private</v>
          </cell>
          <cell r="G29" t="str">
            <v>Yes</v>
          </cell>
          <cell r="H29">
            <v>370029</v>
          </cell>
          <cell r="I29">
            <v>43921</v>
          </cell>
          <cell r="J29">
            <v>648</v>
          </cell>
          <cell r="K29">
            <v>5143672.9400000004</v>
          </cell>
          <cell r="L29">
            <v>632066.77</v>
          </cell>
          <cell r="M29">
            <v>87663.150000000023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S29">
            <v>253.0898999999998</v>
          </cell>
          <cell r="T29">
            <v>373</v>
          </cell>
          <cell r="V29"/>
        </row>
        <row r="30">
          <cell r="A30" t="str">
            <v>100746230C</v>
          </cell>
          <cell r="B30" t="str">
            <v>010</v>
          </cell>
          <cell r="C30" t="str">
            <v>COMMUNITY HOSPITAL, LLC</v>
          </cell>
          <cell r="D30" t="str">
            <v>OKLAHOMA CITY,OK 73114-6303</v>
          </cell>
          <cell r="E30" t="str">
            <v>73114</v>
          </cell>
          <cell r="F30" t="str">
            <v>Private</v>
          </cell>
          <cell r="G30" t="str">
            <v>Yes</v>
          </cell>
          <cell r="H30">
            <v>370203</v>
          </cell>
          <cell r="I30">
            <v>43830</v>
          </cell>
          <cell r="J30">
            <v>22</v>
          </cell>
          <cell r="K30">
            <v>443414.4</v>
          </cell>
          <cell r="L30">
            <v>66348.83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S30">
            <v>17.831</v>
          </cell>
          <cell r="T30">
            <v>10</v>
          </cell>
          <cell r="V30"/>
        </row>
        <row r="31">
          <cell r="A31" t="str">
            <v>200693850A</v>
          </cell>
          <cell r="B31" t="str">
            <v>010</v>
          </cell>
          <cell r="C31" t="str">
            <v>CURAHEALTH OKLAHOMA CITY</v>
          </cell>
          <cell r="D31" t="str">
            <v>OKLAHOMA CITY,OK 75320-</v>
          </cell>
          <cell r="E31" t="str">
            <v>75320</v>
          </cell>
          <cell r="F31" t="str">
            <v>Private</v>
          </cell>
          <cell r="G31" t="str">
            <v>Yes</v>
          </cell>
          <cell r="H31">
            <v>372004</v>
          </cell>
          <cell r="I31">
            <v>43708</v>
          </cell>
          <cell r="J31">
            <v>440</v>
          </cell>
          <cell r="K31">
            <v>2701225.18</v>
          </cell>
          <cell r="L31">
            <v>453967.43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S31">
            <v>85.241500000000002</v>
          </cell>
          <cell r="T31">
            <v>27</v>
          </cell>
          <cell r="V31"/>
        </row>
        <row r="32">
          <cell r="A32" t="str">
            <v>200693850B</v>
          </cell>
          <cell r="B32" t="str">
            <v>010</v>
          </cell>
          <cell r="C32" t="str">
            <v>CURAHEALTH OKLAHOMA, LLC</v>
          </cell>
          <cell r="D32" t="str">
            <v>OKLAHOMA CITY,OK 73119-</v>
          </cell>
          <cell r="E32" t="str">
            <v>73119</v>
          </cell>
          <cell r="F32" t="str">
            <v>Private</v>
          </cell>
          <cell r="G32" t="str">
            <v>Yes</v>
          </cell>
          <cell r="H32">
            <v>372004</v>
          </cell>
          <cell r="I32">
            <v>43708</v>
          </cell>
          <cell r="J32">
            <v>166</v>
          </cell>
          <cell r="K32">
            <v>1123565.29</v>
          </cell>
          <cell r="L32">
            <v>214263.32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S32">
            <v>39.268799999999999</v>
          </cell>
          <cell r="T32">
            <v>15</v>
          </cell>
          <cell r="V32"/>
        </row>
        <row r="33">
          <cell r="A33" t="str">
            <v>100700120A</v>
          </cell>
          <cell r="B33" t="str">
            <v>010</v>
          </cell>
          <cell r="C33" t="str">
            <v>DUNCAN REGIONAL HOSPITAL</v>
          </cell>
          <cell r="D33" t="str">
            <v>DUNCAN,OK 73533-</v>
          </cell>
          <cell r="E33" t="str">
            <v>73533</v>
          </cell>
          <cell r="F33" t="str">
            <v>Private</v>
          </cell>
          <cell r="G33" t="str">
            <v>Yes</v>
          </cell>
          <cell r="H33">
            <v>370023</v>
          </cell>
          <cell r="I33">
            <v>43646</v>
          </cell>
          <cell r="J33">
            <v>2499</v>
          </cell>
          <cell r="K33">
            <v>12409274.869999999</v>
          </cell>
          <cell r="L33">
            <v>2640238.7799999998</v>
          </cell>
          <cell r="M33">
            <v>138975.20000000007</v>
          </cell>
          <cell r="N33">
            <v>0</v>
          </cell>
          <cell r="O33">
            <v>0</v>
          </cell>
          <cell r="P33">
            <v>0</v>
          </cell>
          <cell r="Q33">
            <v>51404.95</v>
          </cell>
          <cell r="S33">
            <v>826.70530000000156</v>
          </cell>
          <cell r="T33">
            <v>1102</v>
          </cell>
          <cell r="V33"/>
        </row>
        <row r="34">
          <cell r="A34" t="str">
            <v>100699410A</v>
          </cell>
          <cell r="B34" t="str">
            <v>010</v>
          </cell>
          <cell r="C34" t="str">
            <v>GREAT PLAINS REGIONAL MEDICAL CENTER</v>
          </cell>
          <cell r="D34" t="str">
            <v>ELK CITY,OK 73644-5113</v>
          </cell>
          <cell r="E34" t="str">
            <v>73644</v>
          </cell>
          <cell r="F34" t="str">
            <v>Private</v>
          </cell>
          <cell r="G34" t="str">
            <v>Yes</v>
          </cell>
          <cell r="H34">
            <v>370019</v>
          </cell>
          <cell r="I34">
            <v>43646</v>
          </cell>
          <cell r="J34">
            <v>1194</v>
          </cell>
          <cell r="K34">
            <v>5902436.2699999996</v>
          </cell>
          <cell r="L34">
            <v>1267559.23</v>
          </cell>
          <cell r="M34">
            <v>82393.490000000034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S34">
            <v>458.79740000000032</v>
          </cell>
          <cell r="T34">
            <v>507</v>
          </cell>
          <cell r="V34"/>
        </row>
        <row r="35">
          <cell r="A35" t="str">
            <v>200045700C</v>
          </cell>
          <cell r="B35" t="str">
            <v>010</v>
          </cell>
          <cell r="C35" t="str">
            <v>HENRYETTA MEDICAL CENTER</v>
          </cell>
          <cell r="D35" t="str">
            <v>HENRYETTA,OK 74437-6908</v>
          </cell>
          <cell r="E35" t="str">
            <v>74437</v>
          </cell>
          <cell r="F35" t="str">
            <v>Private</v>
          </cell>
          <cell r="G35" t="str">
            <v>Yes</v>
          </cell>
          <cell r="H35">
            <v>370183</v>
          </cell>
          <cell r="I35">
            <v>43799</v>
          </cell>
          <cell r="J35">
            <v>343</v>
          </cell>
          <cell r="K35">
            <v>974257.23</v>
          </cell>
          <cell r="L35">
            <v>227091.41</v>
          </cell>
          <cell r="M35">
            <v>1975.39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S35">
            <v>75.664600000000007</v>
          </cell>
          <cell r="T35">
            <v>93</v>
          </cell>
          <cell r="V35"/>
        </row>
        <row r="36">
          <cell r="A36" t="str">
            <v>200435950A</v>
          </cell>
          <cell r="B36" t="str">
            <v>010</v>
          </cell>
          <cell r="C36" t="str">
            <v>HILLCREST HOSPITAL CLAREMORE</v>
          </cell>
          <cell r="D36" t="str">
            <v>CLAREMORE,OK 74017-3058</v>
          </cell>
          <cell r="E36" t="str">
            <v>74017</v>
          </cell>
          <cell r="F36" t="str">
            <v>Private</v>
          </cell>
          <cell r="G36" t="str">
            <v>Yes</v>
          </cell>
          <cell r="H36">
            <v>370039</v>
          </cell>
          <cell r="I36">
            <v>43769</v>
          </cell>
          <cell r="J36">
            <v>2008</v>
          </cell>
          <cell r="K36">
            <v>15862292.949999999</v>
          </cell>
          <cell r="L36">
            <v>2055741.04</v>
          </cell>
          <cell r="M36">
            <v>170524.78999999992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S36">
            <v>800.8724000000002</v>
          </cell>
          <cell r="T36">
            <v>1069</v>
          </cell>
          <cell r="V36"/>
        </row>
        <row r="37">
          <cell r="A37" t="str">
            <v>200044190A</v>
          </cell>
          <cell r="B37" t="str">
            <v>010</v>
          </cell>
          <cell r="C37" t="str">
            <v>HILLCREST HOSPITAL CUSHING</v>
          </cell>
          <cell r="D37" t="str">
            <v>CUSHING,OK 74023-</v>
          </cell>
          <cell r="E37" t="str">
            <v>74023</v>
          </cell>
          <cell r="F37" t="str">
            <v>Private</v>
          </cell>
          <cell r="G37" t="str">
            <v>Yes</v>
          </cell>
          <cell r="H37">
            <v>370099</v>
          </cell>
          <cell r="I37">
            <v>43799</v>
          </cell>
          <cell r="J37">
            <v>161</v>
          </cell>
          <cell r="K37">
            <v>1058235.18</v>
          </cell>
          <cell r="L37">
            <v>191897.57</v>
          </cell>
          <cell r="M37">
            <v>7101.9500000000007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/>
          <cell r="S37">
            <v>55.034999999999997</v>
          </cell>
          <cell r="T37">
            <v>61</v>
          </cell>
          <cell r="V37"/>
        </row>
        <row r="38">
          <cell r="A38" t="str">
            <v>200735850A</v>
          </cell>
          <cell r="B38" t="str">
            <v>010</v>
          </cell>
          <cell r="C38" t="str">
            <v>HILLCREST HOSPITAL PRYOR</v>
          </cell>
          <cell r="D38" t="str">
            <v>PRYOR,OK 74361-</v>
          </cell>
          <cell r="E38" t="str">
            <v>74361</v>
          </cell>
          <cell r="F38" t="str">
            <v>Private</v>
          </cell>
          <cell r="G38" t="str">
            <v>Yes</v>
          </cell>
          <cell r="H38">
            <v>370015</v>
          </cell>
          <cell r="I38">
            <v>43921</v>
          </cell>
          <cell r="J38">
            <v>217</v>
          </cell>
          <cell r="K38">
            <v>1469841</v>
          </cell>
          <cell r="L38">
            <v>306319.93</v>
          </cell>
          <cell r="M38">
            <v>12047.9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S38">
            <v>80.079900000000009</v>
          </cell>
          <cell r="T38">
            <v>70</v>
          </cell>
          <cell r="V38"/>
        </row>
        <row r="39">
          <cell r="A39" t="str">
            <v>200044210A</v>
          </cell>
          <cell r="B39" t="str">
            <v>010</v>
          </cell>
          <cell r="C39" t="str">
            <v>HILLCREST MEDICAL CENTER</v>
          </cell>
          <cell r="D39" t="str">
            <v>TULSA,OK 74104-4012</v>
          </cell>
          <cell r="E39" t="str">
            <v>74104</v>
          </cell>
          <cell r="F39" t="str">
            <v>Private</v>
          </cell>
          <cell r="G39" t="str">
            <v>Yes</v>
          </cell>
          <cell r="H39">
            <v>370001</v>
          </cell>
          <cell r="I39">
            <v>43646</v>
          </cell>
          <cell r="J39">
            <v>33237</v>
          </cell>
          <cell r="K39">
            <v>333751995.55000001</v>
          </cell>
          <cell r="L39">
            <v>34479274.469999999</v>
          </cell>
          <cell r="M39">
            <v>698980.13999999943</v>
          </cell>
          <cell r="N39">
            <v>561880</v>
          </cell>
          <cell r="O39">
            <v>0</v>
          </cell>
          <cell r="P39">
            <v>0</v>
          </cell>
          <cell r="Q39">
            <v>19672.27</v>
          </cell>
          <cell r="S39">
            <v>9694.4105999999374</v>
          </cell>
          <cell r="T39">
            <v>7098</v>
          </cell>
          <cell r="V39"/>
        </row>
        <row r="40">
          <cell r="A40" t="str">
            <v>100806400C</v>
          </cell>
          <cell r="B40" t="str">
            <v>010</v>
          </cell>
          <cell r="C40" t="str">
            <v>INTEGRIS BAPTIST MEDICAL C</v>
          </cell>
          <cell r="D40" t="str">
            <v>OKLAHOMA CITY,OK 73112-</v>
          </cell>
          <cell r="E40" t="str">
            <v>73112</v>
          </cell>
          <cell r="F40" t="str">
            <v>Private</v>
          </cell>
          <cell r="G40" t="str">
            <v>Yes</v>
          </cell>
          <cell r="H40">
            <v>370028</v>
          </cell>
          <cell r="I40">
            <v>43646</v>
          </cell>
          <cell r="J40">
            <v>32458</v>
          </cell>
          <cell r="K40">
            <v>348117683.26999998</v>
          </cell>
          <cell r="L40">
            <v>35969097.439999998</v>
          </cell>
          <cell r="M40">
            <v>1614618.5400000045</v>
          </cell>
          <cell r="N40">
            <v>703699</v>
          </cell>
          <cell r="O40">
            <v>0</v>
          </cell>
          <cell r="P40">
            <v>479528.26</v>
          </cell>
          <cell r="Q40">
            <v>20915.7</v>
          </cell>
          <cell r="S40">
            <v>8337.9173000000228</v>
          </cell>
          <cell r="T40">
            <v>6564</v>
          </cell>
          <cell r="V40"/>
        </row>
        <row r="41">
          <cell r="A41" t="str">
            <v>100699500A</v>
          </cell>
          <cell r="B41" t="str">
            <v>010</v>
          </cell>
          <cell r="C41" t="str">
            <v>INTEGRIS BASS MEM BAP</v>
          </cell>
          <cell r="D41" t="str">
            <v>ENID,OK 73701-</v>
          </cell>
          <cell r="E41" t="str">
            <v>73701</v>
          </cell>
          <cell r="F41" t="str">
            <v>Private</v>
          </cell>
          <cell r="G41" t="str">
            <v>Yes</v>
          </cell>
          <cell r="H41">
            <v>370016</v>
          </cell>
          <cell r="I41">
            <v>43646</v>
          </cell>
          <cell r="J41">
            <v>2619</v>
          </cell>
          <cell r="K41">
            <v>19894503.129999999</v>
          </cell>
          <cell r="L41">
            <v>2452457.96</v>
          </cell>
          <cell r="M41">
            <v>163217.01999999987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S41">
            <v>878.75630000000172</v>
          </cell>
          <cell r="T41">
            <v>1211</v>
          </cell>
          <cell r="V41"/>
        </row>
        <row r="42">
          <cell r="A42" t="str">
            <v>100700610A</v>
          </cell>
          <cell r="B42" t="str">
            <v>010</v>
          </cell>
          <cell r="C42" t="str">
            <v>INTEGRIS CANADIAN VALLEY HOSPITAL</v>
          </cell>
          <cell r="D42" t="str">
            <v>YUKON,OK 73099-</v>
          </cell>
          <cell r="E42" t="str">
            <v>73099</v>
          </cell>
          <cell r="F42" t="str">
            <v>Private</v>
          </cell>
          <cell r="G42" t="str">
            <v>Yes</v>
          </cell>
          <cell r="H42">
            <v>370211</v>
          </cell>
          <cell r="I42">
            <v>43646</v>
          </cell>
          <cell r="J42">
            <v>3124</v>
          </cell>
          <cell r="K42">
            <v>24181691.100000001</v>
          </cell>
          <cell r="L42">
            <v>2798842.45</v>
          </cell>
          <cell r="M42">
            <v>245463.37999999989</v>
          </cell>
          <cell r="N42">
            <v>0</v>
          </cell>
          <cell r="O42">
            <v>0</v>
          </cell>
          <cell r="P42">
            <v>0</v>
          </cell>
          <cell r="Q42">
            <v>1761.22</v>
          </cell>
          <cell r="S42">
            <v>1027.6558999999997</v>
          </cell>
          <cell r="T42">
            <v>1253</v>
          </cell>
          <cell r="V42"/>
        </row>
        <row r="43">
          <cell r="A43" t="str">
            <v>200834400A</v>
          </cell>
          <cell r="B43" t="str">
            <v>010</v>
          </cell>
          <cell r="C43" t="str">
            <v>INTEGRIS COMMUNITY HOSPITAL COUNCIL CROSSING</v>
          </cell>
          <cell r="D43" t="str">
            <v>OKLAHOMA CITY,OK 73162-</v>
          </cell>
          <cell r="E43" t="str">
            <v>73162</v>
          </cell>
          <cell r="F43" t="str">
            <v>Private</v>
          </cell>
          <cell r="G43" t="str">
            <v>Yes</v>
          </cell>
          <cell r="H43">
            <v>370240</v>
          </cell>
          <cell r="I43">
            <v>43830</v>
          </cell>
          <cell r="J43">
            <v>7</v>
          </cell>
          <cell r="K43">
            <v>63444.01</v>
          </cell>
          <cell r="L43">
            <v>11990.39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S43">
            <v>3.2599</v>
          </cell>
          <cell r="T43">
            <v>4</v>
          </cell>
          <cell r="V43"/>
        </row>
        <row r="44">
          <cell r="A44" t="str">
            <v>100699700A</v>
          </cell>
          <cell r="B44" t="str">
            <v>010</v>
          </cell>
          <cell r="C44" t="str">
            <v>INTEGRIS GROVE HOSPITAL</v>
          </cell>
          <cell r="D44" t="str">
            <v>GROVE,OK 74344-5304</v>
          </cell>
          <cell r="E44" t="str">
            <v>74344</v>
          </cell>
          <cell r="F44" t="str">
            <v>Private</v>
          </cell>
          <cell r="G44" t="str">
            <v>Yes</v>
          </cell>
          <cell r="H44">
            <v>370113</v>
          </cell>
          <cell r="I44">
            <v>43646</v>
          </cell>
          <cell r="J44">
            <v>1223</v>
          </cell>
          <cell r="K44">
            <v>8853100.7599999998</v>
          </cell>
          <cell r="L44">
            <v>1421494.89</v>
          </cell>
          <cell r="M44">
            <v>81165.150000000023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S44">
            <v>504.82300000000032</v>
          </cell>
          <cell r="T44">
            <v>585</v>
          </cell>
          <cell r="V44"/>
        </row>
        <row r="45">
          <cell r="A45" t="str">
            <v>200405550A</v>
          </cell>
          <cell r="B45" t="str">
            <v>010</v>
          </cell>
          <cell r="C45" t="str">
            <v>INTEGRIS HEALTH EDMOND, INC.</v>
          </cell>
          <cell r="D45" t="str">
            <v>EDMOND,OK 73034-8864</v>
          </cell>
          <cell r="E45" t="str">
            <v>73034</v>
          </cell>
          <cell r="F45" t="str">
            <v>Private</v>
          </cell>
          <cell r="G45" t="str">
            <v>Yes</v>
          </cell>
          <cell r="H45">
            <v>370236</v>
          </cell>
          <cell r="I45">
            <v>43646</v>
          </cell>
          <cell r="J45">
            <v>1658</v>
          </cell>
          <cell r="K45">
            <v>11820043.039999999</v>
          </cell>
          <cell r="L45">
            <v>1478568.63</v>
          </cell>
          <cell r="M45">
            <v>107941.76000000001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S45">
            <v>504.12580000000037</v>
          </cell>
          <cell r="T45">
            <v>614</v>
          </cell>
          <cell r="V45"/>
        </row>
        <row r="46">
          <cell r="A46" t="str">
            <v>100699440A</v>
          </cell>
          <cell r="B46" t="str">
            <v>010</v>
          </cell>
          <cell r="C46" t="str">
            <v>INTEGRIS MIAMI HOSPITAL</v>
          </cell>
          <cell r="D46" t="str">
            <v>MIAMI,OK 74354-</v>
          </cell>
          <cell r="E46" t="str">
            <v>74354</v>
          </cell>
          <cell r="F46" t="str">
            <v>Private</v>
          </cell>
          <cell r="G46" t="str">
            <v>Yes</v>
          </cell>
          <cell r="H46">
            <v>370004</v>
          </cell>
          <cell r="I46">
            <v>43646</v>
          </cell>
          <cell r="J46">
            <v>1195</v>
          </cell>
          <cell r="K46">
            <v>7713326.1799999997</v>
          </cell>
          <cell r="L46">
            <v>1283337.8500000001</v>
          </cell>
          <cell r="M46">
            <v>76413.940000000017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S46">
            <v>459.6354</v>
          </cell>
          <cell r="T46">
            <v>541</v>
          </cell>
          <cell r="V46"/>
        </row>
        <row r="47">
          <cell r="A47" t="str">
            <v>100700200A</v>
          </cell>
          <cell r="B47" t="str">
            <v>010</v>
          </cell>
          <cell r="C47" t="str">
            <v>INTEGRIS SOUTHWEST MEDICAL</v>
          </cell>
          <cell r="D47" t="str">
            <v>OKLAHOMA CITY,OK 73109-3413</v>
          </cell>
          <cell r="E47" t="str">
            <v>73109</v>
          </cell>
          <cell r="F47" t="str">
            <v>Private</v>
          </cell>
          <cell r="G47" t="str">
            <v>Yes</v>
          </cell>
          <cell r="H47">
            <v>370106</v>
          </cell>
          <cell r="I47">
            <v>43646</v>
          </cell>
          <cell r="J47">
            <v>11248</v>
          </cell>
          <cell r="K47">
            <v>103011144.3</v>
          </cell>
          <cell r="L47">
            <v>11708216.300000001</v>
          </cell>
          <cell r="M47">
            <v>279927.27999999997</v>
          </cell>
          <cell r="N47">
            <v>72499</v>
          </cell>
          <cell r="O47">
            <v>0</v>
          </cell>
          <cell r="P47">
            <v>0</v>
          </cell>
          <cell r="Q47">
            <v>0</v>
          </cell>
          <cell r="S47">
            <v>3379.4333000000029</v>
          </cell>
          <cell r="T47">
            <v>2999</v>
          </cell>
          <cell r="V47"/>
        </row>
        <row r="48">
          <cell r="A48" t="str">
            <v>100699490A</v>
          </cell>
          <cell r="B48" t="str">
            <v>010</v>
          </cell>
          <cell r="C48" t="str">
            <v>JANE PHILLIPS EP HSP</v>
          </cell>
          <cell r="D48" t="str">
            <v>BARTLESVILLE,OK 74006-</v>
          </cell>
          <cell r="E48" t="str">
            <v>74006</v>
          </cell>
          <cell r="F48" t="str">
            <v>Private</v>
          </cell>
          <cell r="G48" t="str">
            <v>Yes</v>
          </cell>
          <cell r="H48">
            <v>370018</v>
          </cell>
          <cell r="I48">
            <v>43646</v>
          </cell>
          <cell r="J48">
            <v>1731</v>
          </cell>
          <cell r="K48">
            <v>9243272.6600000001</v>
          </cell>
          <cell r="L48">
            <v>2673180.89</v>
          </cell>
          <cell r="M48">
            <v>115096.06999999998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S48">
            <v>752.95260000000019</v>
          </cell>
          <cell r="T48">
            <v>711</v>
          </cell>
          <cell r="V48"/>
        </row>
        <row r="49">
          <cell r="A49" t="str">
            <v>100699420A</v>
          </cell>
          <cell r="B49" t="str">
            <v>010</v>
          </cell>
          <cell r="C49" t="str">
            <v>KAY COUNTY OKLAHOMA HOSPITAL</v>
          </cell>
          <cell r="D49" t="str">
            <v>PONCA CITY,OK 74601-</v>
          </cell>
          <cell r="E49" t="str">
            <v>74601</v>
          </cell>
          <cell r="F49" t="str">
            <v>Private</v>
          </cell>
          <cell r="G49" t="str">
            <v>Yes</v>
          </cell>
          <cell r="H49">
            <v>370006</v>
          </cell>
          <cell r="I49">
            <v>43616</v>
          </cell>
          <cell r="J49">
            <v>2485</v>
          </cell>
          <cell r="K49">
            <v>23849999.449999999</v>
          </cell>
          <cell r="L49">
            <v>2332330.63</v>
          </cell>
          <cell r="M49">
            <v>151616.77999999994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S49">
            <v>899.51350000000093</v>
          </cell>
          <cell r="T49">
            <v>970</v>
          </cell>
          <cell r="V49"/>
        </row>
        <row r="50">
          <cell r="A50" t="str">
            <v>100700030A</v>
          </cell>
          <cell r="B50" t="str">
            <v>010</v>
          </cell>
          <cell r="C50" t="str">
            <v>MEMORIAL HOSPITAL</v>
          </cell>
          <cell r="D50" t="str">
            <v>STILWELL,OK 74960-</v>
          </cell>
          <cell r="E50" t="str">
            <v>74960</v>
          </cell>
          <cell r="F50" t="str">
            <v>Private</v>
          </cell>
          <cell r="G50" t="str">
            <v>Yes</v>
          </cell>
          <cell r="H50">
            <v>370178</v>
          </cell>
          <cell r="I50">
            <v>43646</v>
          </cell>
          <cell r="J50">
            <v>754</v>
          </cell>
          <cell r="K50">
            <v>1764585.75</v>
          </cell>
          <cell r="L50">
            <v>786256.45</v>
          </cell>
          <cell r="M50">
            <v>3214.82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S50">
            <v>221.24559999999991</v>
          </cell>
          <cell r="T50">
            <v>244</v>
          </cell>
          <cell r="V50"/>
        </row>
        <row r="51">
          <cell r="A51" t="str">
            <v>100699390A</v>
          </cell>
          <cell r="B51" t="str">
            <v>010</v>
          </cell>
          <cell r="C51" t="str">
            <v>MERCY HEALTH CENTER</v>
          </cell>
          <cell r="D51" t="str">
            <v>OKLAHOMA CITY,OK 73120-8362</v>
          </cell>
          <cell r="E51" t="str">
            <v>73120</v>
          </cell>
          <cell r="F51" t="str">
            <v>Private</v>
          </cell>
          <cell r="G51" t="str">
            <v>Yes</v>
          </cell>
          <cell r="H51">
            <v>370013</v>
          </cell>
          <cell r="I51">
            <v>43646</v>
          </cell>
          <cell r="J51">
            <v>14746</v>
          </cell>
          <cell r="K51">
            <v>86601565.090000004</v>
          </cell>
          <cell r="L51">
            <v>12434641.119999999</v>
          </cell>
          <cell r="M51">
            <v>1196698.7299999988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S51">
            <v>3829.2040000000325</v>
          </cell>
          <cell r="T51">
            <v>3437</v>
          </cell>
          <cell r="V51"/>
        </row>
        <row r="52">
          <cell r="A52" t="str">
            <v>200509290A</v>
          </cell>
          <cell r="B52" t="str">
            <v>010</v>
          </cell>
          <cell r="C52" t="str">
            <v>MERCY HOSPITAL ADA, INC.</v>
          </cell>
          <cell r="D52" t="str">
            <v>ADA,OK 74820-4610</v>
          </cell>
          <cell r="E52" t="str">
            <v>74820</v>
          </cell>
          <cell r="F52" t="str">
            <v>Private</v>
          </cell>
          <cell r="G52" t="str">
            <v>Yes</v>
          </cell>
          <cell r="H52">
            <v>370020</v>
          </cell>
          <cell r="I52">
            <v>43646</v>
          </cell>
          <cell r="J52">
            <v>2731</v>
          </cell>
          <cell r="K52">
            <v>14710398.51</v>
          </cell>
          <cell r="L52">
            <v>3462058.6</v>
          </cell>
          <cell r="M52">
            <v>188142.65999999997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S52">
            <v>1029.5601000000024</v>
          </cell>
          <cell r="T52">
            <v>971</v>
          </cell>
          <cell r="V52"/>
        </row>
        <row r="53">
          <cell r="A53" t="str">
            <v>100262320C</v>
          </cell>
          <cell r="B53" t="str">
            <v>010</v>
          </cell>
          <cell r="C53" t="str">
            <v>MERCY HOSPITAL ARDMORE</v>
          </cell>
          <cell r="D53" t="str">
            <v>ARDMORE,OK 73401-</v>
          </cell>
          <cell r="E53" t="str">
            <v>73401</v>
          </cell>
          <cell r="F53" t="str">
            <v>Private</v>
          </cell>
          <cell r="G53" t="str">
            <v>Yes</v>
          </cell>
          <cell r="H53">
            <v>370047</v>
          </cell>
          <cell r="I53">
            <v>43646</v>
          </cell>
          <cell r="J53">
            <v>3579</v>
          </cell>
          <cell r="K53">
            <v>21334205.949999999</v>
          </cell>
          <cell r="L53">
            <v>4725386.74</v>
          </cell>
          <cell r="M53">
            <v>250398.94999999995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/>
          <cell r="S53">
            <v>1413.3303000000069</v>
          </cell>
          <cell r="T53">
            <v>1520</v>
          </cell>
          <cell r="V53"/>
        </row>
        <row r="54">
          <cell r="A54" t="str">
            <v>200320810D</v>
          </cell>
          <cell r="B54" t="str">
            <v>010</v>
          </cell>
          <cell r="C54" t="str">
            <v>MERCY HOSPITAL EL RENO INC</v>
          </cell>
          <cell r="D54" t="str">
            <v>EL RENO,OK 73036-2109</v>
          </cell>
          <cell r="E54" t="str">
            <v>73036</v>
          </cell>
          <cell r="F54" t="str">
            <v>Private</v>
          </cell>
          <cell r="G54" t="str">
            <v>Yes</v>
          </cell>
          <cell r="H54">
            <v>370011</v>
          </cell>
          <cell r="I54">
            <v>43586</v>
          </cell>
          <cell r="J54">
            <v>3</v>
          </cell>
          <cell r="K54">
            <v>32252.3</v>
          </cell>
          <cell r="L54">
            <v>0</v>
          </cell>
          <cell r="M54">
            <v>6643.52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S54">
            <v>1.3375999999999999</v>
          </cell>
          <cell r="T54">
            <v>1</v>
          </cell>
          <cell r="V54"/>
        </row>
        <row r="55">
          <cell r="A55" t="str">
            <v>100700490A</v>
          </cell>
          <cell r="B55" t="str">
            <v>010</v>
          </cell>
          <cell r="C55" t="str">
            <v>MIDWEST REGIONAL MEDICAL</v>
          </cell>
          <cell r="D55" t="str">
            <v>MIDWEST CITY,OK 73110-</v>
          </cell>
          <cell r="E55" t="str">
            <v>73110</v>
          </cell>
          <cell r="F55" t="str">
            <v>Private</v>
          </cell>
          <cell r="G55" t="str">
            <v>Yes</v>
          </cell>
          <cell r="H55">
            <v>370094</v>
          </cell>
          <cell r="I55">
            <v>43646</v>
          </cell>
          <cell r="J55">
            <v>4142</v>
          </cell>
          <cell r="K55">
            <v>80708808.709999993</v>
          </cell>
          <cell r="L55">
            <v>4949314.1100000003</v>
          </cell>
          <cell r="M55">
            <v>136843.82999999999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S55">
            <v>1443.2695000000053</v>
          </cell>
          <cell r="T55">
            <v>1334</v>
          </cell>
          <cell r="V55"/>
        </row>
        <row r="56">
          <cell r="A56" t="str">
            <v>200035670C</v>
          </cell>
          <cell r="B56" t="str">
            <v>010</v>
          </cell>
          <cell r="C56" t="str">
            <v>NORTHWEST SURGICAL HOSPITAL</v>
          </cell>
          <cell r="D56" t="str">
            <v>OKLAHOMA CITY,OK 73120-4419</v>
          </cell>
          <cell r="E56" t="str">
            <v>73120</v>
          </cell>
          <cell r="F56" t="str">
            <v>Private</v>
          </cell>
          <cell r="G56" t="str">
            <v>Yes</v>
          </cell>
          <cell r="H56">
            <v>370192</v>
          </cell>
          <cell r="I56">
            <v>43830</v>
          </cell>
          <cell r="J56">
            <v>15</v>
          </cell>
          <cell r="K56">
            <v>300211.82</v>
          </cell>
          <cell r="L56">
            <v>45190.95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S56">
            <v>12.090999999999999</v>
          </cell>
          <cell r="T56">
            <v>6</v>
          </cell>
          <cell r="V56"/>
        </row>
        <row r="57">
          <cell r="A57" t="str">
            <v>200280620A</v>
          </cell>
          <cell r="B57" t="str">
            <v>010</v>
          </cell>
          <cell r="C57" t="str">
            <v>OKLAHOMA HEART HOSPITAL</v>
          </cell>
          <cell r="D57" t="str">
            <v>OKLAHOMA CITY,OK 73135-2610</v>
          </cell>
          <cell r="E57" t="str">
            <v>73135</v>
          </cell>
          <cell r="F57" t="str">
            <v>Private</v>
          </cell>
          <cell r="G57" t="str">
            <v>Yes</v>
          </cell>
          <cell r="H57">
            <v>370234</v>
          </cell>
          <cell r="I57">
            <v>43830</v>
          </cell>
          <cell r="J57">
            <v>934</v>
          </cell>
          <cell r="K57">
            <v>9793262.4800000004</v>
          </cell>
          <cell r="L57">
            <v>2145257.2799999998</v>
          </cell>
          <cell r="M57">
            <v>67712.72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S57">
            <v>485.6936</v>
          </cell>
          <cell r="T57">
            <v>203</v>
          </cell>
          <cell r="V57"/>
        </row>
        <row r="58">
          <cell r="A58" t="str">
            <v>200242900A</v>
          </cell>
          <cell r="B58" t="str">
            <v>010</v>
          </cell>
          <cell r="C58" t="str">
            <v>OKLAHOMA STATE UNIVERSITY MEDICAL TRUST</v>
          </cell>
          <cell r="D58" t="str">
            <v>TULSA,OK 74127-</v>
          </cell>
          <cell r="E58" t="str">
            <v>74127</v>
          </cell>
          <cell r="F58" t="str">
            <v>Private</v>
          </cell>
          <cell r="G58" t="str">
            <v>Yes</v>
          </cell>
          <cell r="H58">
            <v>370078</v>
          </cell>
          <cell r="I58">
            <v>43646</v>
          </cell>
          <cell r="J58">
            <v>5168</v>
          </cell>
          <cell r="K58">
            <v>46237945.920000002</v>
          </cell>
          <cell r="L58">
            <v>7966690.8099999996</v>
          </cell>
          <cell r="M58">
            <v>88913.35000000002</v>
          </cell>
          <cell r="N58">
            <v>194606</v>
          </cell>
          <cell r="O58">
            <v>17937338</v>
          </cell>
          <cell r="P58">
            <v>0</v>
          </cell>
          <cell r="Q58">
            <v>0</v>
          </cell>
          <cell r="S58">
            <v>1897.4949000000033</v>
          </cell>
          <cell r="T58">
            <v>1417</v>
          </cell>
          <cell r="V58"/>
        </row>
        <row r="59">
          <cell r="A59" t="str">
            <v>100699570A</v>
          </cell>
          <cell r="B59" t="str">
            <v>010</v>
          </cell>
          <cell r="C59" t="str">
            <v>SAINT FRANCIS HOSPITAL</v>
          </cell>
          <cell r="D59" t="str">
            <v>TULSA,OK 74136-0001</v>
          </cell>
          <cell r="E59" t="str">
            <v>74136</v>
          </cell>
          <cell r="F59" t="str">
            <v>Private</v>
          </cell>
          <cell r="G59" t="str">
            <v>Yes</v>
          </cell>
          <cell r="H59">
            <v>370091</v>
          </cell>
          <cell r="I59">
            <v>43646</v>
          </cell>
          <cell r="J59">
            <v>59911</v>
          </cell>
          <cell r="K59">
            <v>387164990.10000002</v>
          </cell>
          <cell r="L59">
            <v>66065067.869999997</v>
          </cell>
          <cell r="M59">
            <v>2721081.9000000036</v>
          </cell>
          <cell r="N59">
            <v>649758</v>
          </cell>
          <cell r="O59">
            <v>0</v>
          </cell>
          <cell r="P59">
            <v>0</v>
          </cell>
          <cell r="Q59">
            <v>1652.33</v>
          </cell>
          <cell r="S59">
            <v>16508.065299999722</v>
          </cell>
          <cell r="T59">
            <v>12464</v>
          </cell>
          <cell r="V59"/>
        </row>
        <row r="60">
          <cell r="A60" t="str">
            <v>200700900A</v>
          </cell>
          <cell r="B60" t="str">
            <v>010</v>
          </cell>
          <cell r="C60" t="str">
            <v>SAINT FRANCIS HOSPITAL MUSKOGEE INC</v>
          </cell>
          <cell r="D60" t="str">
            <v>MUSKOGEE,OK 74401-5075</v>
          </cell>
          <cell r="E60" t="str">
            <v>74401</v>
          </cell>
          <cell r="F60" t="str">
            <v>Private</v>
          </cell>
          <cell r="G60" t="str">
            <v>Yes</v>
          </cell>
          <cell r="H60">
            <v>370025</v>
          </cell>
          <cell r="I60">
            <v>43646</v>
          </cell>
          <cell r="J60">
            <v>8144</v>
          </cell>
          <cell r="K60">
            <v>48723441.030000001</v>
          </cell>
          <cell r="L60">
            <v>9065387.1500000004</v>
          </cell>
          <cell r="M60">
            <v>322165.07999999996</v>
          </cell>
          <cell r="N60">
            <v>0</v>
          </cell>
          <cell r="O60">
            <v>0</v>
          </cell>
          <cell r="P60">
            <v>0</v>
          </cell>
          <cell r="Q60">
            <v>9203.84</v>
          </cell>
          <cell r="S60">
            <v>2376.0423000000051</v>
          </cell>
          <cell r="T60">
            <v>2065</v>
          </cell>
          <cell r="V60"/>
        </row>
        <row r="61">
          <cell r="A61" t="str">
            <v>200031310A</v>
          </cell>
          <cell r="B61" t="str">
            <v>010</v>
          </cell>
          <cell r="C61" t="str">
            <v>SAINT FRANCIS HOSPITAL SOUTH</v>
          </cell>
          <cell r="D61" t="str">
            <v>TULSA,OK 74133-</v>
          </cell>
          <cell r="E61" t="str">
            <v>74133</v>
          </cell>
          <cell r="F61" t="str">
            <v>Private</v>
          </cell>
          <cell r="G61" t="str">
            <v>Yes</v>
          </cell>
          <cell r="H61">
            <v>370218</v>
          </cell>
          <cell r="I61">
            <v>43646</v>
          </cell>
          <cell r="J61">
            <v>4113</v>
          </cell>
          <cell r="K61">
            <v>18610705.379999999</v>
          </cell>
          <cell r="L61">
            <v>3964393.33</v>
          </cell>
          <cell r="M61">
            <v>246581.17999999993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S61">
            <v>1354.2191000000043</v>
          </cell>
          <cell r="T61">
            <v>1345</v>
          </cell>
          <cell r="V61"/>
        </row>
        <row r="62">
          <cell r="A62" t="str">
            <v>200196450C</v>
          </cell>
          <cell r="B62" t="str">
            <v>010</v>
          </cell>
          <cell r="C62" t="str">
            <v>SEMINOLE HMA LLC</v>
          </cell>
          <cell r="D62" t="str">
            <v>SEMINOLE,OK 74868-1917</v>
          </cell>
          <cell r="E62" t="str">
            <v>74868</v>
          </cell>
          <cell r="F62" t="str">
            <v>Private</v>
          </cell>
          <cell r="G62" t="str">
            <v>Yes</v>
          </cell>
          <cell r="H62">
            <v>370229</v>
          </cell>
          <cell r="I62">
            <v>43921</v>
          </cell>
          <cell r="J62">
            <v>171</v>
          </cell>
          <cell r="K62">
            <v>1155147.98</v>
          </cell>
          <cell r="L62">
            <v>230052.99</v>
          </cell>
          <cell r="M62">
            <v>12110.78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S62">
            <v>64.888199999999983</v>
          </cell>
          <cell r="T62">
            <v>67</v>
          </cell>
          <cell r="V62"/>
        </row>
        <row r="63">
          <cell r="A63" t="str">
            <v>100697950B</v>
          </cell>
          <cell r="B63" t="str">
            <v>010</v>
          </cell>
          <cell r="C63" t="str">
            <v>SOUTHWESTERN MEDICAL CENTER</v>
          </cell>
          <cell r="D63" t="str">
            <v>LAWTON,OK 73505-9635</v>
          </cell>
          <cell r="E63" t="str">
            <v>73505</v>
          </cell>
          <cell r="F63" t="str">
            <v>Private</v>
          </cell>
          <cell r="G63" t="str">
            <v>Yes</v>
          </cell>
          <cell r="H63">
            <v>370097</v>
          </cell>
          <cell r="I63">
            <v>43769</v>
          </cell>
          <cell r="J63">
            <v>2014</v>
          </cell>
          <cell r="K63">
            <v>15930826.66</v>
          </cell>
          <cell r="L63">
            <v>2238545.91</v>
          </cell>
          <cell r="M63">
            <v>140543.02999999988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S63">
            <v>706.24950000000035</v>
          </cell>
          <cell r="T63">
            <v>768</v>
          </cell>
          <cell r="V63"/>
        </row>
        <row r="64">
          <cell r="A64" t="str">
            <v>100691720C</v>
          </cell>
          <cell r="B64" t="str">
            <v>010</v>
          </cell>
          <cell r="C64" t="str">
            <v>SOUTHWESTERN REGIONAL MEDICAL CENTER</v>
          </cell>
          <cell r="D64" t="str">
            <v>TULSA,OK 74133-</v>
          </cell>
          <cell r="E64" t="str">
            <v>74133</v>
          </cell>
          <cell r="F64" t="str">
            <v>Private</v>
          </cell>
          <cell r="G64" t="str">
            <v>Yes</v>
          </cell>
          <cell r="H64">
            <v>370190</v>
          </cell>
          <cell r="I64">
            <v>43646</v>
          </cell>
          <cell r="J64">
            <v>17</v>
          </cell>
          <cell r="K64">
            <v>304114.33</v>
          </cell>
          <cell r="L64">
            <v>38888.639999999999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S64">
            <v>6.9029999999999996</v>
          </cell>
          <cell r="T64">
            <v>3</v>
          </cell>
          <cell r="V64"/>
        </row>
        <row r="65">
          <cell r="A65" t="str">
            <v>100699540A</v>
          </cell>
          <cell r="B65" t="str">
            <v>010</v>
          </cell>
          <cell r="C65" t="str">
            <v>ST ANTHONY HSP</v>
          </cell>
          <cell r="D65" t="str">
            <v>OKLAHOMA CITY,OK 73102-1036</v>
          </cell>
          <cell r="E65" t="str">
            <v>73102</v>
          </cell>
          <cell r="F65" t="str">
            <v>Private</v>
          </cell>
          <cell r="G65" t="str">
            <v>Yes</v>
          </cell>
          <cell r="H65">
            <v>370037</v>
          </cell>
          <cell r="I65">
            <v>43830</v>
          </cell>
          <cell r="J65">
            <v>20742</v>
          </cell>
          <cell r="K65">
            <v>146392821.09</v>
          </cell>
          <cell r="L65">
            <v>18541976.420000002</v>
          </cell>
          <cell r="M65">
            <v>1640588.1699999997</v>
          </cell>
          <cell r="N65">
            <v>714959</v>
          </cell>
          <cell r="O65">
            <v>0</v>
          </cell>
          <cell r="P65">
            <v>0</v>
          </cell>
          <cell r="Q65">
            <v>77369.27</v>
          </cell>
          <cell r="S65">
            <v>5136.5807000000086</v>
          </cell>
          <cell r="T65">
            <v>3906</v>
          </cell>
          <cell r="V65"/>
        </row>
        <row r="66">
          <cell r="A66" t="str">
            <v>100740840B</v>
          </cell>
          <cell r="B66" t="str">
            <v>010</v>
          </cell>
          <cell r="C66" t="str">
            <v>ST ANTHONY SHAWNEE HOSPITAL</v>
          </cell>
          <cell r="D66" t="str">
            <v>SHAWNEE,OK 74804-1743</v>
          </cell>
          <cell r="E66" t="str">
            <v>74804</v>
          </cell>
          <cell r="F66" t="str">
            <v>Private</v>
          </cell>
          <cell r="G66" t="str">
            <v>Yes</v>
          </cell>
          <cell r="H66">
            <v>370149</v>
          </cell>
          <cell r="I66">
            <v>43830</v>
          </cell>
          <cell r="J66">
            <v>3189</v>
          </cell>
          <cell r="K66">
            <v>11407890.59</v>
          </cell>
          <cell r="L66">
            <v>2951582.19</v>
          </cell>
          <cell r="M66">
            <v>454203.47000000009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S66">
            <v>1142.9508000000021</v>
          </cell>
          <cell r="T66">
            <v>1388</v>
          </cell>
          <cell r="V66"/>
        </row>
        <row r="67">
          <cell r="A67" t="str">
            <v>200310990A</v>
          </cell>
          <cell r="B67" t="str">
            <v>010</v>
          </cell>
          <cell r="C67" t="str">
            <v>ST JOHN BROKEN ARROW, INC</v>
          </cell>
          <cell r="D67" t="str">
            <v>BROKEN ARROW,OK 74012-4900</v>
          </cell>
          <cell r="E67" t="str">
            <v>74012</v>
          </cell>
          <cell r="F67" t="str">
            <v>Private</v>
          </cell>
          <cell r="G67" t="str">
            <v>Yes</v>
          </cell>
          <cell r="H67">
            <v>370235</v>
          </cell>
          <cell r="I67">
            <v>43646</v>
          </cell>
          <cell r="J67">
            <v>171</v>
          </cell>
          <cell r="K67">
            <v>1387013.83</v>
          </cell>
          <cell r="L67">
            <v>321626.42</v>
          </cell>
          <cell r="M67">
            <v>18674.439999999999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S67">
            <v>85.26700000000001</v>
          </cell>
          <cell r="T67">
            <v>55</v>
          </cell>
          <cell r="V67"/>
        </row>
        <row r="68">
          <cell r="A68" t="str">
            <v>100699400A</v>
          </cell>
          <cell r="B68" t="str">
            <v>010</v>
          </cell>
          <cell r="C68" t="str">
            <v>ST JOHN MED CTR</v>
          </cell>
          <cell r="D68" t="str">
            <v>TULSA,OK 74104-6520</v>
          </cell>
          <cell r="E68" t="str">
            <v>74104</v>
          </cell>
          <cell r="F68" t="str">
            <v>Private</v>
          </cell>
          <cell r="G68" t="str">
            <v>Yes</v>
          </cell>
          <cell r="H68">
            <v>370114</v>
          </cell>
          <cell r="I68">
            <v>43646</v>
          </cell>
          <cell r="J68">
            <v>20904</v>
          </cell>
          <cell r="K68">
            <v>117305437.69</v>
          </cell>
          <cell r="L68">
            <v>24020552.199999999</v>
          </cell>
          <cell r="M68">
            <v>2156205.79</v>
          </cell>
          <cell r="N68">
            <v>574764</v>
          </cell>
          <cell r="O68">
            <v>0</v>
          </cell>
          <cell r="P68">
            <v>29017.8</v>
          </cell>
          <cell r="Q68">
            <v>0</v>
          </cell>
          <cell r="S68">
            <v>5749.6774000000232</v>
          </cell>
          <cell r="T68">
            <v>3756</v>
          </cell>
          <cell r="V68"/>
        </row>
        <row r="69">
          <cell r="A69" t="str">
            <v>200106410A</v>
          </cell>
          <cell r="B69" t="str">
            <v>010</v>
          </cell>
          <cell r="C69" t="str">
            <v>ST JOHN OWASSO</v>
          </cell>
          <cell r="D69" t="str">
            <v>OWASSO,OK 74055-4600</v>
          </cell>
          <cell r="E69" t="str">
            <v>74055</v>
          </cell>
          <cell r="F69" t="str">
            <v>Private</v>
          </cell>
          <cell r="G69" t="str">
            <v>Yes</v>
          </cell>
          <cell r="H69">
            <v>370227</v>
          </cell>
          <cell r="I69">
            <v>43646</v>
          </cell>
          <cell r="J69">
            <v>1091</v>
          </cell>
          <cell r="K69">
            <v>5064035.54</v>
          </cell>
          <cell r="L69">
            <v>884854</v>
          </cell>
          <cell r="M69">
            <v>118259.96000000002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S69">
            <v>389.18430000000012</v>
          </cell>
          <cell r="T69">
            <v>476</v>
          </cell>
          <cell r="V69"/>
        </row>
        <row r="70">
          <cell r="A70" t="str">
            <v>100690020A</v>
          </cell>
          <cell r="B70" t="str">
            <v>010</v>
          </cell>
          <cell r="C70" t="str">
            <v>ST MARY'S REGIONAL CTR</v>
          </cell>
          <cell r="D70" t="str">
            <v>ENID,OK 73701-</v>
          </cell>
          <cell r="E70" t="str">
            <v>73701</v>
          </cell>
          <cell r="F70" t="str">
            <v>Private</v>
          </cell>
          <cell r="G70" t="str">
            <v>Yes</v>
          </cell>
          <cell r="H70">
            <v>370026</v>
          </cell>
          <cell r="I70">
            <v>43830</v>
          </cell>
          <cell r="J70">
            <v>2174</v>
          </cell>
          <cell r="K70">
            <v>18445674.75</v>
          </cell>
          <cell r="L70">
            <v>1996554.69</v>
          </cell>
          <cell r="M70">
            <v>56254.10000000002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S70">
            <v>637.6256999999996</v>
          </cell>
          <cell r="T70">
            <v>630</v>
          </cell>
          <cell r="V70"/>
        </row>
        <row r="71">
          <cell r="A71" t="str">
            <v>200292720A</v>
          </cell>
          <cell r="B71" t="str">
            <v>010</v>
          </cell>
          <cell r="C71" t="str">
            <v>SUMMIT MEDICAL CENTER, LLC</v>
          </cell>
          <cell r="D71" t="str">
            <v>EDMOND,OK 73013-3023</v>
          </cell>
          <cell r="E71" t="str">
            <v>73013</v>
          </cell>
          <cell r="F71" t="str">
            <v>Private</v>
          </cell>
          <cell r="G71" t="str">
            <v>Yes</v>
          </cell>
          <cell r="H71">
            <v>370225</v>
          </cell>
          <cell r="I71">
            <v>43830</v>
          </cell>
          <cell r="J71">
            <v>9</v>
          </cell>
          <cell r="K71">
            <v>186283.55</v>
          </cell>
          <cell r="L71">
            <v>37618.51</v>
          </cell>
          <cell r="M71">
            <v>4003.35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S71">
            <v>8.1868999999999996</v>
          </cell>
          <cell r="T71">
            <v>4</v>
          </cell>
          <cell r="V71"/>
        </row>
        <row r="72">
          <cell r="A72" t="str">
            <v>200019120A</v>
          </cell>
          <cell r="B72" t="str">
            <v>010</v>
          </cell>
          <cell r="C72" t="str">
            <v>WOODWARD HEALTH SYSTEM LLC</v>
          </cell>
          <cell r="D72" t="str">
            <v>WOODWARD,OK 73801-2448</v>
          </cell>
          <cell r="E72" t="str">
            <v>73801</v>
          </cell>
          <cell r="F72" t="str">
            <v>Private</v>
          </cell>
          <cell r="G72" t="str">
            <v>Yes</v>
          </cell>
          <cell r="H72">
            <v>370002</v>
          </cell>
          <cell r="I72">
            <v>43616</v>
          </cell>
          <cell r="J72">
            <v>805</v>
          </cell>
          <cell r="K72">
            <v>6137036.1799999997</v>
          </cell>
          <cell r="L72">
            <v>722640.07</v>
          </cell>
          <cell r="M72">
            <v>72104.27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S72">
            <v>302.31029999999981</v>
          </cell>
          <cell r="T72">
            <v>379</v>
          </cell>
          <cell r="V72"/>
        </row>
        <row r="73">
          <cell r="A73" t="str">
            <v>200702430B</v>
          </cell>
          <cell r="B73" t="str">
            <v>010</v>
          </cell>
          <cell r="C73" t="str">
            <v>SAINT FRANCIS HOSPITAL VINITA</v>
          </cell>
          <cell r="D73" t="str">
            <v>VINITA,OK 74301-1422</v>
          </cell>
          <cell r="E73" t="str">
            <v>74301</v>
          </cell>
          <cell r="F73" t="str">
            <v xml:space="preserve">Private </v>
          </cell>
          <cell r="G73" t="str">
            <v>Yes</v>
          </cell>
          <cell r="H73">
            <v>370237</v>
          </cell>
          <cell r="I73">
            <v>43646</v>
          </cell>
          <cell r="J73">
            <v>263</v>
          </cell>
          <cell r="K73">
            <v>1346871.76</v>
          </cell>
          <cell r="L73">
            <v>368239.08</v>
          </cell>
          <cell r="M73">
            <v>8631.35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S73">
            <v>93.68519999999998</v>
          </cell>
          <cell r="T73">
            <v>89</v>
          </cell>
          <cell r="V73"/>
        </row>
        <row r="74">
          <cell r="A74" t="str">
            <v>200080160A</v>
          </cell>
          <cell r="B74" t="str">
            <v>010</v>
          </cell>
          <cell r="C74" t="str">
            <v>CHG CORNERSTONE HOSPITAL OF OKLAHOMA - SHAWNEE</v>
          </cell>
          <cell r="D74" t="str">
            <v>SHAWNEE,OK 74801-</v>
          </cell>
          <cell r="E74" t="str">
            <v>74801</v>
          </cell>
          <cell r="F74" t="str">
            <v>Private - LTCH</v>
          </cell>
          <cell r="G74" t="str">
            <v>Yes</v>
          </cell>
          <cell r="H74">
            <v>372019</v>
          </cell>
          <cell r="I74">
            <v>43708</v>
          </cell>
          <cell r="J74">
            <v>676</v>
          </cell>
          <cell r="K74">
            <v>5772921.1600000001</v>
          </cell>
          <cell r="L74">
            <v>395693.53</v>
          </cell>
          <cell r="M74">
            <v>131994.51999999999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S74">
            <v>71.494600000000005</v>
          </cell>
          <cell r="T74">
            <v>28</v>
          </cell>
          <cell r="V74"/>
        </row>
        <row r="75">
          <cell r="A75" t="str">
            <v>200119790A</v>
          </cell>
          <cell r="B75" t="str">
            <v>010</v>
          </cell>
          <cell r="C75" t="str">
            <v>CORNERSTONE HOSPITAL OF OKLAHOMA - MUSKOGEE</v>
          </cell>
          <cell r="D75" t="str">
            <v>MUSKOGEE,OK 74403-4916</v>
          </cell>
          <cell r="E75" t="str">
            <v>74403</v>
          </cell>
          <cell r="F75" t="str">
            <v>Private - LTCH</v>
          </cell>
          <cell r="G75" t="str">
            <v>Yes</v>
          </cell>
          <cell r="H75">
            <v>372022</v>
          </cell>
          <cell r="I75">
            <v>43646</v>
          </cell>
          <cell r="J75">
            <v>2420</v>
          </cell>
          <cell r="K75">
            <v>26275033.199999999</v>
          </cell>
          <cell r="L75">
            <v>2645712.23</v>
          </cell>
          <cell r="M75">
            <v>116195.06999999999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S75">
            <v>451.32170000000008</v>
          </cell>
          <cell r="T75">
            <v>94</v>
          </cell>
          <cell r="V75"/>
        </row>
        <row r="76">
          <cell r="A76" t="str">
            <v>200347120A</v>
          </cell>
          <cell r="B76" t="str">
            <v>010</v>
          </cell>
          <cell r="C76" t="str">
            <v>LTAC HOSPITAL OF EDMOND, LLC</v>
          </cell>
          <cell r="D76" t="str">
            <v>EDMOND,OK 73034-5705</v>
          </cell>
          <cell r="E76" t="str">
            <v>73034</v>
          </cell>
          <cell r="F76" t="str">
            <v>Private - LTCH</v>
          </cell>
          <cell r="G76" t="str">
            <v>Yes</v>
          </cell>
          <cell r="H76">
            <v>372005</v>
          </cell>
          <cell r="I76">
            <v>43616</v>
          </cell>
          <cell r="J76">
            <v>296</v>
          </cell>
          <cell r="K76">
            <v>1193983.43</v>
          </cell>
          <cell r="L76">
            <v>532506.28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S76">
            <v>90.762199999999993</v>
          </cell>
          <cell r="T76">
            <v>10</v>
          </cell>
          <cell r="V76"/>
        </row>
        <row r="77">
          <cell r="A77" t="str">
            <v>100689350A</v>
          </cell>
          <cell r="B77" t="str">
            <v>010</v>
          </cell>
          <cell r="C77" t="str">
            <v>SELECT SPECIALTY HOSPITAL - OK</v>
          </cell>
          <cell r="D77" t="str">
            <v>OKLAHOMA CITY,OK 73112-</v>
          </cell>
          <cell r="E77" t="str">
            <v>73112</v>
          </cell>
          <cell r="F77" t="str">
            <v>Private - LTCH</v>
          </cell>
          <cell r="G77" t="str">
            <v>Yes</v>
          </cell>
          <cell r="H77">
            <v>372009</v>
          </cell>
          <cell r="I77">
            <v>43861</v>
          </cell>
          <cell r="J77">
            <v>306</v>
          </cell>
          <cell r="K77">
            <v>2606676.54</v>
          </cell>
          <cell r="L77">
            <v>440040.72</v>
          </cell>
          <cell r="M77">
            <v>6012.62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S77">
            <v>62.453599999999994</v>
          </cell>
          <cell r="T77">
            <v>8</v>
          </cell>
          <cell r="V77"/>
        </row>
        <row r="78">
          <cell r="A78" t="str">
            <v>200224040B</v>
          </cell>
          <cell r="B78" t="str">
            <v>010</v>
          </cell>
          <cell r="C78" t="str">
            <v>SELECT SPECIALTY HOSPITAL-TULSA MIDTOWN</v>
          </cell>
          <cell r="D78" t="str">
            <v>TULSA,OK 74120-5418</v>
          </cell>
          <cell r="E78" t="str">
            <v>74120</v>
          </cell>
          <cell r="F78" t="str">
            <v>Private - LTCH</v>
          </cell>
          <cell r="G78" t="str">
            <v>Yes</v>
          </cell>
          <cell r="H78">
            <v>372007</v>
          </cell>
          <cell r="I78">
            <v>43708</v>
          </cell>
          <cell r="J78">
            <v>699</v>
          </cell>
          <cell r="K78">
            <v>6093999.3399999999</v>
          </cell>
          <cell r="L78">
            <v>994014.95</v>
          </cell>
          <cell r="M78">
            <v>10052.219999999999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S78">
            <v>142.41639999999998</v>
          </cell>
          <cell r="T78">
            <v>30</v>
          </cell>
          <cell r="V78"/>
        </row>
        <row r="79">
          <cell r="A79" t="str">
            <v>200697510F</v>
          </cell>
          <cell r="B79" t="str">
            <v>010</v>
          </cell>
          <cell r="C79" t="str">
            <v>CENTER FOR ORTHOPAEDIC RECONSTRUCTION &amp; EXCELLENCE</v>
          </cell>
          <cell r="D79" t="str">
            <v>JENKS,OK 74037-3465</v>
          </cell>
          <cell r="E79" t="str">
            <v>74037</v>
          </cell>
          <cell r="F79" t="str">
            <v>Private - Specialty</v>
          </cell>
          <cell r="G79" t="str">
            <v>Yes</v>
          </cell>
          <cell r="H79">
            <v>370041</v>
          </cell>
          <cell r="I79">
            <v>43830</v>
          </cell>
          <cell r="J79">
            <v>104</v>
          </cell>
          <cell r="K79">
            <v>10663177.710000001</v>
          </cell>
          <cell r="L79">
            <v>1005151.96</v>
          </cell>
          <cell r="M79">
            <v>51911.34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S79">
            <v>212.39030000000002</v>
          </cell>
          <cell r="T79">
            <v>69</v>
          </cell>
          <cell r="V79"/>
        </row>
        <row r="80">
          <cell r="A80" t="str">
            <v>100746230B</v>
          </cell>
          <cell r="B80" t="str">
            <v>010</v>
          </cell>
          <cell r="C80" t="str">
            <v>COMMUNITY HOSPITAL</v>
          </cell>
          <cell r="D80" t="str">
            <v>OKLAHOMA CITY,OK 73159-7900</v>
          </cell>
          <cell r="E80" t="str">
            <v>73159</v>
          </cell>
          <cell r="F80" t="str">
            <v>Private - Specialty</v>
          </cell>
          <cell r="G80" t="str">
            <v>Yes</v>
          </cell>
          <cell r="H80">
            <v>370203</v>
          </cell>
          <cell r="I80">
            <v>43830</v>
          </cell>
          <cell r="J80">
            <v>77</v>
          </cell>
          <cell r="K80">
            <v>1231202.56</v>
          </cell>
          <cell r="L80">
            <v>229744.97</v>
          </cell>
          <cell r="M80">
            <v>3059.77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S80">
            <v>60.808499999999995</v>
          </cell>
          <cell r="T80">
            <v>33</v>
          </cell>
          <cell r="V80"/>
        </row>
        <row r="81">
          <cell r="A81" t="str">
            <v>200786710A</v>
          </cell>
          <cell r="B81" t="str">
            <v>010</v>
          </cell>
          <cell r="C81" t="str">
            <v>INSPIRE SPECIALTY HOSPITAL</v>
          </cell>
          <cell r="D81" t="str">
            <v>MIDWEST CITY,OK 73110-</v>
          </cell>
          <cell r="E81" t="str">
            <v>73110</v>
          </cell>
          <cell r="F81" t="str">
            <v>Private - Specialty</v>
          </cell>
          <cell r="G81" t="str">
            <v>Yes</v>
          </cell>
          <cell r="H81">
            <v>372012</v>
          </cell>
          <cell r="I81">
            <v>43830</v>
          </cell>
          <cell r="J81">
            <v>892</v>
          </cell>
          <cell r="K81">
            <v>3193399.8</v>
          </cell>
          <cell r="L81">
            <v>911946.57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S81">
            <v>147.8648</v>
          </cell>
          <cell r="T81">
            <v>45</v>
          </cell>
          <cell r="V81"/>
        </row>
        <row r="82">
          <cell r="A82" t="str">
            <v>100745350B</v>
          </cell>
          <cell r="B82" t="str">
            <v>010</v>
          </cell>
          <cell r="C82" t="str">
            <v>LAKESIDE WOMENS CENTER OF</v>
          </cell>
          <cell r="D82" t="str">
            <v>OKLAHOMA CITY,OK 73120-</v>
          </cell>
          <cell r="E82" t="str">
            <v>73120</v>
          </cell>
          <cell r="F82" t="str">
            <v>Private - Specialty</v>
          </cell>
          <cell r="G82" t="str">
            <v>Yes</v>
          </cell>
          <cell r="H82">
            <v>370199</v>
          </cell>
          <cell r="I82">
            <v>43646</v>
          </cell>
          <cell r="J82">
            <v>1659</v>
          </cell>
          <cell r="K82">
            <v>9797946.6400000006</v>
          </cell>
          <cell r="L82">
            <v>1116438.7</v>
          </cell>
          <cell r="M82">
            <v>193223.43999999983</v>
          </cell>
          <cell r="N82">
            <v>0</v>
          </cell>
          <cell r="O82">
            <v>0</v>
          </cell>
          <cell r="P82">
            <v>0</v>
          </cell>
          <cell r="Q82">
            <v>1652.33</v>
          </cell>
          <cell r="S82">
            <v>531.45350000000008</v>
          </cell>
          <cell r="T82">
            <v>734</v>
          </cell>
          <cell r="V82"/>
        </row>
        <row r="83">
          <cell r="A83" t="str">
            <v>200069370A</v>
          </cell>
          <cell r="B83" t="str">
            <v>010</v>
          </cell>
          <cell r="C83" t="str">
            <v>MCBRIDE CLINIC ORTHOPEDIC HOSPITAL</v>
          </cell>
          <cell r="D83" t="str">
            <v>OKLAHOMA CITY,OK 73114-7408</v>
          </cell>
          <cell r="E83" t="str">
            <v>73114</v>
          </cell>
          <cell r="F83" t="str">
            <v>Private - Specialty</v>
          </cell>
          <cell r="G83" t="str">
            <v>Yes</v>
          </cell>
          <cell r="H83">
            <v>370222</v>
          </cell>
          <cell r="I83">
            <v>43830</v>
          </cell>
          <cell r="J83">
            <v>70</v>
          </cell>
          <cell r="K83">
            <v>838820.01</v>
          </cell>
          <cell r="L83">
            <v>224667.3</v>
          </cell>
          <cell r="M83">
            <v>23333.17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S83">
            <v>56.716499999999996</v>
          </cell>
          <cell r="T83">
            <v>23</v>
          </cell>
          <cell r="V83"/>
        </row>
        <row r="84">
          <cell r="A84" t="str">
            <v>200066700A</v>
          </cell>
          <cell r="B84" t="str">
            <v>010</v>
          </cell>
          <cell r="C84" t="str">
            <v>OKLAHOMA CENTER FOR ORTHOPAEDIC &amp; MULTI SPECIALTY</v>
          </cell>
          <cell r="D84" t="str">
            <v>OKLAHOMA CITY,OK 73139-</v>
          </cell>
          <cell r="E84" t="str">
            <v>73139</v>
          </cell>
          <cell r="F84" t="str">
            <v>Private - Specialty</v>
          </cell>
          <cell r="G84" t="str">
            <v>Yes</v>
          </cell>
          <cell r="H84">
            <v>370212</v>
          </cell>
          <cell r="I84">
            <v>43830</v>
          </cell>
          <cell r="J84">
            <v>66</v>
          </cell>
          <cell r="K84">
            <v>820979.09</v>
          </cell>
          <cell r="L84">
            <v>238173.13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S84">
            <v>58.781199999999984</v>
          </cell>
          <cell r="T84">
            <v>32</v>
          </cell>
          <cell r="V84"/>
        </row>
        <row r="85">
          <cell r="A85" t="str">
            <v>200009170A</v>
          </cell>
          <cell r="B85" t="str">
            <v>010</v>
          </cell>
          <cell r="C85" t="str">
            <v>OKLAHOMA HEART HOSPITAL LLC</v>
          </cell>
          <cell r="D85" t="str">
            <v>OKLAHOMA CITY,OK 73120-8382</v>
          </cell>
          <cell r="E85" t="str">
            <v>73120</v>
          </cell>
          <cell r="F85" t="str">
            <v>Private - Specialty</v>
          </cell>
          <cell r="G85" t="str">
            <v>Yes</v>
          </cell>
          <cell r="H85">
            <v>370215</v>
          </cell>
          <cell r="I85">
            <v>43830</v>
          </cell>
          <cell r="J85">
            <v>1223</v>
          </cell>
          <cell r="K85">
            <v>12652260.1</v>
          </cell>
          <cell r="L85">
            <v>2952136.44</v>
          </cell>
          <cell r="M85">
            <v>16729.8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S85">
            <v>659.84350000000006</v>
          </cell>
          <cell r="T85">
            <v>255</v>
          </cell>
          <cell r="V85"/>
        </row>
        <row r="86">
          <cell r="A86" t="str">
            <v>100747140B</v>
          </cell>
          <cell r="B86" t="str">
            <v>010</v>
          </cell>
          <cell r="C86" t="str">
            <v>OKLAHOMA SPINE HOSPITAL</v>
          </cell>
          <cell r="D86" t="str">
            <v>OKLAHOMA CITY,OK 73134-6012</v>
          </cell>
          <cell r="E86" t="str">
            <v>73134</v>
          </cell>
          <cell r="F86" t="str">
            <v>Private - Specialty</v>
          </cell>
          <cell r="G86" t="str">
            <v>Yes</v>
          </cell>
          <cell r="H86">
            <v>370206</v>
          </cell>
          <cell r="I86">
            <v>43830</v>
          </cell>
          <cell r="J86">
            <v>7</v>
          </cell>
          <cell r="K86">
            <v>2564</v>
          </cell>
          <cell r="L86">
            <v>2000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S86">
            <v>8.0749999999999993</v>
          </cell>
          <cell r="T86">
            <v>2</v>
          </cell>
          <cell r="V86"/>
        </row>
        <row r="87">
          <cell r="A87" t="str">
            <v>200108340A</v>
          </cell>
          <cell r="B87" t="str">
            <v>010</v>
          </cell>
          <cell r="C87" t="str">
            <v>ONECORE HEALTH</v>
          </cell>
          <cell r="D87" t="str">
            <v>OKLAHOMA CITY,OK 73109-</v>
          </cell>
          <cell r="E87" t="str">
            <v>73109</v>
          </cell>
          <cell r="F87" t="str">
            <v>Private - Specialty</v>
          </cell>
          <cell r="G87" t="str">
            <v>Yes</v>
          </cell>
          <cell r="H87">
            <v>370220</v>
          </cell>
          <cell r="I87">
            <v>43830</v>
          </cell>
          <cell r="J87">
            <v>15</v>
          </cell>
          <cell r="K87">
            <v>461165.96</v>
          </cell>
          <cell r="L87">
            <v>5680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S87">
            <v>21.346299999999999</v>
          </cell>
          <cell r="T87">
            <v>6</v>
          </cell>
          <cell r="V87"/>
        </row>
        <row r="88">
          <cell r="A88" t="str">
            <v>100748450B</v>
          </cell>
          <cell r="B88" t="str">
            <v>010</v>
          </cell>
          <cell r="C88" t="str">
            <v>ORTHOPEDIC HOSPITAL OF OKLAHOMA</v>
          </cell>
          <cell r="D88" t="str">
            <v>TULSA,OK 74137-</v>
          </cell>
          <cell r="E88" t="str">
            <v>74137</v>
          </cell>
          <cell r="F88" t="str">
            <v>Private - Specialty</v>
          </cell>
          <cell r="G88" t="str">
            <v>Yes</v>
          </cell>
          <cell r="H88">
            <v>370210</v>
          </cell>
          <cell r="I88">
            <v>43830</v>
          </cell>
          <cell r="J88">
            <v>245</v>
          </cell>
          <cell r="K88">
            <v>2783529.52</v>
          </cell>
          <cell r="L88">
            <v>939459.96</v>
          </cell>
          <cell r="M88">
            <v>117399.03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S88">
            <v>222.11320000000003</v>
          </cell>
          <cell r="T88">
            <v>92</v>
          </cell>
          <cell r="V88"/>
        </row>
        <row r="89">
          <cell r="A89" t="str">
            <v>200518600A</v>
          </cell>
          <cell r="B89" t="str">
            <v>010</v>
          </cell>
          <cell r="C89" t="str">
            <v>PAM SPECIALTY HOSPITAL OF TULSA</v>
          </cell>
          <cell r="D89" t="str">
            <v>TULSA,OK 74145-</v>
          </cell>
          <cell r="E89" t="str">
            <v>74145</v>
          </cell>
          <cell r="F89" t="str">
            <v>Private - Specialty</v>
          </cell>
          <cell r="G89" t="str">
            <v>Yes</v>
          </cell>
          <cell r="H89">
            <v>372018</v>
          </cell>
          <cell r="I89">
            <v>43708</v>
          </cell>
          <cell r="J89">
            <v>45</v>
          </cell>
          <cell r="K89">
            <v>393259.62</v>
          </cell>
          <cell r="L89">
            <v>43606.51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S89">
            <v>8.1413000000000011</v>
          </cell>
          <cell r="T89">
            <v>7</v>
          </cell>
          <cell r="V89"/>
        </row>
        <row r="90">
          <cell r="A90" t="str">
            <v>100700530A</v>
          </cell>
          <cell r="B90" t="str">
            <v>010</v>
          </cell>
          <cell r="C90" t="str">
            <v>SURGICAL HOSPITAL OF OKLAHOMA LLC</v>
          </cell>
          <cell r="D90" t="str">
            <v>OKLAHOMA CITY,OK 73129-0000</v>
          </cell>
          <cell r="E90" t="str">
            <v>73129</v>
          </cell>
          <cell r="F90" t="str">
            <v>Private - Specialty</v>
          </cell>
          <cell r="G90" t="str">
            <v>Yes</v>
          </cell>
          <cell r="H90">
            <v>370201</v>
          </cell>
          <cell r="I90">
            <v>43830</v>
          </cell>
          <cell r="J90">
            <v>45</v>
          </cell>
          <cell r="K90">
            <v>1509269.08</v>
          </cell>
          <cell r="L90">
            <v>193455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28315.77</v>
          </cell>
          <cell r="S90">
            <v>45.297999999999988</v>
          </cell>
          <cell r="T90">
            <v>24</v>
          </cell>
          <cell r="V90"/>
        </row>
        <row r="91">
          <cell r="A91" t="str">
            <v>200006260A</v>
          </cell>
          <cell r="B91" t="str">
            <v>010</v>
          </cell>
          <cell r="C91" t="str">
            <v>TULSA SPINE HOSPITAL</v>
          </cell>
          <cell r="D91" t="str">
            <v>TULSA,OK 74132-</v>
          </cell>
          <cell r="E91" t="str">
            <v>74132</v>
          </cell>
          <cell r="F91" t="str">
            <v>Private - Specialty</v>
          </cell>
          <cell r="G91" t="str">
            <v>Yes</v>
          </cell>
          <cell r="H91">
            <v>370216</v>
          </cell>
          <cell r="I91">
            <v>43830</v>
          </cell>
          <cell r="J91">
            <v>78</v>
          </cell>
          <cell r="K91">
            <v>3152439</v>
          </cell>
          <cell r="L91">
            <v>582006.53</v>
          </cell>
          <cell r="M91">
            <v>9487.34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S91">
            <v>138.79599999999999</v>
          </cell>
          <cell r="T91">
            <v>37</v>
          </cell>
          <cell r="V91"/>
        </row>
        <row r="92">
          <cell r="A92" t="str">
            <v>100700490I</v>
          </cell>
          <cell r="B92" t="str">
            <v>205</v>
          </cell>
          <cell r="C92" t="str">
            <v>ALLIANCEHEALTH MIDWEST-PSY</v>
          </cell>
          <cell r="D92" t="str">
            <v>MIDWEST CITY,OK 73110-4221</v>
          </cell>
          <cell r="E92" t="str">
            <v>73110</v>
          </cell>
          <cell r="F92" t="str">
            <v>Private-Combined</v>
          </cell>
          <cell r="G92" t="str">
            <v>Yes</v>
          </cell>
          <cell r="H92">
            <v>370094</v>
          </cell>
          <cell r="I92">
            <v>43646</v>
          </cell>
          <cell r="J92">
            <v>4265</v>
          </cell>
          <cell r="K92">
            <v>20215807.41</v>
          </cell>
          <cell r="L92">
            <v>1424197.94</v>
          </cell>
          <cell r="M92">
            <v>29788.38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S92">
            <v>706.85909999999762</v>
          </cell>
          <cell r="T92">
            <v>606</v>
          </cell>
          <cell r="V92"/>
        </row>
        <row r="93">
          <cell r="A93" t="str">
            <v>100699410G</v>
          </cell>
          <cell r="B93" t="str">
            <v>205</v>
          </cell>
          <cell r="C93" t="str">
            <v>GREAT PLAINS REGIONAL MEDICAL CENTER-PSY</v>
          </cell>
          <cell r="D93" t="str">
            <v>ELK CITY,OK 73644-5113</v>
          </cell>
          <cell r="E93" t="str">
            <v>73644</v>
          </cell>
          <cell r="F93" t="str">
            <v>Private-Combined</v>
          </cell>
          <cell r="G93" t="str">
            <v>Yes</v>
          </cell>
          <cell r="H93">
            <v>370019</v>
          </cell>
          <cell r="I93">
            <v>43646</v>
          </cell>
          <cell r="J93">
            <v>59</v>
          </cell>
          <cell r="K93">
            <v>148357.24</v>
          </cell>
          <cell r="L93">
            <v>14531.11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S93">
            <v>5.9752000000000001</v>
          </cell>
          <cell r="T93">
            <v>5</v>
          </cell>
          <cell r="V93"/>
        </row>
        <row r="94">
          <cell r="A94" t="str">
            <v>100699410F</v>
          </cell>
          <cell r="B94" t="str">
            <v>206</v>
          </cell>
          <cell r="C94" t="str">
            <v>GREAT PLAINS REGIONAL MEDICAL CENTER-REHAB</v>
          </cell>
          <cell r="D94" t="str">
            <v>ELK CITY,OK 73644-5113</v>
          </cell>
          <cell r="E94" t="str">
            <v>73644</v>
          </cell>
          <cell r="F94" t="str">
            <v>Private-Combined</v>
          </cell>
          <cell r="G94" t="str">
            <v>Yes</v>
          </cell>
          <cell r="H94">
            <v>370019</v>
          </cell>
          <cell r="I94">
            <v>43646</v>
          </cell>
          <cell r="J94">
            <v>17</v>
          </cell>
          <cell r="K94">
            <v>52033.22</v>
          </cell>
          <cell r="L94">
            <v>6814.36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S94">
            <v>1.6303000000000001</v>
          </cell>
          <cell r="T94">
            <v>2</v>
          </cell>
          <cell r="V94"/>
        </row>
        <row r="95">
          <cell r="A95" t="str">
            <v>200435950B</v>
          </cell>
          <cell r="B95" t="str">
            <v>205</v>
          </cell>
          <cell r="C95" t="str">
            <v>HILLCREST HOSPITAL CLAREMORE - PSYCH</v>
          </cell>
          <cell r="D95" t="str">
            <v>CLAREMORE,OK 74017-3058</v>
          </cell>
          <cell r="E95" t="str">
            <v>74017</v>
          </cell>
          <cell r="F95" t="str">
            <v>Private-Combined</v>
          </cell>
          <cell r="G95" t="str">
            <v>Yes</v>
          </cell>
          <cell r="H95">
            <v>370039</v>
          </cell>
          <cell r="I95">
            <v>43769</v>
          </cell>
          <cell r="J95">
            <v>19</v>
          </cell>
          <cell r="K95">
            <v>84908.1</v>
          </cell>
          <cell r="L95">
            <v>2246.94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S95">
            <v>1.1960999999999999</v>
          </cell>
          <cell r="T95">
            <v>1</v>
          </cell>
          <cell r="V95"/>
        </row>
        <row r="96">
          <cell r="A96" t="str">
            <v>200044210B</v>
          </cell>
          <cell r="B96" t="str">
            <v>206</v>
          </cell>
          <cell r="C96" t="str">
            <v>HILLCREST MEDICAL CENTER - REHAB</v>
          </cell>
          <cell r="D96" t="str">
            <v>TULSA,OK 74104-4090</v>
          </cell>
          <cell r="E96" t="str">
            <v>74104</v>
          </cell>
          <cell r="F96" t="str">
            <v>Private-Combined</v>
          </cell>
          <cell r="G96" t="str">
            <v>Yes</v>
          </cell>
          <cell r="H96">
            <v>370001</v>
          </cell>
          <cell r="I96">
            <v>43646</v>
          </cell>
          <cell r="J96">
            <v>194</v>
          </cell>
          <cell r="K96">
            <v>838467.11</v>
          </cell>
          <cell r="L96">
            <v>167503.95000000001</v>
          </cell>
          <cell r="M96">
            <v>11611.22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S96">
            <v>41.631799999999998</v>
          </cell>
          <cell r="T96">
            <v>30</v>
          </cell>
          <cell r="V96"/>
        </row>
        <row r="97">
          <cell r="A97" t="str">
            <v>100699740B</v>
          </cell>
          <cell r="B97" t="str">
            <v>010</v>
          </cell>
          <cell r="C97" t="str">
            <v>INTEGRIS BAPTIST MEDICAL CENTER, INC</v>
          </cell>
          <cell r="D97" t="str">
            <v>OKLAHOMA CITY,OK 73112-2074</v>
          </cell>
          <cell r="E97" t="str">
            <v>73112</v>
          </cell>
          <cell r="F97" t="str">
            <v>Private-Combined</v>
          </cell>
          <cell r="G97" t="str">
            <v>Yes</v>
          </cell>
          <cell r="H97">
            <v>370028</v>
          </cell>
          <cell r="I97">
            <v>43646</v>
          </cell>
          <cell r="J97">
            <v>1164</v>
          </cell>
          <cell r="K97">
            <v>15367714.1</v>
          </cell>
          <cell r="L97">
            <v>1854679.85</v>
          </cell>
          <cell r="M97">
            <v>188452.41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S97">
            <v>350.58480000000003</v>
          </cell>
          <cell r="T97">
            <v>197</v>
          </cell>
          <cell r="V97"/>
        </row>
        <row r="98">
          <cell r="A98" t="str">
            <v>100699440N</v>
          </cell>
          <cell r="B98" t="str">
            <v>205</v>
          </cell>
          <cell r="C98" t="str">
            <v>INTEGRIS BAPTIST REGIONAL HEALTH CENTER-PSY</v>
          </cell>
          <cell r="D98" t="str">
            <v>MIAMI,OK 74354-6830</v>
          </cell>
          <cell r="E98" t="str">
            <v>74354</v>
          </cell>
          <cell r="F98" t="str">
            <v>Private-Combined</v>
          </cell>
          <cell r="G98" t="str">
            <v>Yes</v>
          </cell>
          <cell r="H98">
            <v>370004</v>
          </cell>
          <cell r="I98">
            <v>43646</v>
          </cell>
          <cell r="J98">
            <v>28</v>
          </cell>
          <cell r="K98">
            <v>68550.039999999994</v>
          </cell>
          <cell r="L98">
            <v>7244.48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S98">
            <v>3.2130000000000001</v>
          </cell>
          <cell r="T98">
            <v>3</v>
          </cell>
          <cell r="V98"/>
        </row>
        <row r="99">
          <cell r="A99" t="str">
            <v>200834400B</v>
          </cell>
          <cell r="B99" t="str">
            <v>010</v>
          </cell>
          <cell r="C99" t="str">
            <v>INTEGRIS COMMUNITY HOSPITAL DEL CITY</v>
          </cell>
          <cell r="D99" t="str">
            <v>DEL CITY,OK 73115-3918</v>
          </cell>
          <cell r="E99" t="str">
            <v>73115</v>
          </cell>
          <cell r="F99" t="str">
            <v>Private-Combined</v>
          </cell>
          <cell r="G99" t="str">
            <v>Yes</v>
          </cell>
          <cell r="H99">
            <v>370240</v>
          </cell>
          <cell r="I99">
            <v>43830</v>
          </cell>
          <cell r="J99">
            <v>12</v>
          </cell>
          <cell r="K99">
            <v>80894.13</v>
          </cell>
          <cell r="L99">
            <v>12332.17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S99">
            <v>3.0414000000000003</v>
          </cell>
          <cell r="T99">
            <v>4</v>
          </cell>
          <cell r="V99"/>
        </row>
        <row r="100">
          <cell r="A100" t="str">
            <v>200834400D</v>
          </cell>
          <cell r="B100" t="str">
            <v>010</v>
          </cell>
          <cell r="C100" t="str">
            <v>INTEGRIS COMMUNITY HOSPITAL MOORE</v>
          </cell>
          <cell r="D100" t="str">
            <v>MOORE,OK 73160-3059</v>
          </cell>
          <cell r="E100" t="str">
            <v>73160</v>
          </cell>
          <cell r="F100" t="str">
            <v>Private-Combined</v>
          </cell>
          <cell r="G100" t="str">
            <v>Yes</v>
          </cell>
          <cell r="H100">
            <v>370240</v>
          </cell>
          <cell r="I100">
            <v>43830</v>
          </cell>
          <cell r="J100">
            <v>3</v>
          </cell>
          <cell r="K100">
            <v>10508.96</v>
          </cell>
          <cell r="L100">
            <v>6101.15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S100">
            <v>1.0276000000000001</v>
          </cell>
          <cell r="T100">
            <v>1</v>
          </cell>
          <cell r="V100"/>
        </row>
        <row r="101">
          <cell r="A101" t="str">
            <v>100700200R</v>
          </cell>
          <cell r="B101" t="str">
            <v>206</v>
          </cell>
          <cell r="C101" t="str">
            <v>INTEGRIS SOUTHWEST MEDICAL CENTER - REHAB</v>
          </cell>
          <cell r="D101" t="str">
            <v>OKLAHOMA CITY,OK 73109-3410</v>
          </cell>
          <cell r="E101" t="str">
            <v>73109</v>
          </cell>
          <cell r="F101" t="str">
            <v>Private-Combined</v>
          </cell>
          <cell r="G101" t="str">
            <v>Yes</v>
          </cell>
          <cell r="H101">
            <v>370106</v>
          </cell>
          <cell r="I101">
            <v>43646</v>
          </cell>
          <cell r="J101">
            <v>1051</v>
          </cell>
          <cell r="K101">
            <v>4983450.38</v>
          </cell>
          <cell r="L101">
            <v>444281.5</v>
          </cell>
          <cell r="M101">
            <v>5593.93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S101">
            <v>101.93190000000001</v>
          </cell>
          <cell r="T101">
            <v>90</v>
          </cell>
          <cell r="V101"/>
        </row>
        <row r="102">
          <cell r="A102" t="str">
            <v>100690810A</v>
          </cell>
          <cell r="B102" t="str">
            <v>206</v>
          </cell>
          <cell r="C102" t="str">
            <v>INTERGRIS BAPTIST MEDICAL- REHAB</v>
          </cell>
          <cell r="D102" t="str">
            <v>OKLAHOMA CITY,OK 73112-</v>
          </cell>
          <cell r="E102" t="str">
            <v>73112</v>
          </cell>
          <cell r="F102" t="str">
            <v>Private-Combined</v>
          </cell>
          <cell r="G102" t="str">
            <v>Yes</v>
          </cell>
          <cell r="H102">
            <v>370028</v>
          </cell>
          <cell r="I102">
            <v>43646</v>
          </cell>
          <cell r="J102">
            <v>113</v>
          </cell>
          <cell r="K102">
            <v>634854.07999999996</v>
          </cell>
          <cell r="L102">
            <v>70869.62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S102">
            <v>15.746200000000002</v>
          </cell>
          <cell r="T102">
            <v>14</v>
          </cell>
          <cell r="V102"/>
        </row>
        <row r="103">
          <cell r="A103" t="str">
            <v>100699490J</v>
          </cell>
          <cell r="B103" t="str">
            <v>206</v>
          </cell>
          <cell r="C103" t="str">
            <v>JANE PHILLIPS MEMORIAL MED CTR - REHAB</v>
          </cell>
          <cell r="D103" t="str">
            <v>BARTLESVILLE,OK 74006-</v>
          </cell>
          <cell r="E103" t="str">
            <v>74006</v>
          </cell>
          <cell r="F103" t="str">
            <v>Private-Combined</v>
          </cell>
          <cell r="G103" t="str">
            <v>Yes</v>
          </cell>
          <cell r="H103">
            <v>370018</v>
          </cell>
          <cell r="I103">
            <v>43646</v>
          </cell>
          <cell r="J103">
            <v>137</v>
          </cell>
          <cell r="K103">
            <v>308075.96000000002</v>
          </cell>
          <cell r="L103">
            <v>60125.57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S103">
            <v>10.3264</v>
          </cell>
          <cell r="T103">
            <v>11</v>
          </cell>
          <cell r="V103"/>
        </row>
        <row r="104">
          <cell r="A104" t="str">
            <v>200285100D</v>
          </cell>
          <cell r="B104" t="str">
            <v>010</v>
          </cell>
          <cell r="C104" t="str">
            <v>MEADOWLAKE CHILD/ADOLESCENT ACUTE</v>
          </cell>
          <cell r="D104" t="str">
            <v>ENID,OK 73701-8217</v>
          </cell>
          <cell r="E104" t="str">
            <v>73701</v>
          </cell>
          <cell r="F104" t="str">
            <v>Private-Combined</v>
          </cell>
          <cell r="G104" t="str">
            <v>Yes</v>
          </cell>
          <cell r="H104">
            <v>370016</v>
          </cell>
          <cell r="I104">
            <v>43646</v>
          </cell>
          <cell r="J104">
            <v>731</v>
          </cell>
          <cell r="K104">
            <v>1622061.45</v>
          </cell>
          <cell r="L104">
            <v>237102.67</v>
          </cell>
          <cell r="M104">
            <v>16099.470000000001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S104">
            <v>118.0670999999999</v>
          </cell>
          <cell r="T104">
            <v>146</v>
          </cell>
          <cell r="V104"/>
        </row>
        <row r="105">
          <cell r="A105" t="str">
            <v>100700030I</v>
          </cell>
          <cell r="B105" t="str">
            <v>205</v>
          </cell>
          <cell r="C105" t="str">
            <v>MEMORIAL HOSPITAL - PSYCH</v>
          </cell>
          <cell r="D105" t="str">
            <v>STILWELL,OK 74960-3217</v>
          </cell>
          <cell r="E105" t="str">
            <v>74960</v>
          </cell>
          <cell r="F105" t="str">
            <v>Private-Combined</v>
          </cell>
          <cell r="G105" t="str">
            <v>Yes</v>
          </cell>
          <cell r="H105">
            <v>370178</v>
          </cell>
          <cell r="I105">
            <v>43646</v>
          </cell>
          <cell r="J105">
            <v>34</v>
          </cell>
          <cell r="K105">
            <v>48776.14</v>
          </cell>
          <cell r="L105">
            <v>11053.28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S105">
            <v>5.0842000000000001</v>
          </cell>
          <cell r="T105">
            <v>4</v>
          </cell>
          <cell r="V105"/>
        </row>
        <row r="106">
          <cell r="A106" t="str">
            <v>200509290E</v>
          </cell>
          <cell r="B106" t="str">
            <v>206</v>
          </cell>
          <cell r="C106" t="str">
            <v>MERCY HOSPITAL ADA - REHAB</v>
          </cell>
          <cell r="D106" t="str">
            <v>ADA,OK 74820-</v>
          </cell>
          <cell r="E106" t="str">
            <v>74820</v>
          </cell>
          <cell r="F106" t="str">
            <v>Private-Combined</v>
          </cell>
          <cell r="G106" t="str">
            <v>Yes</v>
          </cell>
          <cell r="H106">
            <v>370020</v>
          </cell>
          <cell r="I106">
            <v>43646</v>
          </cell>
          <cell r="J106">
            <v>52</v>
          </cell>
          <cell r="K106">
            <v>144405.17000000001</v>
          </cell>
          <cell r="L106">
            <v>16851.689999999999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S106">
            <v>3.6286000000000005</v>
          </cell>
          <cell r="T106">
            <v>3</v>
          </cell>
          <cell r="V106"/>
        </row>
        <row r="107">
          <cell r="A107" t="str">
            <v>100262320G</v>
          </cell>
          <cell r="B107" t="str">
            <v>206</v>
          </cell>
          <cell r="C107" t="str">
            <v>MERCY MEMORIAL HEALTH CENTER - REHAB</v>
          </cell>
          <cell r="D107" t="str">
            <v>ARDMORE,OK 73401-1889</v>
          </cell>
          <cell r="E107" t="str">
            <v>73401</v>
          </cell>
          <cell r="F107" t="str">
            <v>Private-Combined</v>
          </cell>
          <cell r="G107" t="str">
            <v>Yes</v>
          </cell>
          <cell r="H107">
            <v>370047</v>
          </cell>
          <cell r="I107">
            <v>43646</v>
          </cell>
          <cell r="J107">
            <v>270</v>
          </cell>
          <cell r="K107">
            <v>788213.51</v>
          </cell>
          <cell r="L107">
            <v>141171.23000000001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S107">
            <v>29.328200000000002</v>
          </cell>
          <cell r="T107">
            <v>23</v>
          </cell>
          <cell r="V107"/>
        </row>
        <row r="108">
          <cell r="A108" t="str">
            <v>100699570N</v>
          </cell>
          <cell r="B108" t="str">
            <v>206</v>
          </cell>
          <cell r="C108" t="str">
            <v>SAINT FRANCIS HOSPITAL INC - REHAB</v>
          </cell>
          <cell r="D108" t="str">
            <v>TULSA,OK 74136-1992</v>
          </cell>
          <cell r="E108" t="str">
            <v>74136</v>
          </cell>
          <cell r="F108" t="str">
            <v>Private-Combined</v>
          </cell>
          <cell r="G108" t="str">
            <v>Yes</v>
          </cell>
          <cell r="H108">
            <v>370091</v>
          </cell>
          <cell r="I108">
            <v>43646</v>
          </cell>
          <cell r="J108">
            <v>520</v>
          </cell>
          <cell r="K108">
            <v>1466998.15</v>
          </cell>
          <cell r="L108">
            <v>232883.86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S108">
            <v>52.490699999999997</v>
          </cell>
          <cell r="T108">
            <v>37</v>
          </cell>
          <cell r="V108"/>
        </row>
        <row r="109">
          <cell r="A109" t="str">
            <v>200702430C</v>
          </cell>
          <cell r="B109" t="str">
            <v>205</v>
          </cell>
          <cell r="C109" t="str">
            <v>SAINT FRANCIS HOSPITAL VINITA - PSYCH</v>
          </cell>
          <cell r="D109" t="str">
            <v>VINITA,OK 74301-1422</v>
          </cell>
          <cell r="E109" t="str">
            <v>74301</v>
          </cell>
          <cell r="F109" t="str">
            <v>Private-Combined</v>
          </cell>
          <cell r="G109" t="str">
            <v>Yes</v>
          </cell>
          <cell r="H109">
            <v>370237</v>
          </cell>
          <cell r="I109">
            <v>43646</v>
          </cell>
          <cell r="J109">
            <v>215</v>
          </cell>
          <cell r="K109">
            <v>423015.75</v>
          </cell>
          <cell r="L109">
            <v>50774.77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S109">
            <v>24.600500000000004</v>
          </cell>
          <cell r="T109">
            <v>21</v>
          </cell>
          <cell r="V109"/>
        </row>
        <row r="110">
          <cell r="A110" t="str">
            <v>200700900B</v>
          </cell>
          <cell r="B110" t="str">
            <v>205</v>
          </cell>
          <cell r="C110" t="str">
            <v>SAINT FRANCIS REGIONAL SERVICES-PSYCH</v>
          </cell>
          <cell r="D110" t="str">
            <v>MUSKOGEE,OK 74401-5075</v>
          </cell>
          <cell r="E110" t="str">
            <v>74401</v>
          </cell>
          <cell r="F110" t="str">
            <v>Private-Combined</v>
          </cell>
          <cell r="G110" t="str">
            <v>Yes</v>
          </cell>
          <cell r="H110">
            <v>370025</v>
          </cell>
          <cell r="I110">
            <v>43646</v>
          </cell>
          <cell r="J110">
            <v>1384</v>
          </cell>
          <cell r="K110">
            <v>1087065.72</v>
          </cell>
          <cell r="L110">
            <v>155162.39000000001</v>
          </cell>
          <cell r="M110">
            <v>26132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S110">
            <v>75.195400000000006</v>
          </cell>
          <cell r="T110">
            <v>64</v>
          </cell>
          <cell r="V110"/>
        </row>
        <row r="111">
          <cell r="A111" t="str">
            <v>200700900C</v>
          </cell>
          <cell r="B111" t="str">
            <v>206</v>
          </cell>
          <cell r="C111" t="str">
            <v>SAINT FRANCIS REGIONAL SERVICES-REHAB</v>
          </cell>
          <cell r="D111" t="str">
            <v>MUSKOGEE,OK 74401-5075</v>
          </cell>
          <cell r="E111" t="str">
            <v>74401</v>
          </cell>
          <cell r="F111" t="str">
            <v>Private-Combined</v>
          </cell>
          <cell r="G111" t="str">
            <v>Yes</v>
          </cell>
          <cell r="H111">
            <v>370025</v>
          </cell>
          <cell r="I111">
            <v>43646</v>
          </cell>
          <cell r="J111">
            <v>549</v>
          </cell>
          <cell r="K111">
            <v>1606164.92</v>
          </cell>
          <cell r="L111">
            <v>268900.75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S111">
            <v>60.692300000000003</v>
          </cell>
          <cell r="T111">
            <v>45</v>
          </cell>
          <cell r="V111"/>
        </row>
        <row r="112">
          <cell r="A112" t="str">
            <v>100697950I</v>
          </cell>
          <cell r="B112" t="str">
            <v>205</v>
          </cell>
          <cell r="C112" t="str">
            <v>SOUTHWESTERN MEDICAL CENTER - PSY</v>
          </cell>
          <cell r="D112" t="str">
            <v>LAWTON,OK 73505-9012</v>
          </cell>
          <cell r="E112" t="str">
            <v>73505</v>
          </cell>
          <cell r="F112" t="str">
            <v>Private-Combined</v>
          </cell>
          <cell r="G112" t="str">
            <v>Yes</v>
          </cell>
          <cell r="H112">
            <v>370097</v>
          </cell>
          <cell r="I112">
            <v>43769</v>
          </cell>
          <cell r="J112">
            <v>1134</v>
          </cell>
          <cell r="K112">
            <v>3327637.9</v>
          </cell>
          <cell r="L112">
            <v>417044.5</v>
          </cell>
          <cell r="M112">
            <v>50729.869999999995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S112">
            <v>255.59379999999999</v>
          </cell>
          <cell r="T112">
            <v>222</v>
          </cell>
          <cell r="V112"/>
        </row>
        <row r="113">
          <cell r="A113" t="str">
            <v>100699540T</v>
          </cell>
          <cell r="B113" t="str">
            <v>205</v>
          </cell>
          <cell r="C113" t="str">
            <v>ST ANTHONY HOSPITAL-PSY</v>
          </cell>
          <cell r="D113" t="str">
            <v>OKLAHOMA CITY,OK 73102-1080</v>
          </cell>
          <cell r="E113" t="str">
            <v>73102</v>
          </cell>
          <cell r="F113" t="str">
            <v>Private-Combined</v>
          </cell>
          <cell r="G113" t="str">
            <v>Yes</v>
          </cell>
          <cell r="H113">
            <v>370037</v>
          </cell>
          <cell r="I113">
            <v>43830</v>
          </cell>
          <cell r="J113">
            <v>2557</v>
          </cell>
          <cell r="K113">
            <v>6753608.5</v>
          </cell>
          <cell r="L113">
            <v>977834.22</v>
          </cell>
          <cell r="M113">
            <v>82022.37000000001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S113">
            <v>573.47799999999847</v>
          </cell>
          <cell r="T113">
            <v>530</v>
          </cell>
          <cell r="V113"/>
        </row>
        <row r="114">
          <cell r="A114" t="str">
            <v>100699540U</v>
          </cell>
          <cell r="B114" t="str">
            <v>206</v>
          </cell>
          <cell r="C114" t="str">
            <v>ST ANTHONY HOSPITAL-REHAB</v>
          </cell>
          <cell r="D114" t="str">
            <v>OKLAHOMA CITY,OK 73102-1080</v>
          </cell>
          <cell r="E114" t="str">
            <v>73102</v>
          </cell>
          <cell r="F114" t="str">
            <v>Private-Combined</v>
          </cell>
          <cell r="G114" t="str">
            <v>Yes</v>
          </cell>
          <cell r="H114">
            <v>370037</v>
          </cell>
          <cell r="I114">
            <v>43830</v>
          </cell>
          <cell r="J114">
            <v>64</v>
          </cell>
          <cell r="K114">
            <v>1211805.9099999999</v>
          </cell>
          <cell r="L114">
            <v>150653.57999999999</v>
          </cell>
          <cell r="M114">
            <v>1478.52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S114">
            <v>13.1021</v>
          </cell>
          <cell r="T114">
            <v>6</v>
          </cell>
          <cell r="V114"/>
        </row>
        <row r="115">
          <cell r="A115" t="str">
            <v>100690020C</v>
          </cell>
          <cell r="B115" t="str">
            <v>206</v>
          </cell>
          <cell r="C115" t="str">
            <v>ST MARY'S REGIONAL MEDICAL CENTER - REHAB</v>
          </cell>
          <cell r="D115" t="str">
            <v>ENID,OK 73701-5899</v>
          </cell>
          <cell r="E115" t="str">
            <v>73701</v>
          </cell>
          <cell r="F115" t="str">
            <v>Private-Combined</v>
          </cell>
          <cell r="G115" t="str">
            <v>Yes</v>
          </cell>
          <cell r="H115">
            <v>370026</v>
          </cell>
          <cell r="I115">
            <v>43830</v>
          </cell>
          <cell r="J115">
            <v>117</v>
          </cell>
          <cell r="K115">
            <v>829152.75</v>
          </cell>
          <cell r="L115">
            <v>54066.59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S115">
            <v>10.970400000000001</v>
          </cell>
          <cell r="T115">
            <v>9</v>
          </cell>
          <cell r="V115"/>
        </row>
        <row r="116">
          <cell r="A116" t="str">
            <v>100806400X</v>
          </cell>
          <cell r="B116" t="str">
            <v>010</v>
          </cell>
          <cell r="C116" t="str">
            <v>WILLOW VIEW HOSP</v>
          </cell>
          <cell r="D116" t="str">
            <v>SPENCER,OK 73084-</v>
          </cell>
          <cell r="E116" t="str">
            <v>73084</v>
          </cell>
          <cell r="F116" t="str">
            <v>Private-Combined</v>
          </cell>
          <cell r="G116" t="str">
            <v>Yes</v>
          </cell>
          <cell r="H116">
            <v>370028</v>
          </cell>
          <cell r="I116">
            <v>43646</v>
          </cell>
          <cell r="J116">
            <v>1905</v>
          </cell>
          <cell r="K116">
            <v>3673259.19</v>
          </cell>
          <cell r="L116">
            <v>756306.86</v>
          </cell>
          <cell r="M116">
            <v>13651.119999999999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S116">
            <v>472.44249999999869</v>
          </cell>
          <cell r="T116">
            <v>406</v>
          </cell>
          <cell r="V116"/>
        </row>
        <row r="118">
          <cell r="A118" t="str">
            <v>200752850A</v>
          </cell>
          <cell r="B118" t="str">
            <v>010</v>
          </cell>
          <cell r="C118" t="str">
            <v>OU MEDICINE MI</v>
          </cell>
          <cell r="D118" t="str">
            <v>OKLAHOMA CITY,OK 73104-5047</v>
          </cell>
          <cell r="E118" t="str">
            <v>73104</v>
          </cell>
          <cell r="F118" t="str">
            <v>Public</v>
          </cell>
          <cell r="G118" t="str">
            <v>Yes</v>
          </cell>
          <cell r="H118">
            <v>370093</v>
          </cell>
          <cell r="I118">
            <v>43646</v>
          </cell>
          <cell r="J118">
            <v>77890</v>
          </cell>
          <cell r="K118">
            <v>1248339290.79</v>
          </cell>
          <cell r="L118">
            <v>103173795</v>
          </cell>
          <cell r="M118">
            <v>3117598.8900000094</v>
          </cell>
          <cell r="N118">
            <v>4396877</v>
          </cell>
          <cell r="O118">
            <v>17937338</v>
          </cell>
          <cell r="P118">
            <v>135594434.38999999</v>
          </cell>
          <cell r="Q118">
            <v>6502570.4799999995</v>
          </cell>
          <cell r="S118">
            <v>19393.776099999803</v>
          </cell>
          <cell r="T118">
            <v>12285</v>
          </cell>
          <cell r="V118"/>
        </row>
        <row r="119">
          <cell r="A119" t="str">
            <v>200752850A E</v>
          </cell>
          <cell r="B119" t="str">
            <v>010</v>
          </cell>
          <cell r="C119" t="str">
            <v>OU MEDICINE EDMOND</v>
          </cell>
          <cell r="D119" t="str">
            <v>OKLAHOMA CITY,OK 73104-5047</v>
          </cell>
          <cell r="E119" t="str">
            <v>73104</v>
          </cell>
          <cell r="F119" t="e">
            <v>#N/A</v>
          </cell>
          <cell r="G119" t="e">
            <v>#N/A</v>
          </cell>
          <cell r="H119">
            <v>370093</v>
          </cell>
          <cell r="I119">
            <v>43646</v>
          </cell>
          <cell r="J119">
            <v>1061</v>
          </cell>
          <cell r="K119">
            <v>15046510.57</v>
          </cell>
          <cell r="L119">
            <v>1247391.04</v>
          </cell>
          <cell r="M119">
            <v>13617.25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S119">
            <v>299.54810000000003</v>
          </cell>
          <cell r="T119">
            <v>207</v>
          </cell>
          <cell r="V119"/>
        </row>
        <row r="120">
          <cell r="A120" t="str">
            <v>200752850D</v>
          </cell>
          <cell r="B120" t="str">
            <v>205</v>
          </cell>
          <cell r="C120" t="str">
            <v>OU MEDICINE - PSYCH</v>
          </cell>
          <cell r="D120" t="str">
            <v>EDMOND,OK 73034-6309</v>
          </cell>
          <cell r="E120" t="str">
            <v>73034</v>
          </cell>
          <cell r="F120" t="str">
            <v>Public-Combined</v>
          </cell>
          <cell r="G120" t="str">
            <v>Yes</v>
          </cell>
          <cell r="H120">
            <v>370093</v>
          </cell>
          <cell r="I120">
            <v>43646</v>
          </cell>
          <cell r="J120">
            <v>11</v>
          </cell>
          <cell r="K120">
            <v>33743.25</v>
          </cell>
          <cell r="L120">
            <v>5285.7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S120">
            <v>1.2108000000000001</v>
          </cell>
          <cell r="T120">
            <v>1</v>
          </cell>
          <cell r="V120"/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spital Data 22"/>
      <sheetName val="Hospital Data 21"/>
      <sheetName val="Addresses 22"/>
      <sheetName val="Addresses 21"/>
      <sheetName val="CCR DRG 22"/>
      <sheetName val="CCR SHOPP 22"/>
      <sheetName val="CCR SHOPP 21"/>
      <sheetName val="exp 22"/>
      <sheetName val="exp detail 22"/>
      <sheetName val="assessment log 2021"/>
      <sheetName val="assessment log 2022"/>
      <sheetName val="2021 Hospital Access Payments"/>
      <sheetName val="2021 CAH Payments"/>
      <sheetName val="2022 Hospital Access Payments"/>
      <sheetName val="2022 CAH Payments"/>
    </sheetNames>
    <sheetDataSet>
      <sheetData sheetId="0">
        <row r="1">
          <cell r="A1" t="str">
            <v>Provider ID</v>
          </cell>
        </row>
      </sheetData>
      <sheetData sheetId="1"/>
      <sheetData sheetId="2">
        <row r="1">
          <cell r="A1" t="str">
            <v>Provider ID &amp; Service Location</v>
          </cell>
          <cell r="B1" t="str">
            <v>Name</v>
          </cell>
          <cell r="C1" t="str">
            <v>NPI Number</v>
          </cell>
          <cell r="D1" t="str">
            <v>Provider Type Code</v>
          </cell>
          <cell r="E1" t="str">
            <v>Specialty Primary Code</v>
          </cell>
        </row>
        <row r="2">
          <cell r="A2" t="str">
            <v>200133520A</v>
          </cell>
          <cell r="B2" t="str">
            <v>ABRAZO ARROWHEAD CAMPUS</v>
          </cell>
          <cell r="C2" t="str">
            <v>1326022765</v>
          </cell>
          <cell r="D2" t="str">
            <v>01</v>
          </cell>
          <cell r="E2" t="str">
            <v>010</v>
          </cell>
        </row>
        <row r="3">
          <cell r="A3" t="str">
            <v>200126770A</v>
          </cell>
          <cell r="B3" t="str">
            <v>ABRAZO CENTRAL CAMPUS</v>
          </cell>
          <cell r="C3" t="str">
            <v>1477537363</v>
          </cell>
          <cell r="D3" t="str">
            <v>01</v>
          </cell>
          <cell r="E3" t="str">
            <v>010</v>
          </cell>
        </row>
        <row r="4">
          <cell r="A4" t="str">
            <v>200128370A</v>
          </cell>
          <cell r="B4" t="str">
            <v>ABRAZO SCOTTSDALE CAMPUS</v>
          </cell>
          <cell r="C4" t="str">
            <v>1326022732</v>
          </cell>
          <cell r="D4" t="str">
            <v>01</v>
          </cell>
          <cell r="E4" t="str">
            <v>010</v>
          </cell>
        </row>
        <row r="5">
          <cell r="A5" t="str">
            <v>100700030A</v>
          </cell>
          <cell r="B5" t="str">
            <v>ADAIR COUNTY HC INC</v>
          </cell>
          <cell r="C5" t="str">
            <v>1790753358</v>
          </cell>
          <cell r="D5" t="str">
            <v>01</v>
          </cell>
          <cell r="E5" t="str">
            <v>010</v>
          </cell>
        </row>
        <row r="6">
          <cell r="A6" t="str">
            <v>200239990A</v>
          </cell>
          <cell r="B6" t="str">
            <v>ADVENTHEALTH DAYTONA BEACH</v>
          </cell>
          <cell r="C6" t="str">
            <v>1063426823</v>
          </cell>
          <cell r="D6" t="str">
            <v>01</v>
          </cell>
          <cell r="E6" t="str">
            <v>010</v>
          </cell>
        </row>
        <row r="7">
          <cell r="A7" t="str">
            <v>100696080B</v>
          </cell>
          <cell r="B7" t="str">
            <v>ADVENTHEALTH HENDERSONVILLE</v>
          </cell>
          <cell r="C7" t="str">
            <v>1427075027</v>
          </cell>
          <cell r="D7" t="str">
            <v>01</v>
          </cell>
          <cell r="E7" t="str">
            <v>010</v>
          </cell>
        </row>
        <row r="8">
          <cell r="A8" t="str">
            <v>100696860A</v>
          </cell>
          <cell r="B8" t="str">
            <v>ADVENTHEALTH ORLANDO</v>
          </cell>
          <cell r="C8" t="str">
            <v>1306938071</v>
          </cell>
          <cell r="D8" t="str">
            <v>01</v>
          </cell>
          <cell r="E8" t="str">
            <v>010</v>
          </cell>
        </row>
        <row r="9">
          <cell r="A9" t="str">
            <v>100691520B</v>
          </cell>
          <cell r="B9" t="str">
            <v>ADVOCATE HEALTH &amp; HOSPITALS CORPORATION</v>
          </cell>
          <cell r="C9" t="str">
            <v>1164539730</v>
          </cell>
          <cell r="D9" t="str">
            <v>01</v>
          </cell>
          <cell r="E9" t="str">
            <v>010</v>
          </cell>
        </row>
        <row r="10">
          <cell r="A10" t="str">
            <v>100691520D</v>
          </cell>
          <cell r="B10" t="str">
            <v>ADVOCATE HEALTH &amp; HOSPITALS CORPORATION</v>
          </cell>
          <cell r="C10" t="str">
            <v>1548375082</v>
          </cell>
          <cell r="D10" t="str">
            <v>01</v>
          </cell>
          <cell r="E10" t="str">
            <v>010</v>
          </cell>
        </row>
        <row r="11">
          <cell r="A11" t="str">
            <v>200435950A</v>
          </cell>
          <cell r="B11" t="str">
            <v>AHS CLAREMORE REGIONAL HOSPITAL, LLC</v>
          </cell>
          <cell r="C11" t="str">
            <v>1023398807</v>
          </cell>
          <cell r="D11" t="str">
            <v>01</v>
          </cell>
          <cell r="E11" t="str">
            <v>010</v>
          </cell>
        </row>
        <row r="12">
          <cell r="A12" t="str">
            <v>200045700C</v>
          </cell>
          <cell r="B12" t="str">
            <v>AHS HENRYETTA HOSPITAL, LLC</v>
          </cell>
          <cell r="C12" t="str">
            <v>1720053556</v>
          </cell>
          <cell r="D12" t="str">
            <v>01</v>
          </cell>
          <cell r="E12" t="str">
            <v>010</v>
          </cell>
        </row>
        <row r="13">
          <cell r="A13" t="str">
            <v>200045700D</v>
          </cell>
          <cell r="B13" t="str">
            <v>AHS HENRYETTA HOSPITAL - PSYCH</v>
          </cell>
          <cell r="C13" t="str">
            <v>1497824742</v>
          </cell>
          <cell r="D13" t="str">
            <v>01</v>
          </cell>
          <cell r="E13" t="str">
            <v>205</v>
          </cell>
        </row>
        <row r="14">
          <cell r="A14" t="str">
            <v>200439230A</v>
          </cell>
          <cell r="B14" t="str">
            <v>AHS SOUTHCREST HOSPITAL, LLC</v>
          </cell>
          <cell r="C14" t="str">
            <v>1750661534</v>
          </cell>
          <cell r="D14" t="str">
            <v>01</v>
          </cell>
          <cell r="E14" t="str">
            <v>010</v>
          </cell>
        </row>
        <row r="15">
          <cell r="A15" t="str">
            <v>200539730A</v>
          </cell>
          <cell r="B15" t="str">
            <v>ALEGENT HEALTH CMMNTY MMRL HSPTL OF MO VALLEY, IA</v>
          </cell>
          <cell r="C15" t="str">
            <v>1508964123</v>
          </cell>
          <cell r="D15" t="str">
            <v>01</v>
          </cell>
          <cell r="E15" t="str">
            <v>010</v>
          </cell>
        </row>
        <row r="16">
          <cell r="A16" t="str">
            <v>100692970A</v>
          </cell>
          <cell r="B16" t="str">
            <v>ALLEN MEMORIAL HOSPITAL CORPORATION</v>
          </cell>
          <cell r="C16" t="str">
            <v>1336231091</v>
          </cell>
          <cell r="D16" t="str">
            <v>01</v>
          </cell>
          <cell r="E16" t="str">
            <v>010</v>
          </cell>
        </row>
        <row r="17">
          <cell r="A17" t="str">
            <v>100696610B</v>
          </cell>
          <cell r="B17" t="str">
            <v>ALLIANCEHEALTH DURANT</v>
          </cell>
          <cell r="C17" t="str">
            <v>1770522906</v>
          </cell>
          <cell r="D17" t="str">
            <v>01</v>
          </cell>
          <cell r="E17" t="str">
            <v>010</v>
          </cell>
        </row>
        <row r="18">
          <cell r="A18" t="str">
            <v>100700440A</v>
          </cell>
          <cell r="B18" t="str">
            <v>ALLIANCE HEALTH MADILL</v>
          </cell>
          <cell r="C18" t="str">
            <v>1467476556</v>
          </cell>
          <cell r="D18" t="str">
            <v>01</v>
          </cell>
          <cell r="E18" t="str">
            <v>014</v>
          </cell>
        </row>
        <row r="19">
          <cell r="A19" t="str">
            <v>100700490I</v>
          </cell>
          <cell r="B19" t="str">
            <v>ALLIANCEHEALTH MIDWEST-PSY</v>
          </cell>
          <cell r="C19" t="str">
            <v>1417998691</v>
          </cell>
          <cell r="D19" t="str">
            <v>01</v>
          </cell>
          <cell r="E19" t="str">
            <v>205</v>
          </cell>
        </row>
        <row r="20">
          <cell r="A20" t="str">
            <v>100699420A</v>
          </cell>
          <cell r="B20" t="str">
            <v>ALLIANCEHEALTH PONCA CITY</v>
          </cell>
          <cell r="C20" t="str">
            <v>1225077035</v>
          </cell>
          <cell r="D20" t="str">
            <v>01</v>
          </cell>
          <cell r="E20" t="str">
            <v>010</v>
          </cell>
        </row>
        <row r="21">
          <cell r="A21" t="str">
            <v>200196450C</v>
          </cell>
          <cell r="B21" t="str">
            <v>ALLIANCEHEALTH SEMINOLE</v>
          </cell>
          <cell r="C21" t="str">
            <v>1891980124</v>
          </cell>
          <cell r="D21" t="str">
            <v>01</v>
          </cell>
          <cell r="E21" t="str">
            <v>010</v>
          </cell>
        </row>
        <row r="22">
          <cell r="A22" t="str">
            <v>200019120A</v>
          </cell>
          <cell r="B22" t="str">
            <v>ALLIANCEHEALTH WOODWARD</v>
          </cell>
          <cell r="C22" t="str">
            <v>1558312553</v>
          </cell>
          <cell r="D22" t="str">
            <v>01</v>
          </cell>
          <cell r="E22" t="str">
            <v>010</v>
          </cell>
        </row>
        <row r="23">
          <cell r="A23" t="str">
            <v>200096790A</v>
          </cell>
          <cell r="B23" t="str">
            <v>ALTON MEMORIAL HOSPITAL</v>
          </cell>
          <cell r="C23" t="str">
            <v>1548278476</v>
          </cell>
          <cell r="D23" t="str">
            <v>01</v>
          </cell>
          <cell r="E23" t="str">
            <v>010</v>
          </cell>
        </row>
        <row r="24">
          <cell r="A24" t="str">
            <v>200588720A</v>
          </cell>
          <cell r="B24" t="str">
            <v>ALVARADO HOSPITAL MEDICAL CENTER</v>
          </cell>
          <cell r="C24" t="str">
            <v>1265468946</v>
          </cell>
          <cell r="D24" t="str">
            <v>01</v>
          </cell>
          <cell r="E24" t="str">
            <v>010</v>
          </cell>
        </row>
        <row r="25">
          <cell r="A25" t="str">
            <v>100700790A</v>
          </cell>
          <cell r="B25" t="str">
            <v>ARBUCKLE MEM HSP</v>
          </cell>
          <cell r="C25" t="str">
            <v>1700869492</v>
          </cell>
          <cell r="D25" t="str">
            <v>01</v>
          </cell>
          <cell r="E25" t="str">
            <v>014</v>
          </cell>
        </row>
        <row r="26">
          <cell r="A26" t="str">
            <v>100817680A</v>
          </cell>
          <cell r="B26" t="str">
            <v>ARKANSAS CHILDREN'S HOSPITAL</v>
          </cell>
          <cell r="C26" t="str">
            <v>1194776757</v>
          </cell>
          <cell r="D26" t="str">
            <v>01</v>
          </cell>
          <cell r="E26" t="str">
            <v>010</v>
          </cell>
        </row>
        <row r="27">
          <cell r="A27" t="str">
            <v>200783980A</v>
          </cell>
          <cell r="B27" t="str">
            <v>ARKANSAS CHILDREN'S NORTHWEST, INC</v>
          </cell>
          <cell r="C27" t="str">
            <v>1255875746</v>
          </cell>
          <cell r="D27" t="str">
            <v>01</v>
          </cell>
          <cell r="E27" t="str">
            <v>010</v>
          </cell>
        </row>
        <row r="28">
          <cell r="A28" t="str">
            <v>200989770A</v>
          </cell>
          <cell r="B28" t="str">
            <v>AROOSTOOK MEDICAL CENTER</v>
          </cell>
          <cell r="C28" t="str">
            <v>1396858999</v>
          </cell>
          <cell r="D28" t="str">
            <v>01</v>
          </cell>
          <cell r="E28" t="str">
            <v>010</v>
          </cell>
        </row>
        <row r="29">
          <cell r="A29" t="str">
            <v>200957660A</v>
          </cell>
          <cell r="B29" t="str">
            <v>ASANTE</v>
          </cell>
          <cell r="C29" t="str">
            <v>1730628827</v>
          </cell>
          <cell r="D29" t="str">
            <v>01</v>
          </cell>
          <cell r="E29" t="str">
            <v>010</v>
          </cell>
        </row>
        <row r="30">
          <cell r="A30" t="str">
            <v>100705610A</v>
          </cell>
          <cell r="B30" t="str">
            <v>ASANTE ROGUE REGIONAL MEDICAL CENTER</v>
          </cell>
          <cell r="C30" t="str">
            <v>1770587107</v>
          </cell>
          <cell r="D30" t="str">
            <v>01</v>
          </cell>
          <cell r="E30" t="str">
            <v>010</v>
          </cell>
        </row>
        <row r="31">
          <cell r="A31" t="str">
            <v>200255280A</v>
          </cell>
          <cell r="B31" t="str">
            <v>ASANTE THREE RIVERS MEDICAL CENTER, LLC</v>
          </cell>
          <cell r="C31" t="str">
            <v>1801891809</v>
          </cell>
          <cell r="D31" t="str">
            <v>01</v>
          </cell>
          <cell r="E31" t="str">
            <v>010</v>
          </cell>
        </row>
        <row r="32">
          <cell r="A32" t="str">
            <v>100694580A</v>
          </cell>
          <cell r="B32" t="str">
            <v>ASCENSION VIA CHRISTI HOSPITAL, PITTSBURG INC.</v>
          </cell>
          <cell r="C32" t="str">
            <v>1831125087</v>
          </cell>
          <cell r="D32" t="str">
            <v>01</v>
          </cell>
          <cell r="E32" t="str">
            <v>010</v>
          </cell>
        </row>
        <row r="33">
          <cell r="A33" t="str">
            <v>100695200L</v>
          </cell>
          <cell r="B33" t="str">
            <v>ASCENSION VIA CHRISTI HOSPITALS WICHITA INC</v>
          </cell>
          <cell r="C33" t="str">
            <v>1154314789</v>
          </cell>
          <cell r="D33" t="str">
            <v>01</v>
          </cell>
          <cell r="E33" t="str">
            <v>010</v>
          </cell>
        </row>
        <row r="34">
          <cell r="A34" t="str">
            <v>100695200A</v>
          </cell>
          <cell r="B34" t="str">
            <v>ASCENSION VIA CHRISTI HOSPITALS WICHITA, INC.</v>
          </cell>
          <cell r="C34" t="str">
            <v>1154314789</v>
          </cell>
          <cell r="D34" t="str">
            <v>01</v>
          </cell>
          <cell r="E34" t="str">
            <v>010</v>
          </cell>
        </row>
        <row r="35">
          <cell r="A35" t="str">
            <v>100704400A</v>
          </cell>
          <cell r="B35" t="str">
            <v>ASPEN VALLEY HOSPITAL</v>
          </cell>
          <cell r="C35" t="str">
            <v>1518960814</v>
          </cell>
          <cell r="D35" t="str">
            <v>01</v>
          </cell>
          <cell r="E35" t="str">
            <v>014</v>
          </cell>
        </row>
        <row r="36">
          <cell r="A36" t="str">
            <v>100262850D</v>
          </cell>
          <cell r="B36" t="str">
            <v>ATOKA COUNTY HEALTHCARE AUTHORITY</v>
          </cell>
          <cell r="C36" t="str">
            <v>1508896499</v>
          </cell>
          <cell r="D36" t="str">
            <v>01</v>
          </cell>
          <cell r="E36" t="str">
            <v>014</v>
          </cell>
        </row>
        <row r="37">
          <cell r="A37" t="str">
            <v>200233310C</v>
          </cell>
          <cell r="B37" t="str">
            <v>ATRIUM HEALTH UNION</v>
          </cell>
          <cell r="C37" t="str">
            <v>1396790325</v>
          </cell>
          <cell r="D37" t="str">
            <v>01</v>
          </cell>
          <cell r="E37" t="str">
            <v>010</v>
          </cell>
        </row>
        <row r="38">
          <cell r="A38" t="str">
            <v>100694080A</v>
          </cell>
          <cell r="B38" t="str">
            <v>AVERA MCKENNAN HOSPITAL</v>
          </cell>
          <cell r="C38" t="str">
            <v>1568460772</v>
          </cell>
          <cell r="D38" t="str">
            <v>01</v>
          </cell>
          <cell r="E38" t="str">
            <v>010</v>
          </cell>
        </row>
        <row r="39">
          <cell r="A39" t="str">
            <v>100694080C</v>
          </cell>
          <cell r="B39" t="str">
            <v>AVERA MCKENNAN HOSPITAL - PSY</v>
          </cell>
          <cell r="C39" t="str">
            <v>1164445250</v>
          </cell>
          <cell r="D39" t="str">
            <v>01</v>
          </cell>
          <cell r="E39" t="str">
            <v>010</v>
          </cell>
        </row>
        <row r="40">
          <cell r="A40" t="str">
            <v>100694080B</v>
          </cell>
          <cell r="B40" t="str">
            <v>AVERA MCKENNAN HOSPITAL - REHAB</v>
          </cell>
          <cell r="C40" t="str">
            <v>1215951629</v>
          </cell>
          <cell r="D40" t="str">
            <v>01</v>
          </cell>
          <cell r="E40" t="str">
            <v>010</v>
          </cell>
        </row>
        <row r="41">
          <cell r="A41" t="str">
            <v>200284960A</v>
          </cell>
          <cell r="B41" t="str">
            <v>AVERA QUEEN OF PEACE HOSPITAL</v>
          </cell>
          <cell r="C41" t="str">
            <v>1154324507</v>
          </cell>
          <cell r="D41" t="str">
            <v>01</v>
          </cell>
          <cell r="E41" t="str">
            <v>010</v>
          </cell>
        </row>
        <row r="42">
          <cell r="A42" t="str">
            <v>100694060A</v>
          </cell>
          <cell r="B42" t="str">
            <v>AVERA ST LUKES HOSPITAL</v>
          </cell>
          <cell r="C42" t="str">
            <v>1457309270</v>
          </cell>
          <cell r="D42" t="str">
            <v>01</v>
          </cell>
          <cell r="E42" t="str">
            <v>010</v>
          </cell>
        </row>
        <row r="43">
          <cell r="A43" t="str">
            <v>200289010A</v>
          </cell>
          <cell r="B43" t="str">
            <v>AVERA ST MARYS HOSPITAL</v>
          </cell>
          <cell r="C43" t="str">
            <v>1669457180</v>
          </cell>
          <cell r="D43" t="str">
            <v>01</v>
          </cell>
          <cell r="E43" t="str">
            <v>010</v>
          </cell>
        </row>
        <row r="44">
          <cell r="A44" t="str">
            <v>100704270C</v>
          </cell>
          <cell r="B44" t="str">
            <v>AVISTA ADVENTIST HOSPITAL</v>
          </cell>
          <cell r="C44" t="str">
            <v>1891709192</v>
          </cell>
          <cell r="D44" t="str">
            <v>01</v>
          </cell>
          <cell r="E44" t="str">
            <v>010</v>
          </cell>
        </row>
        <row r="45">
          <cell r="A45" t="str">
            <v>200102450A</v>
          </cell>
          <cell r="B45" t="str">
            <v>BAILEY MEDICAL CENTER LLC</v>
          </cell>
          <cell r="C45" t="str">
            <v>1205846037</v>
          </cell>
          <cell r="D45" t="str">
            <v>01</v>
          </cell>
          <cell r="E45" t="str">
            <v>010</v>
          </cell>
        </row>
        <row r="46">
          <cell r="A46" t="str">
            <v>200060120A</v>
          </cell>
          <cell r="B46" t="str">
            <v>BANNER ESTRELLA MEDICAL CENTER</v>
          </cell>
          <cell r="C46" t="str">
            <v>1275566200</v>
          </cell>
          <cell r="D46" t="str">
            <v>01</v>
          </cell>
          <cell r="E46" t="str">
            <v>010</v>
          </cell>
        </row>
        <row r="47">
          <cell r="A47" t="str">
            <v>200784450A</v>
          </cell>
          <cell r="B47" t="str">
            <v>BANNER UNIVERSITY MEDICAL CENTER TUCSON</v>
          </cell>
          <cell r="C47" t="str">
            <v>1265820179</v>
          </cell>
          <cell r="D47" t="str">
            <v>01</v>
          </cell>
          <cell r="E47" t="str">
            <v>010</v>
          </cell>
        </row>
        <row r="48">
          <cell r="A48" t="str">
            <v>200827000A</v>
          </cell>
          <cell r="B48" t="str">
            <v>BAPTIST HEALTH - FORT SMITH</v>
          </cell>
          <cell r="C48" t="str">
            <v>1710463146</v>
          </cell>
          <cell r="D48" t="str">
            <v>01</v>
          </cell>
          <cell r="E48" t="str">
            <v>010</v>
          </cell>
        </row>
        <row r="49">
          <cell r="A49" t="str">
            <v>200827000C</v>
          </cell>
          <cell r="B49" t="str">
            <v>BAPTIST HEALTH - FORT SMITH PSYCH</v>
          </cell>
          <cell r="C49" t="str">
            <v>1477039782</v>
          </cell>
          <cell r="D49" t="str">
            <v>01</v>
          </cell>
          <cell r="E49" t="str">
            <v>205</v>
          </cell>
        </row>
        <row r="50">
          <cell r="A50" t="str">
            <v>100698630B</v>
          </cell>
          <cell r="B50" t="str">
            <v>BAPTIST HEALTH MEDICAL CENTER-ARKADELPHIA</v>
          </cell>
          <cell r="C50" t="str">
            <v>1174553796</v>
          </cell>
          <cell r="D50" t="str">
            <v>01</v>
          </cell>
          <cell r="E50" t="str">
            <v>014</v>
          </cell>
        </row>
        <row r="51">
          <cell r="A51" t="str">
            <v>200703480A</v>
          </cell>
          <cell r="B51" t="str">
            <v>BAPTIST HEALTH MEDICAL CENTER-CONWAY</v>
          </cell>
          <cell r="C51" t="str">
            <v>1285005140</v>
          </cell>
          <cell r="D51" t="str">
            <v>01</v>
          </cell>
          <cell r="E51" t="str">
            <v>010</v>
          </cell>
        </row>
        <row r="52">
          <cell r="A52" t="str">
            <v>100698630D</v>
          </cell>
          <cell r="B52" t="str">
            <v>BAPTIST HEALTH MEDICAL CENTER-HEBER SPRINGS</v>
          </cell>
          <cell r="C52" t="str">
            <v>1609804822</v>
          </cell>
          <cell r="D52" t="str">
            <v>01</v>
          </cell>
          <cell r="E52" t="str">
            <v>014</v>
          </cell>
        </row>
        <row r="53">
          <cell r="A53" t="str">
            <v>100698630C</v>
          </cell>
          <cell r="B53" t="str">
            <v>BAPTIST HEALTH MEDICAL CENTER-LITTLE ROCK</v>
          </cell>
          <cell r="C53" t="str">
            <v>1043240682</v>
          </cell>
          <cell r="D53" t="str">
            <v>01</v>
          </cell>
          <cell r="E53" t="str">
            <v>010</v>
          </cell>
        </row>
        <row r="54">
          <cell r="A54" t="str">
            <v>100698630E</v>
          </cell>
          <cell r="B54" t="str">
            <v>BAPTIST HEALTH MEDICAL CENTER LITTLE ROCK - PSY</v>
          </cell>
          <cell r="C54" t="str">
            <v>1255377420</v>
          </cell>
          <cell r="D54" t="str">
            <v>01</v>
          </cell>
          <cell r="E54" t="str">
            <v>205</v>
          </cell>
        </row>
        <row r="55">
          <cell r="A55" t="str">
            <v>100698630F</v>
          </cell>
          <cell r="B55" t="str">
            <v>BAPTIST HEALTH MEDICAL CENTER LITTLE ROCK-REHAB</v>
          </cell>
          <cell r="C55" t="str">
            <v>1215967831</v>
          </cell>
          <cell r="D55" t="str">
            <v>01</v>
          </cell>
          <cell r="E55" t="str">
            <v>206</v>
          </cell>
        </row>
        <row r="56">
          <cell r="A56" t="str">
            <v>200766900A</v>
          </cell>
          <cell r="B56" t="str">
            <v>BAPTIST HEALTH STUTTGART</v>
          </cell>
          <cell r="C56" t="str">
            <v>1790773158</v>
          </cell>
          <cell r="D56" t="str">
            <v>01</v>
          </cell>
          <cell r="E56" t="str">
            <v>010</v>
          </cell>
        </row>
        <row r="57">
          <cell r="A57" t="str">
            <v>200827000B</v>
          </cell>
          <cell r="B57" t="str">
            <v>BAPTIST HEALTH - VAN BUREN</v>
          </cell>
          <cell r="C57" t="str">
            <v>1154807584</v>
          </cell>
          <cell r="D57" t="str">
            <v>01</v>
          </cell>
          <cell r="E57" t="str">
            <v>010</v>
          </cell>
        </row>
        <row r="58">
          <cell r="A58" t="str">
            <v>200060650B</v>
          </cell>
          <cell r="B58" t="str">
            <v>BAPTIST HOSPITAL</v>
          </cell>
          <cell r="C58" t="str">
            <v>1700979465</v>
          </cell>
          <cell r="D58" t="str">
            <v>01</v>
          </cell>
          <cell r="E58" t="str">
            <v>010</v>
          </cell>
        </row>
        <row r="59">
          <cell r="A59" t="str">
            <v>200060650C</v>
          </cell>
          <cell r="B59" t="str">
            <v>BAPTIST HOSPITAL-PSYCH</v>
          </cell>
          <cell r="C59" t="str">
            <v>1457448037</v>
          </cell>
          <cell r="D59" t="str">
            <v>01</v>
          </cell>
          <cell r="E59" t="str">
            <v>205</v>
          </cell>
        </row>
        <row r="60">
          <cell r="A60" t="str">
            <v>200753100A</v>
          </cell>
          <cell r="B60" t="str">
            <v>BAPTIST MEDICAL CENTER SOUTH</v>
          </cell>
          <cell r="C60" t="str">
            <v>1700977105</v>
          </cell>
          <cell r="D60" t="str">
            <v>01</v>
          </cell>
          <cell r="E60" t="str">
            <v>010</v>
          </cell>
        </row>
        <row r="61">
          <cell r="A61" t="str">
            <v>100698630A</v>
          </cell>
          <cell r="B61" t="str">
            <v>BAPTIST MEMORIAL MEDICAL CENTER-NORTH LITTLE ROCK</v>
          </cell>
          <cell r="C61" t="str">
            <v>1497790042</v>
          </cell>
          <cell r="D61" t="str">
            <v>01</v>
          </cell>
          <cell r="E61" t="str">
            <v>010</v>
          </cell>
        </row>
        <row r="62">
          <cell r="A62" t="str">
            <v>200555250A</v>
          </cell>
          <cell r="B62" t="str">
            <v>BAPTIST ST ANTHONYS HOSPITAL</v>
          </cell>
          <cell r="C62" t="str">
            <v>1407191984</v>
          </cell>
          <cell r="D62" t="str">
            <v>01</v>
          </cell>
          <cell r="E62" t="str">
            <v>010</v>
          </cell>
        </row>
        <row r="63">
          <cell r="A63" t="str">
            <v>100690180A</v>
          </cell>
          <cell r="B63" t="str">
            <v>BARNES-JEWISH HOPSITAL</v>
          </cell>
          <cell r="C63" t="str">
            <v>1649299827</v>
          </cell>
          <cell r="D63" t="str">
            <v>01</v>
          </cell>
          <cell r="E63" t="str">
            <v>010</v>
          </cell>
        </row>
        <row r="64">
          <cell r="A64" t="str">
            <v>201096610A</v>
          </cell>
          <cell r="B64" t="str">
            <v>BARNES-JEWISH WEST COUNTY</v>
          </cell>
          <cell r="C64" t="str">
            <v>1831107895</v>
          </cell>
          <cell r="D64" t="str">
            <v>01</v>
          </cell>
          <cell r="E64" t="str">
            <v>010</v>
          </cell>
        </row>
        <row r="65">
          <cell r="A65" t="str">
            <v>200854530A</v>
          </cell>
          <cell r="B65" t="str">
            <v>BARSTOW COMMUNITY HOSPITAL</v>
          </cell>
          <cell r="C65" t="str">
            <v>1780655670</v>
          </cell>
          <cell r="D65" t="str">
            <v>01</v>
          </cell>
          <cell r="E65" t="str">
            <v>010</v>
          </cell>
        </row>
        <row r="66">
          <cell r="A66" t="str">
            <v>200120700A</v>
          </cell>
          <cell r="B66" t="str">
            <v>BAXTER REGIONAL MEDICAL CENTER</v>
          </cell>
          <cell r="C66" t="str">
            <v>1881788933</v>
          </cell>
          <cell r="D66" t="str">
            <v>01</v>
          </cell>
          <cell r="E66" t="str">
            <v>010</v>
          </cell>
        </row>
        <row r="67">
          <cell r="A67" t="str">
            <v>100702150A</v>
          </cell>
          <cell r="B67" t="str">
            <v>BAYLOR ALL SAINTS MEDICAL CENTER</v>
          </cell>
          <cell r="C67" t="str">
            <v>1669472387</v>
          </cell>
          <cell r="D67" t="str">
            <v>01</v>
          </cell>
          <cell r="E67" t="str">
            <v>010</v>
          </cell>
        </row>
        <row r="68">
          <cell r="A68" t="str">
            <v>200027170A</v>
          </cell>
          <cell r="B68" t="str">
            <v>BAYLOR MEDICAL CENTER AT IRVING</v>
          </cell>
          <cell r="C68" t="str">
            <v>1992700983</v>
          </cell>
          <cell r="D68" t="str">
            <v>01</v>
          </cell>
          <cell r="E68" t="str">
            <v>010</v>
          </cell>
        </row>
        <row r="69">
          <cell r="A69" t="str">
            <v>200084370A</v>
          </cell>
          <cell r="B69" t="str">
            <v>BAYLOR REGIONAL MEDICAL CENTER AT PLANO</v>
          </cell>
          <cell r="C69" t="str">
            <v>1649273434</v>
          </cell>
          <cell r="D69" t="str">
            <v>01</v>
          </cell>
          <cell r="E69" t="str">
            <v>010</v>
          </cell>
        </row>
        <row r="70">
          <cell r="A70" t="str">
            <v>200081880A</v>
          </cell>
          <cell r="B70" t="str">
            <v>BAYLOR SCOTT &amp; WHITE MEDICAL CENTER - CENTENNIAL</v>
          </cell>
          <cell r="C70" t="str">
            <v>1801826839</v>
          </cell>
          <cell r="D70" t="str">
            <v>01</v>
          </cell>
          <cell r="E70" t="str">
            <v>010</v>
          </cell>
        </row>
        <row r="71">
          <cell r="A71" t="str">
            <v>200043710A</v>
          </cell>
          <cell r="B71" t="str">
            <v>BAYLOR SCOTT &amp; WHITE MEDICAL CENTER - GRAPEVINE</v>
          </cell>
          <cell r="C71" t="str">
            <v>1073511762</v>
          </cell>
          <cell r="D71" t="str">
            <v>01</v>
          </cell>
          <cell r="E71" t="str">
            <v>010</v>
          </cell>
        </row>
        <row r="72">
          <cell r="A72" t="str">
            <v>200115740A</v>
          </cell>
          <cell r="B72" t="str">
            <v>BAYLOR SCOTT &amp; WHITE MEDICAL CENTER - LAKE POINTE</v>
          </cell>
          <cell r="C72" t="str">
            <v>1205018439</v>
          </cell>
          <cell r="D72" t="str">
            <v>01</v>
          </cell>
          <cell r="E72" t="str">
            <v>010</v>
          </cell>
        </row>
        <row r="73">
          <cell r="A73" t="str">
            <v>100702170C</v>
          </cell>
          <cell r="B73" t="str">
            <v>BAYLOR SCOTT &amp; WHITE MEDICAL CENTER - MCKINNEY</v>
          </cell>
          <cell r="C73" t="str">
            <v>1124305065</v>
          </cell>
          <cell r="D73" t="str">
            <v>01</v>
          </cell>
          <cell r="E73" t="str">
            <v>010</v>
          </cell>
        </row>
        <row r="74">
          <cell r="A74" t="str">
            <v>200115430B</v>
          </cell>
          <cell r="B74" t="str">
            <v>BAYLOR SCOTT &amp; WHITE MEDICAL CENTER - WAXAHACHIE</v>
          </cell>
          <cell r="C74" t="str">
            <v>1265430177</v>
          </cell>
          <cell r="D74" t="str">
            <v>01</v>
          </cell>
          <cell r="E74" t="str">
            <v>010</v>
          </cell>
        </row>
        <row r="75">
          <cell r="A75" t="str">
            <v>200864670A</v>
          </cell>
          <cell r="B75" t="str">
            <v>BAYLOR SCOTT &amp; WHITE THE HEART HOSPITAL - DENTON</v>
          </cell>
          <cell r="C75" t="str">
            <v>1194753590</v>
          </cell>
          <cell r="D75" t="str">
            <v>01</v>
          </cell>
          <cell r="E75" t="str">
            <v>010</v>
          </cell>
        </row>
        <row r="76">
          <cell r="A76" t="str">
            <v>100702580B</v>
          </cell>
          <cell r="B76" t="str">
            <v>BAYLOR UNIVERSITY MEDICAL CENTER</v>
          </cell>
          <cell r="C76" t="str">
            <v>1447250253</v>
          </cell>
          <cell r="D76" t="str">
            <v>01</v>
          </cell>
          <cell r="E76" t="str">
            <v>010</v>
          </cell>
        </row>
        <row r="77">
          <cell r="A77" t="str">
            <v>200997010A</v>
          </cell>
          <cell r="B77" t="str">
            <v>BBH CBMC LLC</v>
          </cell>
          <cell r="C77" t="str">
            <v>1174977557</v>
          </cell>
          <cell r="D77" t="str">
            <v>01</v>
          </cell>
          <cell r="E77" t="str">
            <v>010</v>
          </cell>
        </row>
        <row r="78">
          <cell r="A78" t="str">
            <v>100700760A</v>
          </cell>
          <cell r="B78" t="str">
            <v>BEAVER COUNTY MEMORIAL HOSPITAL</v>
          </cell>
          <cell r="C78" t="str">
            <v>1578540274</v>
          </cell>
          <cell r="D78" t="str">
            <v>01</v>
          </cell>
          <cell r="E78" t="str">
            <v>014</v>
          </cell>
        </row>
        <row r="79">
          <cell r="A79" t="str">
            <v>200422480A</v>
          </cell>
          <cell r="B79" t="str">
            <v>BELLEVUE MEDICAL CENTER</v>
          </cell>
          <cell r="C79" t="str">
            <v>1609007525</v>
          </cell>
          <cell r="D79" t="str">
            <v>01</v>
          </cell>
          <cell r="E79" t="str">
            <v>010</v>
          </cell>
        </row>
        <row r="80">
          <cell r="A80" t="str">
            <v>200085660G</v>
          </cell>
          <cell r="B80" t="str">
            <v>BETHANY BEHAVIORAL HEALTH-A UNIT OF CEDAR RIDGE</v>
          </cell>
          <cell r="C80" t="str">
            <v>1598716490</v>
          </cell>
          <cell r="D80" t="str">
            <v>63</v>
          </cell>
          <cell r="E80" t="str">
            <v>634</v>
          </cell>
        </row>
        <row r="81">
          <cell r="A81" t="str">
            <v>100677110F</v>
          </cell>
          <cell r="B81" t="str">
            <v>BETHANY CHILDREN'S HEALTH CENTER</v>
          </cell>
          <cell r="C81" t="str">
            <v>1740395409</v>
          </cell>
          <cell r="D81" t="str">
            <v>01</v>
          </cell>
          <cell r="E81" t="str">
            <v>015</v>
          </cell>
        </row>
        <row r="82">
          <cell r="A82" t="str">
            <v>201038150A</v>
          </cell>
          <cell r="B82" t="str">
            <v>BETH ISRAEL DEACONESS MEDICAL CENTER, INC.</v>
          </cell>
          <cell r="C82" t="str">
            <v>1548202641</v>
          </cell>
          <cell r="D82" t="str">
            <v>01</v>
          </cell>
          <cell r="E82" t="str">
            <v>010</v>
          </cell>
        </row>
        <row r="83">
          <cell r="A83" t="str">
            <v>200668710A</v>
          </cell>
          <cell r="B83" t="str">
            <v>BLACKWELL REGIONAL HOSPITAL</v>
          </cell>
          <cell r="C83" t="str">
            <v>1104375237</v>
          </cell>
          <cell r="D83" t="str">
            <v>01</v>
          </cell>
          <cell r="E83" t="str">
            <v>010</v>
          </cell>
        </row>
        <row r="84">
          <cell r="A84" t="str">
            <v>100697480A</v>
          </cell>
          <cell r="B84" t="str">
            <v>BLOUNT MEMORIAL HOSPITAL</v>
          </cell>
          <cell r="C84" t="str">
            <v>1619939071</v>
          </cell>
          <cell r="D84" t="str">
            <v>01</v>
          </cell>
          <cell r="E84" t="str">
            <v>010</v>
          </cell>
        </row>
        <row r="85">
          <cell r="A85" t="str">
            <v>100694540E</v>
          </cell>
          <cell r="B85" t="str">
            <v>BOB WILSON MEMORIAL HOSPITAL</v>
          </cell>
          <cell r="C85" t="str">
            <v>1811432594</v>
          </cell>
          <cell r="D85" t="str">
            <v>01</v>
          </cell>
          <cell r="E85" t="str">
            <v>010</v>
          </cell>
        </row>
        <row r="86">
          <cell r="A86" t="str">
            <v>200271780A</v>
          </cell>
          <cell r="B86" t="str">
            <v>BRIM HEALTHCARE OF TEXAS LLC</v>
          </cell>
          <cell r="C86" t="str">
            <v>1114903523</v>
          </cell>
          <cell r="D86" t="str">
            <v>01</v>
          </cell>
          <cell r="E86" t="str">
            <v>010</v>
          </cell>
        </row>
        <row r="87">
          <cell r="A87" t="str">
            <v>200573000A</v>
          </cell>
          <cell r="B87" t="str">
            <v>BRISTOW ENDEAVOR HEALTHCARE, LLC</v>
          </cell>
          <cell r="C87" t="str">
            <v>1265863583</v>
          </cell>
          <cell r="D87" t="str">
            <v>01</v>
          </cell>
          <cell r="E87" t="str">
            <v>010</v>
          </cell>
        </row>
        <row r="88">
          <cell r="A88" t="str">
            <v>100701410E</v>
          </cell>
          <cell r="B88" t="str">
            <v>BROOKHAVEN HOSPITAL LLC</v>
          </cell>
          <cell r="C88" t="str">
            <v>1023064300</v>
          </cell>
          <cell r="D88" t="str">
            <v>63</v>
          </cell>
          <cell r="E88" t="str">
            <v>634</v>
          </cell>
        </row>
        <row r="89">
          <cell r="A89" t="str">
            <v>200706110A</v>
          </cell>
          <cell r="B89" t="str">
            <v>BROOKWOOD BAPTIST MEDICAL CENTER</v>
          </cell>
          <cell r="C89" t="str">
            <v>1003260480</v>
          </cell>
          <cell r="D89" t="str">
            <v>01</v>
          </cell>
          <cell r="E89" t="str">
            <v>010</v>
          </cell>
        </row>
        <row r="90">
          <cell r="A90" t="str">
            <v>100697060C</v>
          </cell>
          <cell r="B90" t="str">
            <v>BROWARD HEALTH MEDICAL CENTER</v>
          </cell>
          <cell r="C90" t="str">
            <v>1285662239</v>
          </cell>
          <cell r="D90" t="str">
            <v>01</v>
          </cell>
          <cell r="E90" t="str">
            <v>010</v>
          </cell>
        </row>
        <row r="91">
          <cell r="A91" t="str">
            <v>100693900A</v>
          </cell>
          <cell r="B91" t="str">
            <v>CAMERON REGIONAL MEDICAL CENTER</v>
          </cell>
          <cell r="C91" t="str">
            <v>1811905375</v>
          </cell>
          <cell r="D91" t="str">
            <v>01</v>
          </cell>
          <cell r="E91" t="str">
            <v>010</v>
          </cell>
        </row>
        <row r="92">
          <cell r="A92" t="str">
            <v>200218130A</v>
          </cell>
          <cell r="B92" t="str">
            <v>CANDLER HOSPITAL, INC.</v>
          </cell>
          <cell r="C92" t="str">
            <v>1275527889</v>
          </cell>
          <cell r="D92" t="str">
            <v>01</v>
          </cell>
          <cell r="E92" t="str">
            <v>010</v>
          </cell>
        </row>
        <row r="93">
          <cell r="A93" t="str">
            <v>200322170A</v>
          </cell>
          <cell r="B93" t="str">
            <v>CAPE CORAL HOSPITAL</v>
          </cell>
          <cell r="C93" t="str">
            <v>1487760906</v>
          </cell>
          <cell r="D93" t="str">
            <v>01</v>
          </cell>
          <cell r="E93" t="str">
            <v>010</v>
          </cell>
        </row>
        <row r="94">
          <cell r="A94" t="str">
            <v>100700640C</v>
          </cell>
          <cell r="B94" t="str">
            <v>CARL ALBERT COMM MHC</v>
          </cell>
          <cell r="C94" t="str">
            <v>1205873098</v>
          </cell>
          <cell r="D94" t="str">
            <v>63</v>
          </cell>
          <cell r="E94" t="str">
            <v>634</v>
          </cell>
        </row>
        <row r="95">
          <cell r="A95" t="str">
            <v>200464530A</v>
          </cell>
          <cell r="B95" t="str">
            <v>CARLSBAD MEDICAL CENTER</v>
          </cell>
          <cell r="C95" t="str">
            <v>1790722346</v>
          </cell>
          <cell r="D95" t="str">
            <v>01</v>
          </cell>
          <cell r="E95" t="str">
            <v>010</v>
          </cell>
        </row>
        <row r="96">
          <cell r="A96" t="str">
            <v>100699690A</v>
          </cell>
          <cell r="B96" t="str">
            <v>CARNEGIE TRI-COUNTY MUNICI</v>
          </cell>
          <cell r="C96" t="str">
            <v>1043323447</v>
          </cell>
          <cell r="D96" t="str">
            <v>01</v>
          </cell>
          <cell r="E96" t="str">
            <v>014</v>
          </cell>
        </row>
        <row r="97">
          <cell r="A97" t="str">
            <v>200968190A</v>
          </cell>
          <cell r="B97" t="str">
            <v>CARRUS BEHAVIORAL HOSPITAL</v>
          </cell>
          <cell r="C97" t="str">
            <v>1922642040</v>
          </cell>
          <cell r="D97" t="str">
            <v>63</v>
          </cell>
          <cell r="E97" t="str">
            <v>634</v>
          </cell>
        </row>
        <row r="98">
          <cell r="A98" t="str">
            <v>100704270E</v>
          </cell>
          <cell r="B98" t="str">
            <v>CASTLE ROCK ADVENTIST HOSPITAL</v>
          </cell>
          <cell r="C98" t="str">
            <v>1912249590</v>
          </cell>
          <cell r="D98" t="str">
            <v>01</v>
          </cell>
          <cell r="E98" t="str">
            <v>010</v>
          </cell>
        </row>
        <row r="99">
          <cell r="A99" t="str">
            <v>100704150D</v>
          </cell>
          <cell r="B99" t="str">
            <v>CATHOLIC HEALTH INITIATIVES COLORADO</v>
          </cell>
          <cell r="C99" t="str">
            <v>1306857974</v>
          </cell>
          <cell r="D99" t="str">
            <v>01</v>
          </cell>
          <cell r="E99" t="str">
            <v>010</v>
          </cell>
        </row>
        <row r="100">
          <cell r="A100" t="str">
            <v>200223110A</v>
          </cell>
          <cell r="B100" t="str">
            <v>CATHOLIC HEALTH INITIATIVES COLORADO</v>
          </cell>
          <cell r="C100" t="str">
            <v>1083611644</v>
          </cell>
          <cell r="D100" t="str">
            <v>01</v>
          </cell>
          <cell r="E100" t="str">
            <v>010</v>
          </cell>
        </row>
        <row r="101">
          <cell r="A101" t="str">
            <v>200085660H</v>
          </cell>
          <cell r="B101" t="str">
            <v>CEDAR RIDGE PSYCHIATRIC HOSPITAL</v>
          </cell>
          <cell r="C101" t="str">
            <v>1598716490</v>
          </cell>
          <cell r="D101" t="str">
            <v>63</v>
          </cell>
          <cell r="E101" t="str">
            <v>634</v>
          </cell>
        </row>
        <row r="102">
          <cell r="A102" t="str">
            <v>200085660I</v>
          </cell>
          <cell r="B102" t="str">
            <v>CEDAR RIDGE PSYCHIATRIC HOSPITAL</v>
          </cell>
          <cell r="C102" t="str">
            <v>1598716490</v>
          </cell>
          <cell r="D102" t="str">
            <v>63</v>
          </cell>
          <cell r="E102" t="str">
            <v>635</v>
          </cell>
        </row>
        <row r="103">
          <cell r="A103" t="str">
            <v>200085660J</v>
          </cell>
          <cell r="B103" t="str">
            <v>CEDAR RIDGE PSYCHIATRIC HOSPITAL</v>
          </cell>
          <cell r="C103" t="str">
            <v>1588836779</v>
          </cell>
          <cell r="D103" t="str">
            <v>63</v>
          </cell>
          <cell r="E103" t="str">
            <v>630</v>
          </cell>
        </row>
        <row r="104">
          <cell r="A104" t="str">
            <v>200697510F</v>
          </cell>
          <cell r="B104" t="str">
            <v>CENTER FOR ORTHOPAEDIC RECONSTRUCTION &amp; EXCELLENCE</v>
          </cell>
          <cell r="C104" t="str">
            <v>1114435666</v>
          </cell>
          <cell r="D104" t="str">
            <v>01</v>
          </cell>
          <cell r="E104" t="str">
            <v>010</v>
          </cell>
        </row>
        <row r="105">
          <cell r="A105" t="str">
            <v>200886180A</v>
          </cell>
          <cell r="B105" t="str">
            <v>CENTERS FOR YOUTH AND FAMILIES</v>
          </cell>
          <cell r="C105" t="str">
            <v>1174617526</v>
          </cell>
          <cell r="D105" t="str">
            <v>63</v>
          </cell>
          <cell r="E105" t="str">
            <v>630</v>
          </cell>
        </row>
        <row r="106">
          <cell r="A106" t="str">
            <v>100692940E</v>
          </cell>
          <cell r="B106" t="str">
            <v>CENTRAL IOWA HOSPITAL CORPORATION</v>
          </cell>
          <cell r="C106" t="str">
            <v>1598905762</v>
          </cell>
          <cell r="D106" t="str">
            <v>01</v>
          </cell>
          <cell r="E106" t="str">
            <v>010</v>
          </cell>
        </row>
        <row r="107">
          <cell r="A107" t="str">
            <v>100705580A</v>
          </cell>
          <cell r="B107" t="str">
            <v>CENTRAL PENINSULA GENERAL HOSPITAL, INC</v>
          </cell>
          <cell r="C107" t="str">
            <v>1528062429</v>
          </cell>
          <cell r="D107" t="str">
            <v>01</v>
          </cell>
          <cell r="E107" t="str">
            <v>010</v>
          </cell>
        </row>
        <row r="108">
          <cell r="A108" t="str">
            <v>200992590A</v>
          </cell>
          <cell r="B108" t="str">
            <v>CGH HOSPITAL LTD</v>
          </cell>
          <cell r="C108" t="str">
            <v>1649200601</v>
          </cell>
          <cell r="D108" t="str">
            <v>01</v>
          </cell>
          <cell r="E108" t="str">
            <v>010</v>
          </cell>
        </row>
        <row r="109">
          <cell r="A109" t="str">
            <v>200120040V</v>
          </cell>
          <cell r="B109" t="str">
            <v>CHEROKEE NATION - WW HASTINGS</v>
          </cell>
          <cell r="C109" t="str">
            <v>1275799645</v>
          </cell>
          <cell r="D109" t="str">
            <v>01</v>
          </cell>
          <cell r="E109" t="str">
            <v>016</v>
          </cell>
        </row>
        <row r="110">
          <cell r="A110" t="str">
            <v>100699330A</v>
          </cell>
          <cell r="B110" t="str">
            <v>CHICKASAW NATION MEDICAL CENTER</v>
          </cell>
          <cell r="C110" t="str">
            <v>1255364923</v>
          </cell>
          <cell r="D110" t="str">
            <v>01</v>
          </cell>
          <cell r="E110" t="str">
            <v>016</v>
          </cell>
        </row>
        <row r="111">
          <cell r="A111" t="str">
            <v>100850910C</v>
          </cell>
          <cell r="B111" t="str">
            <v>CHI HEALTH BERGAN MERCY</v>
          </cell>
          <cell r="C111" t="str">
            <v>1508941097</v>
          </cell>
          <cell r="D111" t="str">
            <v>01</v>
          </cell>
          <cell r="E111" t="str">
            <v>010</v>
          </cell>
        </row>
        <row r="112">
          <cell r="A112" t="str">
            <v>100694340A</v>
          </cell>
          <cell r="B112" t="str">
            <v>CHI HEALTH GOOD SAMARITAN</v>
          </cell>
          <cell r="C112" t="str">
            <v>1336184019</v>
          </cell>
          <cell r="D112" t="str">
            <v>01</v>
          </cell>
          <cell r="E112" t="str">
            <v>010</v>
          </cell>
        </row>
        <row r="113">
          <cell r="A113" t="str">
            <v>100850910A</v>
          </cell>
          <cell r="B113" t="str">
            <v>CHI HEALTH MERCY COUNCIL BLUFFS</v>
          </cell>
          <cell r="C113" t="str">
            <v>1265517759</v>
          </cell>
          <cell r="D113" t="str">
            <v>01</v>
          </cell>
          <cell r="E113" t="str">
            <v>010</v>
          </cell>
        </row>
        <row r="114">
          <cell r="A114" t="str">
            <v>200039720A</v>
          </cell>
          <cell r="B114" t="str">
            <v>CHI HEALTH MIDLANDS</v>
          </cell>
          <cell r="C114" t="str">
            <v>1215006101</v>
          </cell>
          <cell r="D114" t="str">
            <v>01</v>
          </cell>
          <cell r="E114" t="str">
            <v>010</v>
          </cell>
        </row>
        <row r="115">
          <cell r="A115" t="str">
            <v>200106300A</v>
          </cell>
          <cell r="B115" t="str">
            <v>CHI HEALTH ST. FRANCIS</v>
          </cell>
          <cell r="C115" t="str">
            <v>1982675955</v>
          </cell>
          <cell r="D115" t="str">
            <v>01</v>
          </cell>
          <cell r="E115" t="str">
            <v>010</v>
          </cell>
        </row>
        <row r="116">
          <cell r="A116" t="str">
            <v>200504410A</v>
          </cell>
          <cell r="B116" t="str">
            <v>CHI HEALTH ST. MARY'S</v>
          </cell>
          <cell r="C116" t="str">
            <v>1528016995</v>
          </cell>
          <cell r="D116" t="str">
            <v>01</v>
          </cell>
          <cell r="E116" t="str">
            <v>014</v>
          </cell>
        </row>
        <row r="117">
          <cell r="A117" t="str">
            <v>100695740A</v>
          </cell>
          <cell r="B117" t="str">
            <v>CHILDREN'S HOSPITAL</v>
          </cell>
          <cell r="C117" t="str">
            <v>1912939703</v>
          </cell>
          <cell r="D117" t="str">
            <v>01</v>
          </cell>
          <cell r="E117" t="str">
            <v>010</v>
          </cell>
        </row>
        <row r="118">
          <cell r="A118" t="str">
            <v>100704090A</v>
          </cell>
          <cell r="B118" t="str">
            <v>CHILDREN'S HOSPITAL COLORADO</v>
          </cell>
          <cell r="C118" t="str">
            <v>1336245828</v>
          </cell>
          <cell r="D118" t="str">
            <v>01</v>
          </cell>
          <cell r="E118" t="str">
            <v>010</v>
          </cell>
        </row>
        <row r="119">
          <cell r="A119" t="str">
            <v>100704090E</v>
          </cell>
          <cell r="B119" t="str">
            <v>CHILDREN'S HOSPITAL COLORADO</v>
          </cell>
          <cell r="C119" t="str">
            <v>1336637438</v>
          </cell>
          <cell r="D119" t="str">
            <v>01</v>
          </cell>
          <cell r="E119" t="str">
            <v>010</v>
          </cell>
        </row>
        <row r="120">
          <cell r="A120" t="str">
            <v>100704090F</v>
          </cell>
          <cell r="B120" t="str">
            <v>CHILDREN'S HOSPITAL COLORADO</v>
          </cell>
          <cell r="C120" t="str">
            <v>1710348214</v>
          </cell>
          <cell r="D120" t="str">
            <v>01</v>
          </cell>
          <cell r="E120" t="str">
            <v>010</v>
          </cell>
        </row>
        <row r="121">
          <cell r="A121" t="str">
            <v>100706410A</v>
          </cell>
          <cell r="B121" t="str">
            <v>CHILDRENS HOSPITAL LOS ANGELES</v>
          </cell>
          <cell r="C121" t="str">
            <v>1124073366</v>
          </cell>
          <cell r="D121" t="str">
            <v>01</v>
          </cell>
          <cell r="E121" t="str">
            <v>010</v>
          </cell>
        </row>
        <row r="122">
          <cell r="A122" t="str">
            <v>100694330A</v>
          </cell>
          <cell r="B122" t="str">
            <v>CHILDREN'S HOSPITAL &amp; MEDICAL CENTER</v>
          </cell>
          <cell r="C122" t="str">
            <v>1346297843</v>
          </cell>
          <cell r="D122" t="str">
            <v>01</v>
          </cell>
          <cell r="E122" t="str">
            <v>010</v>
          </cell>
        </row>
        <row r="123">
          <cell r="A123" t="str">
            <v>100690580A</v>
          </cell>
          <cell r="B123" t="str">
            <v>CHILDREN'S HOSPITAL MEDICAL CENTER</v>
          </cell>
          <cell r="C123" t="str">
            <v>1548212988</v>
          </cell>
          <cell r="D123" t="str">
            <v>01</v>
          </cell>
          <cell r="E123" t="str">
            <v>010</v>
          </cell>
        </row>
        <row r="124">
          <cell r="A124" t="str">
            <v>200398560A</v>
          </cell>
          <cell r="B124" t="str">
            <v>CHILDRENS HOSPITAL OF MICHIGAN</v>
          </cell>
          <cell r="C124" t="str">
            <v>1538471800</v>
          </cell>
          <cell r="D124" t="str">
            <v>01</v>
          </cell>
          <cell r="E124" t="str">
            <v>010</v>
          </cell>
        </row>
        <row r="125">
          <cell r="A125" t="str">
            <v>100695820A</v>
          </cell>
          <cell r="B125" t="str">
            <v>CHILDREN'S HOSPITAL OF THE KING'S DAUGHTERS, INC.</v>
          </cell>
          <cell r="C125" t="str">
            <v>1912919481</v>
          </cell>
          <cell r="D125" t="str">
            <v>01</v>
          </cell>
          <cell r="E125" t="str">
            <v>010</v>
          </cell>
        </row>
        <row r="126">
          <cell r="A126" t="str">
            <v>200249270A</v>
          </cell>
          <cell r="B126" t="str">
            <v>CHILDREN'S HOSPITAL OF WISCONSIN, INC.</v>
          </cell>
          <cell r="C126" t="str">
            <v>1750482022</v>
          </cell>
          <cell r="D126" t="str">
            <v>01</v>
          </cell>
          <cell r="E126" t="str">
            <v>010</v>
          </cell>
        </row>
        <row r="127">
          <cell r="A127" t="str">
            <v>100701950A</v>
          </cell>
          <cell r="B127" t="str">
            <v>CHILDREN'S MEDICAL CENTER OF DALLAS</v>
          </cell>
          <cell r="C127" t="str">
            <v>1194743013</v>
          </cell>
          <cell r="D127" t="str">
            <v>01</v>
          </cell>
          <cell r="E127" t="str">
            <v>010</v>
          </cell>
        </row>
        <row r="128">
          <cell r="A128" t="str">
            <v>100701950D</v>
          </cell>
          <cell r="B128" t="str">
            <v>CHILDREN'S MEDICAL CENTER PLANO</v>
          </cell>
          <cell r="C128" t="str">
            <v>1720480627</v>
          </cell>
          <cell r="D128" t="str">
            <v>01</v>
          </cell>
          <cell r="E128" t="str">
            <v>010</v>
          </cell>
        </row>
        <row r="129">
          <cell r="A129" t="str">
            <v>100693810E</v>
          </cell>
          <cell r="B129" t="str">
            <v>CHILDREN'S MERCY HOSPITAL KANSAS</v>
          </cell>
          <cell r="C129" t="str">
            <v>1154400232</v>
          </cell>
          <cell r="D129" t="str">
            <v>01</v>
          </cell>
          <cell r="E129" t="str">
            <v>010</v>
          </cell>
        </row>
        <row r="130">
          <cell r="A130" t="str">
            <v>100698160A</v>
          </cell>
          <cell r="B130" t="str">
            <v>CHILDREN'S OF ALABAMA</v>
          </cell>
          <cell r="C130" t="str">
            <v>1205935012</v>
          </cell>
          <cell r="D130" t="str">
            <v>01</v>
          </cell>
          <cell r="E130" t="str">
            <v>010</v>
          </cell>
        </row>
        <row r="131">
          <cell r="A131" t="str">
            <v>100688950C</v>
          </cell>
          <cell r="B131" t="str">
            <v>CHILDRENS RECOVERY CENTER OF OKLAHOMA RTC</v>
          </cell>
          <cell r="C131" t="str">
            <v>1437321882</v>
          </cell>
          <cell r="D131" t="str">
            <v>63</v>
          </cell>
          <cell r="E131" t="str">
            <v>630</v>
          </cell>
        </row>
        <row r="132">
          <cell r="A132" t="str">
            <v>100702270A</v>
          </cell>
          <cell r="B132" t="str">
            <v>CHILDRESS COUNTY HOSPITAL DISTRICT</v>
          </cell>
          <cell r="C132" t="str">
            <v>1326079534</v>
          </cell>
          <cell r="D132" t="str">
            <v>01</v>
          </cell>
          <cell r="E132" t="str">
            <v>010</v>
          </cell>
        </row>
        <row r="133">
          <cell r="A133" t="str">
            <v>200865060A</v>
          </cell>
          <cell r="B133" t="str">
            <v>CHI LISBON HEALTH</v>
          </cell>
          <cell r="C133" t="str">
            <v>1609872431</v>
          </cell>
          <cell r="D133" t="str">
            <v>01</v>
          </cell>
          <cell r="E133" t="str">
            <v>014</v>
          </cell>
        </row>
        <row r="134">
          <cell r="A134" t="str">
            <v>200114750A</v>
          </cell>
          <cell r="B134" t="str">
            <v>CHI ST ALEXIUS HEALTH DICKINSON</v>
          </cell>
          <cell r="C134" t="str">
            <v>1992947956</v>
          </cell>
          <cell r="D134" t="str">
            <v>01</v>
          </cell>
          <cell r="E134" t="str">
            <v>014</v>
          </cell>
        </row>
        <row r="135">
          <cell r="A135" t="str">
            <v>200447830A</v>
          </cell>
          <cell r="B135" t="str">
            <v>CHI ST ALEXIUS HEALTH WILLISTON</v>
          </cell>
          <cell r="C135" t="str">
            <v>1902824576</v>
          </cell>
          <cell r="D135" t="str">
            <v>01</v>
          </cell>
          <cell r="E135" t="str">
            <v>014</v>
          </cell>
        </row>
        <row r="136">
          <cell r="A136" t="str">
            <v>201047660A</v>
          </cell>
          <cell r="B136" t="str">
            <v>CHI ST. JOSEPH'S AREA HEALTH</v>
          </cell>
          <cell r="C136" t="str">
            <v>1023086055</v>
          </cell>
          <cell r="D136" t="str">
            <v>01</v>
          </cell>
          <cell r="E136" t="str">
            <v>014</v>
          </cell>
        </row>
        <row r="137">
          <cell r="A137" t="str">
            <v>100701930A</v>
          </cell>
          <cell r="B137" t="str">
            <v>CHI ST LUKE'S HEALTH MEMORIAL LUFKIN</v>
          </cell>
          <cell r="C137" t="str">
            <v>1396746129</v>
          </cell>
          <cell r="D137" t="str">
            <v>01</v>
          </cell>
          <cell r="E137" t="str">
            <v>010</v>
          </cell>
        </row>
        <row r="138">
          <cell r="A138" t="str">
            <v>201049330A</v>
          </cell>
          <cell r="B138" t="str">
            <v>CHI ST. LUKE'S HEALTH MEMORIAL SAN AUGUSTINE</v>
          </cell>
          <cell r="C138" t="str">
            <v>1578547345</v>
          </cell>
          <cell r="D138" t="str">
            <v>01</v>
          </cell>
          <cell r="E138" t="str">
            <v>014</v>
          </cell>
        </row>
        <row r="139">
          <cell r="A139" t="str">
            <v>100698650B</v>
          </cell>
          <cell r="B139" t="str">
            <v>CHI ST VINCENT HOSPITAL HOT SPRINGS</v>
          </cell>
          <cell r="C139" t="str">
            <v>1689628232</v>
          </cell>
          <cell r="D139" t="str">
            <v>01</v>
          </cell>
          <cell r="E139" t="str">
            <v>010</v>
          </cell>
        </row>
        <row r="140">
          <cell r="A140" t="str">
            <v>100698670B</v>
          </cell>
          <cell r="B140" t="str">
            <v>CHI ST. VINCENT MORRILTON</v>
          </cell>
          <cell r="C140" t="str">
            <v>1891778049</v>
          </cell>
          <cell r="D140" t="str">
            <v>01</v>
          </cell>
          <cell r="E140" t="str">
            <v>014</v>
          </cell>
        </row>
        <row r="141">
          <cell r="A141" t="str">
            <v>100700720A</v>
          </cell>
          <cell r="B141" t="str">
            <v>CHOCTAW MEMORIAL HOSPITAL</v>
          </cell>
          <cell r="C141" t="str">
            <v>1881689289</v>
          </cell>
          <cell r="D141" t="str">
            <v>01</v>
          </cell>
          <cell r="E141" t="str">
            <v>010</v>
          </cell>
        </row>
        <row r="142">
          <cell r="A142" t="str">
            <v>100699600C</v>
          </cell>
          <cell r="B142" t="str">
            <v>CHOCTAW NATION - TALIHINA</v>
          </cell>
          <cell r="C142" t="str">
            <v>1659347623</v>
          </cell>
          <cell r="D142" t="str">
            <v>01</v>
          </cell>
          <cell r="E142" t="str">
            <v>016</v>
          </cell>
        </row>
        <row r="143">
          <cell r="A143" t="str">
            <v>100695460B</v>
          </cell>
          <cell r="B143" t="str">
            <v>CHRISTIANA CARE</v>
          </cell>
          <cell r="C143" t="str">
            <v>1134194038</v>
          </cell>
          <cell r="D143" t="str">
            <v>01</v>
          </cell>
          <cell r="E143" t="str">
            <v>010</v>
          </cell>
        </row>
        <row r="144">
          <cell r="A144" t="str">
            <v>100695460C</v>
          </cell>
          <cell r="B144" t="str">
            <v>CHRISTIANA CARE</v>
          </cell>
          <cell r="C144" t="str">
            <v>1134194038</v>
          </cell>
          <cell r="D144" t="str">
            <v>01</v>
          </cell>
          <cell r="E144" t="str">
            <v>010</v>
          </cell>
        </row>
        <row r="145">
          <cell r="A145" t="str">
            <v>200313060B</v>
          </cell>
          <cell r="B145" t="str">
            <v>CHRISTIAN HOSPITAL NORTHEAST NORTHWEST</v>
          </cell>
          <cell r="C145" t="str">
            <v>1639186760</v>
          </cell>
          <cell r="D145" t="str">
            <v>01</v>
          </cell>
          <cell r="E145" t="str">
            <v>010</v>
          </cell>
        </row>
        <row r="146">
          <cell r="A146" t="str">
            <v>100703010A</v>
          </cell>
          <cell r="B146" t="str">
            <v>CHRISTUS ST MICHAEL HEALTH</v>
          </cell>
          <cell r="C146" t="str">
            <v>1467453902</v>
          </cell>
          <cell r="D146" t="str">
            <v>01</v>
          </cell>
          <cell r="E146" t="str">
            <v>012</v>
          </cell>
        </row>
        <row r="147">
          <cell r="A147" t="str">
            <v>100703010C</v>
          </cell>
          <cell r="B147" t="str">
            <v>CHRISTUS ST MICHAEL HEALTH</v>
          </cell>
          <cell r="C147" t="str">
            <v>1295736734</v>
          </cell>
          <cell r="D147" t="str">
            <v>01</v>
          </cell>
          <cell r="E147" t="str">
            <v>010</v>
          </cell>
        </row>
        <row r="148">
          <cell r="A148" t="str">
            <v>100704610A</v>
          </cell>
          <cell r="B148" t="str">
            <v>CHRISTUS ST. VINCENT REGIONAL MEDICAL CENTER</v>
          </cell>
          <cell r="C148" t="str">
            <v>1578587150</v>
          </cell>
          <cell r="D148" t="str">
            <v>01</v>
          </cell>
          <cell r="E148" t="str">
            <v>010</v>
          </cell>
        </row>
        <row r="149">
          <cell r="A149" t="str">
            <v>100700740A</v>
          </cell>
          <cell r="B149" t="str">
            <v>CIMARRON MEMORIAL HOSPITAL</v>
          </cell>
          <cell r="C149" t="str">
            <v>1073584819</v>
          </cell>
          <cell r="D149" t="str">
            <v>01</v>
          </cell>
          <cell r="E149" t="str">
            <v>014</v>
          </cell>
        </row>
        <row r="150">
          <cell r="A150" t="str">
            <v>100689220H</v>
          </cell>
          <cell r="B150" t="str">
            <v>CLAREMORE IND HSP</v>
          </cell>
          <cell r="C150" t="str">
            <v>1073527842</v>
          </cell>
          <cell r="D150" t="str">
            <v>01</v>
          </cell>
          <cell r="E150" t="str">
            <v>016</v>
          </cell>
        </row>
        <row r="151">
          <cell r="A151" t="str">
            <v>200234090B</v>
          </cell>
          <cell r="B151" t="str">
            <v>CLEVELAND AREA HOSPITAL</v>
          </cell>
          <cell r="C151" t="str">
            <v>1427295872</v>
          </cell>
          <cell r="D151" t="str">
            <v>01</v>
          </cell>
          <cell r="E151" t="str">
            <v>014</v>
          </cell>
        </row>
        <row r="152">
          <cell r="A152" t="str">
            <v>100700010G</v>
          </cell>
          <cell r="B152" t="str">
            <v>CLINTON HMA LLC</v>
          </cell>
          <cell r="C152" t="str">
            <v>1326062456</v>
          </cell>
          <cell r="D152" t="str">
            <v>01</v>
          </cell>
          <cell r="E152" t="str">
            <v>010</v>
          </cell>
        </row>
        <row r="153">
          <cell r="A153" t="str">
            <v>100700010H</v>
          </cell>
          <cell r="B153" t="str">
            <v>CLINTON HMA LLC - REHAB</v>
          </cell>
          <cell r="C153" t="str">
            <v>1962426940</v>
          </cell>
          <cell r="D153" t="str">
            <v>01</v>
          </cell>
          <cell r="E153" t="str">
            <v>206</v>
          </cell>
        </row>
        <row r="154">
          <cell r="A154" t="str">
            <v>100695360A</v>
          </cell>
          <cell r="B154" t="str">
            <v>COFFEYVILLE REGIONAL MEDICAL CENTER, INC</v>
          </cell>
          <cell r="C154" t="str">
            <v>1285600379</v>
          </cell>
          <cell r="D154" t="str">
            <v>01</v>
          </cell>
          <cell r="E154" t="str">
            <v>010</v>
          </cell>
        </row>
        <row r="155">
          <cell r="A155" t="str">
            <v>200069140A</v>
          </cell>
          <cell r="B155" t="str">
            <v>COLUMBUS COMMUNITY HOSPITAL</v>
          </cell>
          <cell r="C155" t="str">
            <v>1760589295</v>
          </cell>
          <cell r="D155" t="str">
            <v>01</v>
          </cell>
          <cell r="E155" t="str">
            <v>010</v>
          </cell>
        </row>
        <row r="156">
          <cell r="A156" t="str">
            <v>100749570S</v>
          </cell>
          <cell r="B156" t="str">
            <v>COMANCHE CO MEM HSP</v>
          </cell>
          <cell r="C156" t="str">
            <v>1720022379</v>
          </cell>
          <cell r="D156" t="str">
            <v>01</v>
          </cell>
          <cell r="E156" t="str">
            <v>010</v>
          </cell>
        </row>
        <row r="157">
          <cell r="A157" t="str">
            <v>100749570Z</v>
          </cell>
          <cell r="B157" t="str">
            <v>COMANCHE CO MEMORIAL HOSPITAL-PSY</v>
          </cell>
          <cell r="C157" t="str">
            <v>1275571432</v>
          </cell>
          <cell r="D157" t="str">
            <v>01</v>
          </cell>
          <cell r="E157" t="str">
            <v>205</v>
          </cell>
        </row>
        <row r="158">
          <cell r="A158" t="str">
            <v>100749570Y</v>
          </cell>
          <cell r="B158" t="str">
            <v>COMANCHE CO MEMORIAL HOSPITAL- REHAB</v>
          </cell>
          <cell r="C158" t="str">
            <v>1154364719</v>
          </cell>
          <cell r="D158" t="str">
            <v>01</v>
          </cell>
          <cell r="E158" t="str">
            <v>206</v>
          </cell>
        </row>
        <row r="159">
          <cell r="A159" t="str">
            <v>100746230B</v>
          </cell>
          <cell r="B159" t="str">
            <v>COMMUNITY HOSPITAL</v>
          </cell>
          <cell r="C159" t="str">
            <v>1275593337</v>
          </cell>
          <cell r="D159" t="str">
            <v>01</v>
          </cell>
          <cell r="E159" t="str">
            <v>010</v>
          </cell>
        </row>
        <row r="160">
          <cell r="A160" t="str">
            <v>100746230C</v>
          </cell>
          <cell r="B160" t="str">
            <v>COMMUNITY HOSPITAL, LLC</v>
          </cell>
          <cell r="C160" t="str">
            <v>1275593337</v>
          </cell>
          <cell r="D160" t="str">
            <v>01</v>
          </cell>
          <cell r="E160" t="str">
            <v>010</v>
          </cell>
        </row>
        <row r="161">
          <cell r="A161" t="str">
            <v>200115090A</v>
          </cell>
          <cell r="B161" t="str">
            <v>CONWAY REGIONAL MEDICAL CENTER</v>
          </cell>
          <cell r="C161" t="str">
            <v>1497770424</v>
          </cell>
          <cell r="D161" t="str">
            <v>01</v>
          </cell>
          <cell r="E161" t="str">
            <v>010</v>
          </cell>
        </row>
        <row r="162">
          <cell r="A162" t="str">
            <v>100702730A</v>
          </cell>
          <cell r="B162" t="str">
            <v>COOK CHILDREN'S MEDICAL CENTER</v>
          </cell>
          <cell r="C162" t="str">
            <v>1891765178</v>
          </cell>
          <cell r="D162" t="str">
            <v>01</v>
          </cell>
          <cell r="E162" t="str">
            <v>010</v>
          </cell>
        </row>
        <row r="163">
          <cell r="A163" t="str">
            <v>100751980B</v>
          </cell>
          <cell r="B163" t="str">
            <v>COON MEMORIAL HOSPITAL</v>
          </cell>
          <cell r="C163" t="str">
            <v>1639176456</v>
          </cell>
          <cell r="D163" t="str">
            <v>01</v>
          </cell>
          <cell r="E163" t="str">
            <v>014</v>
          </cell>
        </row>
        <row r="164">
          <cell r="A164" t="str">
            <v>100819200B</v>
          </cell>
          <cell r="B164" t="str">
            <v>CORDELL MEMORIAL HOSPITAL</v>
          </cell>
          <cell r="C164" t="str">
            <v>1750384426</v>
          </cell>
          <cell r="D164" t="str">
            <v>01</v>
          </cell>
          <cell r="E164" t="str">
            <v>014</v>
          </cell>
        </row>
        <row r="165">
          <cell r="A165" t="str">
            <v>200119790B</v>
          </cell>
          <cell r="B165" t="str">
            <v>CORNERSTONE SPECIALTY HOSPITALS BROKEN ARROW</v>
          </cell>
          <cell r="C165" t="str">
            <v>1518980978</v>
          </cell>
          <cell r="D165" t="str">
            <v>01</v>
          </cell>
          <cell r="E165" t="str">
            <v>010</v>
          </cell>
        </row>
        <row r="166">
          <cell r="A166" t="str">
            <v>200981210A</v>
          </cell>
          <cell r="B166" t="str">
            <v>CORONA REGIONAL MEDICAL CENTER</v>
          </cell>
          <cell r="C166" t="str">
            <v>1457347239</v>
          </cell>
          <cell r="D166" t="str">
            <v>01</v>
          </cell>
          <cell r="E166" t="str">
            <v>010</v>
          </cell>
        </row>
        <row r="167">
          <cell r="A167" t="str">
            <v>200134840A</v>
          </cell>
          <cell r="B167" t="str">
            <v>COVENANT CHILDREN'S HOSPITAL</v>
          </cell>
          <cell r="C167" t="str">
            <v>1437171568</v>
          </cell>
          <cell r="D167" t="str">
            <v>01</v>
          </cell>
          <cell r="E167" t="str">
            <v>010</v>
          </cell>
        </row>
        <row r="168">
          <cell r="A168" t="str">
            <v>200578200A</v>
          </cell>
          <cell r="B168" t="str">
            <v>COVENANT HEALTHCARE</v>
          </cell>
          <cell r="C168" t="str">
            <v>1588656946</v>
          </cell>
          <cell r="D168" t="str">
            <v>01</v>
          </cell>
          <cell r="E168" t="str">
            <v>010</v>
          </cell>
        </row>
        <row r="169">
          <cell r="A169" t="str">
            <v>100693030A</v>
          </cell>
          <cell r="B169" t="str">
            <v>COVENANT MEDICAL CENTER</v>
          </cell>
          <cell r="C169" t="str">
            <v>1700827896</v>
          </cell>
          <cell r="D169" t="str">
            <v>01</v>
          </cell>
          <cell r="E169" t="str">
            <v>010</v>
          </cell>
        </row>
        <row r="170">
          <cell r="A170" t="str">
            <v>100703160C</v>
          </cell>
          <cell r="B170" t="str">
            <v>COVENANT MEDICAL CENTER</v>
          </cell>
          <cell r="C170" t="str">
            <v>1972517365</v>
          </cell>
          <cell r="D170" t="str">
            <v>01</v>
          </cell>
          <cell r="E170" t="str">
            <v>010</v>
          </cell>
        </row>
        <row r="171">
          <cell r="A171" t="str">
            <v>100693790A</v>
          </cell>
          <cell r="B171" t="str">
            <v>COX MEDICAL CENTER BRANSON</v>
          </cell>
          <cell r="C171" t="str">
            <v>1760443980</v>
          </cell>
          <cell r="D171" t="str">
            <v>01</v>
          </cell>
          <cell r="E171" t="str">
            <v>010</v>
          </cell>
        </row>
        <row r="172">
          <cell r="A172" t="str">
            <v>100699980A</v>
          </cell>
          <cell r="B172" t="str">
            <v>CREEK NATION COM HSP-NI</v>
          </cell>
          <cell r="C172" t="str">
            <v>1588717482</v>
          </cell>
          <cell r="D172" t="str">
            <v>01</v>
          </cell>
          <cell r="E172" t="str">
            <v>016</v>
          </cell>
        </row>
        <row r="173">
          <cell r="A173" t="str">
            <v>100689260A</v>
          </cell>
          <cell r="B173" t="str">
            <v>CREEK NATION COMM HSP</v>
          </cell>
          <cell r="C173" t="str">
            <v>1689727588</v>
          </cell>
          <cell r="D173" t="str">
            <v>01</v>
          </cell>
          <cell r="E173" t="str">
            <v>016</v>
          </cell>
        </row>
        <row r="174">
          <cell r="A174" t="str">
            <v>100689580A</v>
          </cell>
          <cell r="B174" t="str">
            <v>CROUSE HEALTH HOSPITAL INC.</v>
          </cell>
          <cell r="C174" t="str">
            <v>1033107743</v>
          </cell>
          <cell r="D174" t="str">
            <v>01</v>
          </cell>
          <cell r="E174" t="str">
            <v>010</v>
          </cell>
        </row>
        <row r="175">
          <cell r="A175" t="str">
            <v>100688900B</v>
          </cell>
          <cell r="B175" t="str">
            <v>CUMBERLAND HOSPITAL, LLC</v>
          </cell>
          <cell r="C175" t="str">
            <v>1871507699</v>
          </cell>
          <cell r="D175" t="str">
            <v>01</v>
          </cell>
          <cell r="E175" t="str">
            <v>015</v>
          </cell>
        </row>
        <row r="176">
          <cell r="A176" t="str">
            <v>200758950A</v>
          </cell>
          <cell r="B176" t="str">
            <v>CURRY GENERAL HOSPITAL</v>
          </cell>
          <cell r="C176" t="str">
            <v>1487696985</v>
          </cell>
          <cell r="D176" t="str">
            <v>01</v>
          </cell>
          <cell r="E176" t="str">
            <v>014</v>
          </cell>
        </row>
        <row r="177">
          <cell r="A177" t="str">
            <v>200044190D</v>
          </cell>
          <cell r="B177" t="str">
            <v>CUSHING REGIONAL HOSPITAL - PSY</v>
          </cell>
          <cell r="C177" t="str">
            <v>1184703696</v>
          </cell>
          <cell r="D177" t="str">
            <v>01</v>
          </cell>
          <cell r="E177" t="str">
            <v>205</v>
          </cell>
        </row>
        <row r="178">
          <cell r="A178" t="str">
            <v>200749470A</v>
          </cell>
          <cell r="B178" t="str">
            <v>DALLAS REGIONAL MEDICAL CENTER</v>
          </cell>
          <cell r="C178" t="str">
            <v>1790174860</v>
          </cell>
          <cell r="D178" t="str">
            <v>01</v>
          </cell>
          <cell r="E178" t="str">
            <v>010</v>
          </cell>
        </row>
        <row r="179">
          <cell r="A179" t="str">
            <v>201093790A</v>
          </cell>
          <cell r="B179" t="str">
            <v>DAVIE MEDICAL CENTER</v>
          </cell>
          <cell r="C179" t="str">
            <v>1154326379</v>
          </cell>
          <cell r="D179" t="str">
            <v>01</v>
          </cell>
          <cell r="E179" t="str">
            <v>010</v>
          </cell>
        </row>
        <row r="180">
          <cell r="A180" t="str">
            <v>100691130A</v>
          </cell>
          <cell r="B180" t="str">
            <v>DEACONESS HOSPITAL</v>
          </cell>
          <cell r="C180" t="str">
            <v>1053361642</v>
          </cell>
          <cell r="D180" t="str">
            <v>01</v>
          </cell>
          <cell r="E180" t="str">
            <v>010</v>
          </cell>
        </row>
        <row r="181">
          <cell r="A181" t="str">
            <v>100702300B</v>
          </cell>
          <cell r="B181" t="str">
            <v>DECATUR HOSPITAL AUTHORITY</v>
          </cell>
          <cell r="C181" t="str">
            <v>1124076401</v>
          </cell>
          <cell r="D181" t="str">
            <v>01</v>
          </cell>
          <cell r="E181" t="str">
            <v>010</v>
          </cell>
        </row>
        <row r="182">
          <cell r="A182" t="str">
            <v>200943690A</v>
          </cell>
          <cell r="B182" t="str">
            <v>DELRAY MEDICAL CENTER INC</v>
          </cell>
          <cell r="C182" t="str">
            <v>1326078288</v>
          </cell>
          <cell r="D182" t="str">
            <v>01</v>
          </cell>
          <cell r="E182" t="str">
            <v>010</v>
          </cell>
        </row>
        <row r="183">
          <cell r="A183" t="str">
            <v>100704240A</v>
          </cell>
          <cell r="B183" t="str">
            <v>DELTA COUNTY MEMORIAL HOSPITAL</v>
          </cell>
          <cell r="C183" t="str">
            <v>1417935446</v>
          </cell>
          <cell r="D183" t="str">
            <v>01</v>
          </cell>
          <cell r="E183" t="str">
            <v>010</v>
          </cell>
        </row>
        <row r="184">
          <cell r="A184" t="str">
            <v>100704530A</v>
          </cell>
          <cell r="B184" t="str">
            <v>DENVER HEALTH MEDICAL CENTER</v>
          </cell>
          <cell r="C184" t="str">
            <v>1689624686</v>
          </cell>
          <cell r="D184" t="str">
            <v>01</v>
          </cell>
          <cell r="E184" t="str">
            <v>010</v>
          </cell>
        </row>
        <row r="185">
          <cell r="A185" t="str">
            <v>100703130A</v>
          </cell>
          <cell r="B185" t="str">
            <v>DESERT REGIONAL MEDICAL CENTER</v>
          </cell>
          <cell r="C185" t="str">
            <v>1104856095</v>
          </cell>
          <cell r="D185" t="str">
            <v>01</v>
          </cell>
          <cell r="E185" t="str">
            <v>010</v>
          </cell>
        </row>
        <row r="186">
          <cell r="A186" t="str">
            <v>100690000A</v>
          </cell>
          <cell r="B186" t="str">
            <v>DESERT SPRINGS HOSPITAL MEDICAL CENTER</v>
          </cell>
          <cell r="C186" t="str">
            <v>1154317964</v>
          </cell>
          <cell r="D186" t="str">
            <v>01</v>
          </cell>
          <cell r="E186" t="str">
            <v>010</v>
          </cell>
        </row>
        <row r="187">
          <cell r="A187" t="str">
            <v>200982300A</v>
          </cell>
          <cell r="B187" t="str">
            <v>DESERT VIEW HOSPITAL</v>
          </cell>
          <cell r="C187" t="str">
            <v>1073963138</v>
          </cell>
          <cell r="D187" t="str">
            <v>01</v>
          </cell>
          <cell r="E187" t="str">
            <v>014</v>
          </cell>
        </row>
        <row r="188">
          <cell r="A188" t="str">
            <v>200109420A</v>
          </cell>
          <cell r="B188" t="str">
            <v>DETAR HEALTHCARE SYSTEM</v>
          </cell>
          <cell r="C188" t="str">
            <v>1851343909</v>
          </cell>
          <cell r="D188" t="str">
            <v>01</v>
          </cell>
          <cell r="E188" t="str">
            <v>010</v>
          </cell>
        </row>
        <row r="189">
          <cell r="A189" t="str">
            <v>200543700A</v>
          </cell>
          <cell r="B189" t="str">
            <v>DETROIT RECEIVING HOSP &amp; UNIVERSITY HEALTH CENTER</v>
          </cell>
          <cell r="C189" t="str">
            <v>1619289998</v>
          </cell>
          <cell r="D189" t="str">
            <v>01</v>
          </cell>
          <cell r="E189" t="str">
            <v>010</v>
          </cell>
        </row>
        <row r="190">
          <cell r="A190" t="str">
            <v>200398270A</v>
          </cell>
          <cell r="B190" t="str">
            <v>DOCTORS HOSPITAL OF LAREDO</v>
          </cell>
          <cell r="C190" t="str">
            <v>1396731105</v>
          </cell>
          <cell r="D190" t="str">
            <v>01</v>
          </cell>
          <cell r="E190" t="str">
            <v>010</v>
          </cell>
        </row>
        <row r="191">
          <cell r="A191" t="str">
            <v>200443110A</v>
          </cell>
          <cell r="B191" t="str">
            <v>DOCTORS HOSPITAL OF MANTECA</v>
          </cell>
          <cell r="C191" t="str">
            <v>1992736599</v>
          </cell>
          <cell r="D191" t="str">
            <v>01</v>
          </cell>
          <cell r="E191" t="str">
            <v>010</v>
          </cell>
        </row>
        <row r="192">
          <cell r="A192" t="str">
            <v>200094900A</v>
          </cell>
          <cell r="B192" t="str">
            <v>DOCTORS MEDICAL CENTER OF MODESTO</v>
          </cell>
          <cell r="C192" t="str">
            <v>1184654923</v>
          </cell>
          <cell r="D192" t="str">
            <v>01</v>
          </cell>
          <cell r="E192" t="str">
            <v>010</v>
          </cell>
        </row>
        <row r="193">
          <cell r="A193" t="str">
            <v>200094900B</v>
          </cell>
          <cell r="B193" t="str">
            <v>DOCTORS MEDICAL CENTER OF MODESTO,INC.</v>
          </cell>
          <cell r="C193" t="str">
            <v>1396087672</v>
          </cell>
          <cell r="D193" t="str">
            <v>01</v>
          </cell>
          <cell r="E193" t="str">
            <v>010</v>
          </cell>
        </row>
        <row r="194">
          <cell r="A194" t="str">
            <v>100704600J</v>
          </cell>
          <cell r="B194" t="str">
            <v>DR DAN C TRIGG MEMORIAL HOSPITAL</v>
          </cell>
          <cell r="C194" t="str">
            <v>1962488304</v>
          </cell>
          <cell r="D194" t="str">
            <v>01</v>
          </cell>
          <cell r="E194" t="str">
            <v>014</v>
          </cell>
        </row>
        <row r="195">
          <cell r="A195" t="str">
            <v>200910710B</v>
          </cell>
          <cell r="B195" t="str">
            <v>DRUMRIGHT COMMUNITY HOSPITAL LLC</v>
          </cell>
          <cell r="C195" t="str">
            <v>1194353870</v>
          </cell>
          <cell r="D195" t="str">
            <v>01</v>
          </cell>
          <cell r="E195" t="str">
            <v>014</v>
          </cell>
        </row>
        <row r="196">
          <cell r="A196" t="str">
            <v>200517270A</v>
          </cell>
          <cell r="B196" t="str">
            <v>DUKES HEALTH SYSTEM LLC</v>
          </cell>
          <cell r="C196" t="str">
            <v>1619920949</v>
          </cell>
          <cell r="D196" t="str">
            <v>01</v>
          </cell>
          <cell r="E196" t="str">
            <v>014</v>
          </cell>
        </row>
        <row r="197">
          <cell r="A197" t="str">
            <v>100700120A</v>
          </cell>
          <cell r="B197" t="str">
            <v>DUNCAN REGIONAL HOSPITAL</v>
          </cell>
          <cell r="C197" t="str">
            <v>1851396394</v>
          </cell>
          <cell r="D197" t="str">
            <v>01</v>
          </cell>
          <cell r="E197" t="str">
            <v>010</v>
          </cell>
        </row>
        <row r="198">
          <cell r="A198" t="str">
            <v>100700120Q</v>
          </cell>
          <cell r="B198" t="str">
            <v>DUNCAN REGIONAL HOSPITAL INC</v>
          </cell>
          <cell r="C198" t="str">
            <v>1518405331</v>
          </cell>
          <cell r="D198" t="str">
            <v>01</v>
          </cell>
          <cell r="E198" t="str">
            <v>014</v>
          </cell>
        </row>
        <row r="199">
          <cell r="A199" t="str">
            <v>100700120N</v>
          </cell>
          <cell r="B199" t="str">
            <v>DUNCAN REGIONAL HOSPITAL - PSYCH</v>
          </cell>
          <cell r="C199" t="str">
            <v>1598906976</v>
          </cell>
          <cell r="D199" t="str">
            <v>01</v>
          </cell>
          <cell r="E199" t="str">
            <v>205</v>
          </cell>
        </row>
        <row r="200">
          <cell r="A200" t="str">
            <v>100700730A</v>
          </cell>
          <cell r="B200" t="str">
            <v>EASTERN OKLAHOMA MEDICAL CENTER</v>
          </cell>
          <cell r="C200" t="str">
            <v>1396767158</v>
          </cell>
          <cell r="D200" t="str">
            <v>01</v>
          </cell>
          <cell r="E200" t="str">
            <v>014</v>
          </cell>
        </row>
        <row r="201">
          <cell r="A201" t="str">
            <v>100700730K</v>
          </cell>
          <cell r="B201" t="str">
            <v>EASTERN OKLAHOMA MEDICAL CTR - PSYCH</v>
          </cell>
          <cell r="C201" t="str">
            <v>1184997447</v>
          </cell>
          <cell r="D201" t="str">
            <v>01</v>
          </cell>
          <cell r="E201" t="str">
            <v>205</v>
          </cell>
        </row>
        <row r="202">
          <cell r="A202" t="str">
            <v>201027520A</v>
          </cell>
          <cell r="B202" t="str">
            <v>EAST HOUSTON HOSPITAL &amp; CLINICS</v>
          </cell>
          <cell r="C202" t="str">
            <v>1669732178</v>
          </cell>
          <cell r="D202" t="str">
            <v>01</v>
          </cell>
          <cell r="E202" t="str">
            <v>010</v>
          </cell>
        </row>
        <row r="203">
          <cell r="A203" t="str">
            <v>100698120A</v>
          </cell>
          <cell r="B203" t="str">
            <v>EAST TENNESSEE CHILDREN'S HOSPITAL ASSOCIATION INC</v>
          </cell>
          <cell r="C203" t="str">
            <v>1760476659</v>
          </cell>
          <cell r="D203" t="str">
            <v>01</v>
          </cell>
          <cell r="E203" t="str">
            <v>010</v>
          </cell>
        </row>
        <row r="204">
          <cell r="A204" t="str">
            <v>200742190A</v>
          </cell>
          <cell r="B204" t="str">
            <v>EINSTEIN MEDICAL CENTER MONTGOMERY</v>
          </cell>
          <cell r="C204" t="str">
            <v>1104192590</v>
          </cell>
          <cell r="D204" t="str">
            <v>01</v>
          </cell>
          <cell r="E204" t="str">
            <v>010</v>
          </cell>
        </row>
        <row r="205">
          <cell r="A205" t="str">
            <v>100703510A</v>
          </cell>
          <cell r="B205" t="str">
            <v>ELECTRA MEMORIAL HOSPITAL</v>
          </cell>
          <cell r="C205" t="str">
            <v>1871583153</v>
          </cell>
          <cell r="D205" t="str">
            <v>01</v>
          </cell>
          <cell r="E205" t="str">
            <v>014</v>
          </cell>
        </row>
        <row r="206">
          <cell r="A206" t="str">
            <v>100700880A</v>
          </cell>
          <cell r="B206" t="str">
            <v>ELKVIEW GEN HSP</v>
          </cell>
          <cell r="C206" t="str">
            <v>1699758086</v>
          </cell>
          <cell r="D206" t="str">
            <v>01</v>
          </cell>
          <cell r="E206" t="str">
            <v>010</v>
          </cell>
        </row>
        <row r="207">
          <cell r="A207" t="str">
            <v>200448910A</v>
          </cell>
          <cell r="B207" t="str">
            <v>EL PASO CHILDREN'S HOSPITAL</v>
          </cell>
          <cell r="C207" t="str">
            <v>1558659714</v>
          </cell>
          <cell r="D207" t="str">
            <v>01</v>
          </cell>
          <cell r="E207" t="str">
            <v>010</v>
          </cell>
        </row>
        <row r="208">
          <cell r="A208" t="str">
            <v>201019770A</v>
          </cell>
          <cell r="B208" t="str">
            <v>EMANATE HEALTH QUEEN OF THE VALLEY HOSPITAL</v>
          </cell>
          <cell r="C208" t="str">
            <v>1063441293</v>
          </cell>
          <cell r="D208" t="str">
            <v>01</v>
          </cell>
          <cell r="E208" t="str">
            <v>010</v>
          </cell>
        </row>
        <row r="209">
          <cell r="A209" t="str">
            <v>100698250A</v>
          </cell>
          <cell r="B209" t="str">
            <v>ENCOMPASS HEALTH REHAB HOSPITAL OF TEXARKA</v>
          </cell>
          <cell r="C209" t="str">
            <v>1649243353</v>
          </cell>
          <cell r="D209" t="str">
            <v>01</v>
          </cell>
          <cell r="E209" t="str">
            <v>012</v>
          </cell>
        </row>
        <row r="210">
          <cell r="A210" t="str">
            <v>100690380A</v>
          </cell>
          <cell r="B210" t="str">
            <v>ENCOMPASS HEALTH REHABILITATION HOSPITAL, A PARTNE</v>
          </cell>
          <cell r="C210" t="str">
            <v>1265406102</v>
          </cell>
          <cell r="D210" t="str">
            <v>01</v>
          </cell>
          <cell r="E210" t="str">
            <v>012</v>
          </cell>
        </row>
        <row r="211">
          <cell r="A211" t="str">
            <v>100726400C</v>
          </cell>
          <cell r="B211" t="str">
            <v>ENCOMPASS HEALTH REHABILITATION HOSPITAL OF FORT S</v>
          </cell>
          <cell r="C211" t="str">
            <v>1639142342</v>
          </cell>
          <cell r="D211" t="str">
            <v>01</v>
          </cell>
          <cell r="E211" t="str">
            <v>012</v>
          </cell>
        </row>
        <row r="212">
          <cell r="A212" t="str">
            <v>200656780A</v>
          </cell>
          <cell r="B212" t="str">
            <v>ESSENTIA HEALTH FARGO</v>
          </cell>
          <cell r="C212" t="str">
            <v>1215125463</v>
          </cell>
          <cell r="D212" t="str">
            <v>01</v>
          </cell>
          <cell r="E212" t="str">
            <v>010</v>
          </cell>
        </row>
        <row r="213">
          <cell r="A213" t="str">
            <v>200812600A</v>
          </cell>
          <cell r="B213" t="str">
            <v>EVANSTON REGIONAL HOSPITAL</v>
          </cell>
          <cell r="C213" t="str">
            <v>1639140015</v>
          </cell>
          <cell r="D213" t="str">
            <v>01</v>
          </cell>
          <cell r="E213" t="str">
            <v>010</v>
          </cell>
        </row>
        <row r="214">
          <cell r="A214" t="str">
            <v>201050350A</v>
          </cell>
          <cell r="B214" t="str">
            <v>FAIRCHILD MEDICAL CENTER</v>
          </cell>
          <cell r="C214" t="str">
            <v>1093892275</v>
          </cell>
          <cell r="D214" t="str">
            <v>01</v>
          </cell>
          <cell r="E214" t="str">
            <v>014</v>
          </cell>
        </row>
        <row r="215">
          <cell r="A215" t="str">
            <v>200918290A</v>
          </cell>
          <cell r="B215" t="str">
            <v>FAIRFAX COMMUNITY HOSPITAL</v>
          </cell>
          <cell r="C215" t="str">
            <v>1295362564</v>
          </cell>
          <cell r="D215" t="str">
            <v>01</v>
          </cell>
          <cell r="E215" t="str">
            <v>014</v>
          </cell>
        </row>
        <row r="216">
          <cell r="A216" t="str">
            <v>100692770A</v>
          </cell>
          <cell r="B216" t="str">
            <v>FAIRVIEW HEALTH SERVICES</v>
          </cell>
          <cell r="C216" t="str">
            <v>1013994359</v>
          </cell>
          <cell r="D216" t="str">
            <v>01</v>
          </cell>
          <cell r="E216" t="str">
            <v>010</v>
          </cell>
        </row>
        <row r="217">
          <cell r="A217" t="str">
            <v>100692770B</v>
          </cell>
          <cell r="B217" t="str">
            <v>FAIRVIEW HEALTH SERVICES</v>
          </cell>
          <cell r="C217" t="str">
            <v>1245217520</v>
          </cell>
          <cell r="D217" t="str">
            <v>01</v>
          </cell>
          <cell r="E217" t="str">
            <v>010</v>
          </cell>
        </row>
        <row r="218">
          <cell r="A218" t="str">
            <v>100700800A</v>
          </cell>
          <cell r="B218" t="str">
            <v>FAIRVIEW HSP</v>
          </cell>
          <cell r="C218" t="str">
            <v>1033153309</v>
          </cell>
          <cell r="D218" t="str">
            <v>01</v>
          </cell>
          <cell r="E218" t="str">
            <v>014</v>
          </cell>
        </row>
        <row r="219">
          <cell r="A219" t="str">
            <v>100692770C</v>
          </cell>
          <cell r="B219" t="str">
            <v>FAIRVIEW LAKES MEDICAL CENTER</v>
          </cell>
          <cell r="C219" t="str">
            <v>1083692941</v>
          </cell>
          <cell r="D219" t="str">
            <v>01</v>
          </cell>
          <cell r="E219" t="str">
            <v>010</v>
          </cell>
        </row>
        <row r="220">
          <cell r="A220" t="str">
            <v>100692770D</v>
          </cell>
          <cell r="B220" t="str">
            <v>FAIRVIEW SOUTHDALE HOSPITAL</v>
          </cell>
          <cell r="C220" t="str">
            <v>1699752915</v>
          </cell>
          <cell r="D220" t="str">
            <v>01</v>
          </cell>
          <cell r="E220" t="str">
            <v>010</v>
          </cell>
        </row>
        <row r="221">
          <cell r="A221" t="str">
            <v>100703460C</v>
          </cell>
          <cell r="B221" t="str">
            <v>FAITH COMMUNITYHOSPITAL</v>
          </cell>
          <cell r="C221" t="str">
            <v>1790777696</v>
          </cell>
          <cell r="D221" t="str">
            <v>01</v>
          </cell>
          <cell r="E221" t="str">
            <v>010</v>
          </cell>
        </row>
        <row r="222">
          <cell r="A222" t="str">
            <v>100693850A</v>
          </cell>
          <cell r="B222" t="str">
            <v>FITZGIBBON HOSPITAL</v>
          </cell>
          <cell r="C222" t="str">
            <v>1730182478</v>
          </cell>
          <cell r="D222" t="str">
            <v>01</v>
          </cell>
          <cell r="E222" t="str">
            <v>010</v>
          </cell>
        </row>
        <row r="223">
          <cell r="A223" t="str">
            <v>100704860A</v>
          </cell>
          <cell r="B223" t="str">
            <v>FLAGSTAFF MEDICAL CENTER</v>
          </cell>
          <cell r="C223" t="str">
            <v>1780635078</v>
          </cell>
          <cell r="D223" t="str">
            <v>01</v>
          </cell>
          <cell r="E223" t="str">
            <v>010</v>
          </cell>
        </row>
        <row r="224">
          <cell r="A224" t="str">
            <v>100704860E</v>
          </cell>
          <cell r="B224" t="str">
            <v>FLAGSTAFF MEDICAL CENTER - PSYCH</v>
          </cell>
          <cell r="C224" t="str">
            <v>1649370875</v>
          </cell>
          <cell r="D224" t="str">
            <v>01</v>
          </cell>
          <cell r="E224" t="str">
            <v>205</v>
          </cell>
        </row>
        <row r="225">
          <cell r="A225" t="str">
            <v>200429400A</v>
          </cell>
          <cell r="B225" t="str">
            <v>FORREST CITY ARKANSAS HOSPITAL COMPANY LLC</v>
          </cell>
          <cell r="C225" t="str">
            <v>1811912009</v>
          </cell>
          <cell r="D225" t="str">
            <v>01</v>
          </cell>
          <cell r="E225" t="str">
            <v>010</v>
          </cell>
        </row>
        <row r="226">
          <cell r="A226" t="str">
            <v>100698500A</v>
          </cell>
          <cell r="B226" t="str">
            <v>FORREST COUNTY GENERAL HOSPITAL</v>
          </cell>
          <cell r="C226" t="str">
            <v>1053350462</v>
          </cell>
          <cell r="D226" t="str">
            <v>01</v>
          </cell>
          <cell r="E226" t="str">
            <v>010</v>
          </cell>
        </row>
        <row r="227">
          <cell r="A227" t="str">
            <v>100698500B</v>
          </cell>
          <cell r="B227" t="str">
            <v>FORREST COUNTY GENERAL HOSPITAL</v>
          </cell>
          <cell r="C227" t="str">
            <v>1225041809</v>
          </cell>
          <cell r="D227" t="str">
            <v>01</v>
          </cell>
          <cell r="E227" t="str">
            <v>010</v>
          </cell>
        </row>
        <row r="228">
          <cell r="A228" t="str">
            <v>100698500D</v>
          </cell>
          <cell r="B228" t="str">
            <v>FORREST COUNTY GENERAL HOSPITAL</v>
          </cell>
          <cell r="C228" t="str">
            <v>1427320993</v>
          </cell>
          <cell r="D228" t="str">
            <v>01</v>
          </cell>
          <cell r="E228" t="str">
            <v>010</v>
          </cell>
        </row>
        <row r="229">
          <cell r="A229" t="str">
            <v>200006810A</v>
          </cell>
          <cell r="B229" t="str">
            <v>FORT DUNCAN REGIONAL MEDICAL CENTER</v>
          </cell>
          <cell r="C229" t="str">
            <v>1770579591</v>
          </cell>
          <cell r="D229" t="str">
            <v>01</v>
          </cell>
          <cell r="E229" t="str">
            <v>010</v>
          </cell>
        </row>
        <row r="230">
          <cell r="A230" t="str">
            <v>200945990A</v>
          </cell>
          <cell r="B230" t="str">
            <v>FORT MADISON COMMUNITY HOSPITAL</v>
          </cell>
          <cell r="C230" t="str">
            <v>1902810856</v>
          </cell>
          <cell r="D230" t="str">
            <v>01</v>
          </cell>
          <cell r="E230" t="str">
            <v>010</v>
          </cell>
        </row>
        <row r="231">
          <cell r="A231" t="str">
            <v>200234950A</v>
          </cell>
          <cell r="B231" t="str">
            <v>FOUNTAIN VALLEY REGIONAL HOSPITAL &amp; MEDICAL CENTER</v>
          </cell>
          <cell r="C231" t="str">
            <v>1821002007</v>
          </cell>
          <cell r="D231" t="str">
            <v>01</v>
          </cell>
          <cell r="E231" t="str">
            <v>010</v>
          </cell>
        </row>
        <row r="232">
          <cell r="A232" t="str">
            <v>200344440A</v>
          </cell>
          <cell r="B232" t="str">
            <v>FRANCISCAN HEALTH SYSTEM</v>
          </cell>
          <cell r="C232" t="str">
            <v>1447406699</v>
          </cell>
          <cell r="D232" t="str">
            <v>01</v>
          </cell>
          <cell r="E232" t="str">
            <v>010</v>
          </cell>
        </row>
        <row r="233">
          <cell r="A233" t="str">
            <v>100693570A</v>
          </cell>
          <cell r="B233" t="str">
            <v>FREEMAN HOSPITAL</v>
          </cell>
          <cell r="C233" t="str">
            <v>1265546048</v>
          </cell>
          <cell r="D233" t="str">
            <v>01</v>
          </cell>
          <cell r="E233" t="str">
            <v>010</v>
          </cell>
        </row>
        <row r="234">
          <cell r="A234" t="str">
            <v>100712780F</v>
          </cell>
          <cell r="B234" t="str">
            <v>FREEMAN NEOSHO HOSPITAL</v>
          </cell>
          <cell r="C234" t="str">
            <v>1598873796</v>
          </cell>
          <cell r="D234" t="str">
            <v>01</v>
          </cell>
          <cell r="E234" t="str">
            <v>010</v>
          </cell>
        </row>
        <row r="235">
          <cell r="A235" t="str">
            <v>200981200A</v>
          </cell>
          <cell r="B235" t="str">
            <v>GADSDEN REGIONAL MEDICAL CENTER</v>
          </cell>
          <cell r="C235" t="str">
            <v>1225081516</v>
          </cell>
          <cell r="D235" t="str">
            <v>01</v>
          </cell>
          <cell r="E235" t="str">
            <v>010</v>
          </cell>
        </row>
        <row r="236">
          <cell r="A236" t="str">
            <v>200837470A</v>
          </cell>
          <cell r="B236" t="str">
            <v>GAINESVILLE COMMUNITY HOSPITAL INC</v>
          </cell>
          <cell r="C236" t="str">
            <v>1972071991</v>
          </cell>
          <cell r="D236" t="str">
            <v>01</v>
          </cell>
          <cell r="E236" t="str">
            <v>010</v>
          </cell>
        </row>
        <row r="237">
          <cell r="A237" t="str">
            <v>201003930A</v>
          </cell>
          <cell r="B237" t="str">
            <v>GARRETT COUNTY MEMORIAL HOSPITAL</v>
          </cell>
          <cell r="C237" t="str">
            <v>1356341499</v>
          </cell>
          <cell r="D237" t="str">
            <v>01</v>
          </cell>
          <cell r="E237" t="str">
            <v>010</v>
          </cell>
        </row>
        <row r="238">
          <cell r="A238" t="str">
            <v>200817900A</v>
          </cell>
          <cell r="B238" t="str">
            <v>GATEWAY REGIONAL MEDICAL CENTER</v>
          </cell>
          <cell r="C238" t="str">
            <v>1083685986</v>
          </cell>
          <cell r="D238" t="str">
            <v>01</v>
          </cell>
          <cell r="E238" t="str">
            <v>010</v>
          </cell>
        </row>
        <row r="239">
          <cell r="A239" t="str">
            <v>100704630A</v>
          </cell>
          <cell r="B239" t="str">
            <v>GERALD CHAMPION REGIONAL MEDICAL CENTER</v>
          </cell>
          <cell r="C239" t="str">
            <v>1861450579</v>
          </cell>
          <cell r="D239" t="str">
            <v>01</v>
          </cell>
          <cell r="E239" t="str">
            <v>010</v>
          </cell>
        </row>
        <row r="240">
          <cell r="A240" t="str">
            <v>200287390A</v>
          </cell>
          <cell r="B240" t="str">
            <v>GILLETTE CHILDREN'S SPECIALTY HEALTHCARE</v>
          </cell>
          <cell r="C240" t="str">
            <v>1447352836</v>
          </cell>
          <cell r="D240" t="str">
            <v>01</v>
          </cell>
          <cell r="E240" t="str">
            <v>010</v>
          </cell>
        </row>
        <row r="241">
          <cell r="A241" t="str">
            <v>200415180A</v>
          </cell>
          <cell r="B241" t="str">
            <v>GLENS FALLS HOSPITAL, INC</v>
          </cell>
          <cell r="C241" t="str">
            <v>1871606764</v>
          </cell>
          <cell r="D241" t="str">
            <v>01</v>
          </cell>
          <cell r="E241" t="str">
            <v>010</v>
          </cell>
        </row>
        <row r="242">
          <cell r="A242" t="str">
            <v>100705480A</v>
          </cell>
          <cell r="B242" t="str">
            <v>GOOD SAMARITAN HOSPITAL</v>
          </cell>
          <cell r="C242" t="str">
            <v>1841231461</v>
          </cell>
          <cell r="D242" t="str">
            <v>01</v>
          </cell>
          <cell r="E242" t="str">
            <v>010</v>
          </cell>
        </row>
        <row r="243">
          <cell r="A243" t="str">
            <v>200899830A</v>
          </cell>
          <cell r="B243" t="str">
            <v>GOOD SAMARITAN MEDICAL CENTER</v>
          </cell>
          <cell r="C243" t="str">
            <v>1770515991</v>
          </cell>
          <cell r="D243" t="str">
            <v>01</v>
          </cell>
          <cell r="E243" t="str">
            <v>010</v>
          </cell>
        </row>
        <row r="244">
          <cell r="A244" t="str">
            <v>200309580A</v>
          </cell>
          <cell r="B244" t="str">
            <v>GOOD SAMARITAN MEDICAL CENTER, LLC</v>
          </cell>
          <cell r="C244" t="str">
            <v>1407845035</v>
          </cell>
          <cell r="D244" t="str">
            <v>01</v>
          </cell>
          <cell r="E244" t="str">
            <v>010</v>
          </cell>
        </row>
        <row r="245">
          <cell r="A245" t="str">
            <v>200198730A</v>
          </cell>
          <cell r="B245" t="str">
            <v>GOOD SHEPHERD MEDICAL CENTER</v>
          </cell>
          <cell r="C245" t="str">
            <v>1689663007</v>
          </cell>
          <cell r="D245" t="str">
            <v>01</v>
          </cell>
          <cell r="E245" t="str">
            <v>010</v>
          </cell>
        </row>
        <row r="246">
          <cell r="A246" t="str">
            <v>100700820A</v>
          </cell>
          <cell r="B246" t="str">
            <v>GRADY MEMORIAL HOSPITAL</v>
          </cell>
          <cell r="C246" t="str">
            <v>1538169198</v>
          </cell>
          <cell r="D246" t="str">
            <v>01</v>
          </cell>
          <cell r="E246" t="str">
            <v>010</v>
          </cell>
        </row>
        <row r="247">
          <cell r="A247" t="str">
            <v>201041700A</v>
          </cell>
          <cell r="B247" t="str">
            <v>GRANBURY HOSPITAL CORPORATION</v>
          </cell>
          <cell r="C247" t="str">
            <v>1114998911</v>
          </cell>
          <cell r="D247" t="str">
            <v>01</v>
          </cell>
          <cell r="E247" t="str">
            <v>010</v>
          </cell>
        </row>
        <row r="248">
          <cell r="A248" t="str">
            <v>200928300A</v>
          </cell>
          <cell r="B248" t="str">
            <v>GRAND ITASCA CLINIC AND HOSPITAL</v>
          </cell>
          <cell r="C248" t="str">
            <v>1669426631</v>
          </cell>
          <cell r="D248" t="str">
            <v>01</v>
          </cell>
          <cell r="E248" t="str">
            <v>010</v>
          </cell>
        </row>
        <row r="249">
          <cell r="A249" t="str">
            <v>201092940A</v>
          </cell>
          <cell r="B249" t="str">
            <v>GRANDVIEW MEDICAL CENTER</v>
          </cell>
          <cell r="C249" t="str">
            <v>1023061405</v>
          </cell>
          <cell r="D249" t="str">
            <v>01</v>
          </cell>
          <cell r="E249" t="str">
            <v>010</v>
          </cell>
        </row>
        <row r="250">
          <cell r="A250" t="str">
            <v>100699410A</v>
          </cell>
          <cell r="B250" t="str">
            <v>GREAT PLAINS REGIONAL MEDICAL CENTER</v>
          </cell>
          <cell r="C250" t="str">
            <v>1184639122</v>
          </cell>
          <cell r="D250" t="str">
            <v>01</v>
          </cell>
          <cell r="E250" t="str">
            <v>010</v>
          </cell>
        </row>
        <row r="251">
          <cell r="A251" t="str">
            <v>100699410G</v>
          </cell>
          <cell r="B251" t="str">
            <v>GREAT PLAINS REGIONAL MEDICAL CENTER-PSY</v>
          </cell>
          <cell r="C251" t="str">
            <v>1194730382</v>
          </cell>
          <cell r="D251" t="str">
            <v>01</v>
          </cell>
          <cell r="E251" t="str">
            <v>205</v>
          </cell>
        </row>
        <row r="252">
          <cell r="A252" t="str">
            <v>100699410F</v>
          </cell>
          <cell r="B252" t="str">
            <v>GREAT PLAINS REGIONAL MEDICAL CENTER-REHAB</v>
          </cell>
          <cell r="C252" t="str">
            <v>1063990901</v>
          </cell>
          <cell r="D252" t="str">
            <v>01</v>
          </cell>
          <cell r="E252" t="str">
            <v>206</v>
          </cell>
        </row>
        <row r="253">
          <cell r="A253" t="str">
            <v>100690030B</v>
          </cell>
          <cell r="B253" t="str">
            <v>GRIFFIN MEMORIAL HOSPITAL</v>
          </cell>
          <cell r="C253" t="str">
            <v>1194816074</v>
          </cell>
          <cell r="D253" t="str">
            <v>63</v>
          </cell>
          <cell r="E253" t="str">
            <v>634</v>
          </cell>
        </row>
        <row r="254">
          <cell r="A254" t="str">
            <v>100696850C</v>
          </cell>
          <cell r="B254" t="str">
            <v>GULF COAST MEDICAL CENTER</v>
          </cell>
          <cell r="C254" t="str">
            <v>1982658407</v>
          </cell>
          <cell r="D254" t="str">
            <v>01</v>
          </cell>
          <cell r="E254" t="str">
            <v>010</v>
          </cell>
        </row>
        <row r="255">
          <cell r="A255" t="str">
            <v>200296060A</v>
          </cell>
          <cell r="B255" t="str">
            <v>GUNDERSEN LUTHERAN MEDICAL CENTER</v>
          </cell>
          <cell r="C255" t="str">
            <v>1376593442</v>
          </cell>
          <cell r="D255" t="str">
            <v>01</v>
          </cell>
          <cell r="E255" t="str">
            <v>010</v>
          </cell>
        </row>
        <row r="256">
          <cell r="A256" t="str">
            <v>100704580A</v>
          </cell>
          <cell r="B256" t="str">
            <v>GUNNISON VALLEY HOSPITAL</v>
          </cell>
          <cell r="C256" t="str">
            <v>1932109048</v>
          </cell>
          <cell r="D256" t="str">
            <v>01</v>
          </cell>
          <cell r="E256" t="str">
            <v>010</v>
          </cell>
        </row>
        <row r="257">
          <cell r="A257" t="str">
            <v>100700780B</v>
          </cell>
          <cell r="B257" t="str">
            <v>HARMON MEM HSP</v>
          </cell>
          <cell r="C257" t="str">
            <v>1295735991</v>
          </cell>
          <cell r="D257" t="str">
            <v>01</v>
          </cell>
          <cell r="E257" t="str">
            <v>014</v>
          </cell>
        </row>
        <row r="258">
          <cell r="A258" t="str">
            <v>100699660A</v>
          </cell>
          <cell r="B258" t="str">
            <v>HARPER CO COM HSP</v>
          </cell>
          <cell r="C258" t="str">
            <v>1134128499</v>
          </cell>
          <cell r="D258" t="str">
            <v>01</v>
          </cell>
          <cell r="E258" t="str">
            <v>014</v>
          </cell>
        </row>
        <row r="259">
          <cell r="A259" t="str">
            <v>100690210A</v>
          </cell>
          <cell r="B259" t="str">
            <v>HARRISBURG MEDICAL CENTER, INC.</v>
          </cell>
          <cell r="C259" t="str">
            <v>1073580130</v>
          </cell>
          <cell r="D259" t="str">
            <v>01</v>
          </cell>
          <cell r="E259" t="str">
            <v>010</v>
          </cell>
        </row>
        <row r="260">
          <cell r="A260" t="str">
            <v>100693540B</v>
          </cell>
          <cell r="B260" t="str">
            <v>HARRISON CO COMM HOSP</v>
          </cell>
          <cell r="C260" t="str">
            <v>1528062569</v>
          </cell>
          <cell r="D260" t="str">
            <v>01</v>
          </cell>
          <cell r="E260" t="str">
            <v>014</v>
          </cell>
        </row>
        <row r="261">
          <cell r="A261" t="str">
            <v>200334340A</v>
          </cell>
          <cell r="B261" t="str">
            <v>HARRISON MEDICAL CENTER</v>
          </cell>
          <cell r="C261" t="str">
            <v>1518912609</v>
          </cell>
          <cell r="D261" t="str">
            <v>01</v>
          </cell>
          <cell r="E261" t="str">
            <v>010</v>
          </cell>
        </row>
        <row r="262">
          <cell r="A262" t="str">
            <v>200925590A</v>
          </cell>
          <cell r="B262" t="str">
            <v>HASKELL REGIONAL HOSPITAL INC.</v>
          </cell>
          <cell r="C262" t="str">
            <v>1790307593</v>
          </cell>
          <cell r="D262" t="str">
            <v>01</v>
          </cell>
          <cell r="E262" t="str">
            <v>014</v>
          </cell>
        </row>
        <row r="263">
          <cell r="A263" t="str">
            <v>201014780A</v>
          </cell>
          <cell r="B263" t="str">
            <v>HAWARDEN REGIONAL HEALTHCARE</v>
          </cell>
          <cell r="C263" t="str">
            <v>1841261104</v>
          </cell>
          <cell r="D263" t="str">
            <v>01</v>
          </cell>
          <cell r="E263" t="str">
            <v>014</v>
          </cell>
        </row>
        <row r="264">
          <cell r="A264" t="str">
            <v>200622450B</v>
          </cell>
          <cell r="B264" t="str">
            <v>HEALTHBRIDGE CHILDREN'S HOSPITAL-HOUSTON, LTD</v>
          </cell>
          <cell r="C264" t="str">
            <v>1013968726</v>
          </cell>
          <cell r="D264" t="str">
            <v>01</v>
          </cell>
          <cell r="E264" t="str">
            <v>010</v>
          </cell>
        </row>
        <row r="265">
          <cell r="A265" t="str">
            <v>200320610A</v>
          </cell>
          <cell r="B265" t="str">
            <v>HEALTHEAST ST. JOHN'S HOSPITAL</v>
          </cell>
          <cell r="C265" t="str">
            <v>1447218482</v>
          </cell>
          <cell r="D265" t="str">
            <v>01</v>
          </cell>
          <cell r="E265" t="str">
            <v>010</v>
          </cell>
        </row>
        <row r="266">
          <cell r="A266" t="str">
            <v>200050740B</v>
          </cell>
          <cell r="B266" t="str">
            <v>HEALTHEAST ST. JOSEPH'S HOSPITAL</v>
          </cell>
          <cell r="C266" t="str">
            <v>1134186273</v>
          </cell>
          <cell r="D266" t="str">
            <v>01</v>
          </cell>
          <cell r="E266" t="str">
            <v>010</v>
          </cell>
        </row>
        <row r="267">
          <cell r="A267" t="str">
            <v>200044420B</v>
          </cell>
          <cell r="B267" t="str">
            <v>HEALTHEAST WOODWINDS HOSPITAL</v>
          </cell>
          <cell r="C267" t="str">
            <v>1356309322</v>
          </cell>
          <cell r="D267" t="str">
            <v>01</v>
          </cell>
          <cell r="E267" t="str">
            <v>010</v>
          </cell>
        </row>
        <row r="268">
          <cell r="A268" t="str">
            <v>200215730B</v>
          </cell>
          <cell r="B268" t="str">
            <v>HEMPHILL COUNTY HOSPITAL</v>
          </cell>
          <cell r="C268" t="str">
            <v>1558354241</v>
          </cell>
          <cell r="D268" t="str">
            <v>01</v>
          </cell>
          <cell r="E268" t="str">
            <v>010</v>
          </cell>
        </row>
        <row r="269">
          <cell r="A269" t="str">
            <v>200112170A</v>
          </cell>
          <cell r="B269" t="str">
            <v>HENDERSON HOSPITAL</v>
          </cell>
          <cell r="C269" t="str">
            <v>1083759633</v>
          </cell>
          <cell r="D269" t="str">
            <v>01</v>
          </cell>
          <cell r="E269" t="str">
            <v>010</v>
          </cell>
        </row>
        <row r="270">
          <cell r="A270" t="str">
            <v>200737720A</v>
          </cell>
          <cell r="B270" t="str">
            <v>HENDERSON HOSPITAL</v>
          </cell>
          <cell r="C270" t="str">
            <v>1003281452</v>
          </cell>
          <cell r="D270" t="str">
            <v>01</v>
          </cell>
          <cell r="E270" t="str">
            <v>010</v>
          </cell>
        </row>
        <row r="271">
          <cell r="A271" t="str">
            <v>100702050A</v>
          </cell>
          <cell r="B271" t="str">
            <v>HENDRICK MEDICAL CENTER</v>
          </cell>
          <cell r="C271" t="str">
            <v>1528064649</v>
          </cell>
          <cell r="D271" t="str">
            <v>01</v>
          </cell>
          <cell r="E271" t="str">
            <v>010</v>
          </cell>
        </row>
        <row r="272">
          <cell r="A272" t="str">
            <v>200283010A</v>
          </cell>
          <cell r="B272" t="str">
            <v>HENNEPIN COUNTY MEDICAL CENTER</v>
          </cell>
          <cell r="C272" t="str">
            <v>1407897309</v>
          </cell>
          <cell r="D272" t="str">
            <v>01</v>
          </cell>
          <cell r="E272" t="str">
            <v>010</v>
          </cell>
        </row>
        <row r="273">
          <cell r="A273" t="str">
            <v>200701040A</v>
          </cell>
          <cell r="B273" t="str">
            <v>HERITAGE PARK SURGICAL HOSPITAL AT SHERMAN</v>
          </cell>
          <cell r="C273" t="str">
            <v>1235510090</v>
          </cell>
          <cell r="D273" t="str">
            <v>01</v>
          </cell>
          <cell r="E273" t="str">
            <v>010</v>
          </cell>
        </row>
        <row r="274">
          <cell r="A274" t="str">
            <v>201006730A</v>
          </cell>
          <cell r="B274" t="str">
            <v>HI-DESERT MEDICAL CENTER</v>
          </cell>
          <cell r="C274" t="str">
            <v>1851787295</v>
          </cell>
          <cell r="D274" t="str">
            <v>01</v>
          </cell>
          <cell r="E274" t="str">
            <v>010</v>
          </cell>
        </row>
        <row r="275">
          <cell r="A275" t="str">
            <v>201085830A</v>
          </cell>
          <cell r="B275" t="str">
            <v>HILL COUNTRY MEMORIAL HOSPITAL</v>
          </cell>
          <cell r="C275" t="str">
            <v>1497726343</v>
          </cell>
          <cell r="D275" t="str">
            <v>01</v>
          </cell>
          <cell r="E275" t="str">
            <v>010</v>
          </cell>
        </row>
        <row r="276">
          <cell r="A276" t="str">
            <v>100701060B</v>
          </cell>
          <cell r="B276" t="str">
            <v>HILLCREST BAPTIST MEDICAL CENTER</v>
          </cell>
          <cell r="C276" t="str">
            <v>1891882833</v>
          </cell>
          <cell r="D276" t="str">
            <v>01</v>
          </cell>
          <cell r="E276" t="str">
            <v>010</v>
          </cell>
        </row>
        <row r="277">
          <cell r="A277" t="str">
            <v>200435950B</v>
          </cell>
          <cell r="B277" t="str">
            <v>HILLCREST HOSPITAL CLAREMORE - PSYCH</v>
          </cell>
          <cell r="C277" t="str">
            <v>1841570629</v>
          </cell>
          <cell r="D277" t="str">
            <v>01</v>
          </cell>
          <cell r="E277" t="str">
            <v>205</v>
          </cell>
        </row>
        <row r="278">
          <cell r="A278" t="str">
            <v>200044190A</v>
          </cell>
          <cell r="B278" t="str">
            <v>HILLCREST HOSPITAL CUSHING</v>
          </cell>
          <cell r="C278" t="str">
            <v>1801867643</v>
          </cell>
          <cell r="D278" t="str">
            <v>01</v>
          </cell>
          <cell r="E278" t="str">
            <v>010</v>
          </cell>
        </row>
        <row r="279">
          <cell r="A279" t="str">
            <v>200735850A</v>
          </cell>
          <cell r="B279" t="str">
            <v>HILLCREST HOSPITAL PRYOR</v>
          </cell>
          <cell r="C279" t="str">
            <v>1780125005</v>
          </cell>
          <cell r="D279" t="str">
            <v>01</v>
          </cell>
          <cell r="E279" t="str">
            <v>010</v>
          </cell>
        </row>
        <row r="280">
          <cell r="A280" t="str">
            <v>200044210A</v>
          </cell>
          <cell r="B280" t="str">
            <v>HILLCREST MEDICAL CENTER</v>
          </cell>
          <cell r="C280" t="str">
            <v>1629057229</v>
          </cell>
          <cell r="D280" t="str">
            <v>01</v>
          </cell>
          <cell r="E280" t="str">
            <v>010</v>
          </cell>
        </row>
        <row r="281">
          <cell r="A281" t="str">
            <v>200044210B</v>
          </cell>
          <cell r="B281" t="str">
            <v>HILLCREST MEDICAL CENTER - REHAB</v>
          </cell>
          <cell r="C281" t="str">
            <v>1679652192</v>
          </cell>
          <cell r="D281" t="str">
            <v>01</v>
          </cell>
          <cell r="E281" t="str">
            <v>206</v>
          </cell>
        </row>
        <row r="282">
          <cell r="A282" t="str">
            <v>200539880B</v>
          </cell>
          <cell r="B282" t="str">
            <v>HOLDENVILLE GENERAL HOSPITAL</v>
          </cell>
          <cell r="C282" t="str">
            <v>1265851455</v>
          </cell>
          <cell r="D282" t="str">
            <v>01</v>
          </cell>
          <cell r="E282" t="str">
            <v>014</v>
          </cell>
        </row>
        <row r="283">
          <cell r="A283" t="str">
            <v>100694940A</v>
          </cell>
          <cell r="B283" t="str">
            <v>HOSPITAL DISTRICT #1</v>
          </cell>
          <cell r="C283" t="str">
            <v>1578505095</v>
          </cell>
          <cell r="D283" t="str">
            <v>01</v>
          </cell>
          <cell r="E283" t="str">
            <v>014</v>
          </cell>
        </row>
        <row r="284">
          <cell r="A284" t="str">
            <v>200108340A</v>
          </cell>
          <cell r="B284" t="str">
            <v>HOSPITAL FOR SPECIAL SURGERY</v>
          </cell>
          <cell r="C284" t="str">
            <v>1851344188</v>
          </cell>
          <cell r="D284" t="str">
            <v>01</v>
          </cell>
          <cell r="E284" t="str">
            <v>010</v>
          </cell>
        </row>
        <row r="285">
          <cell r="A285" t="str">
            <v>100698980A</v>
          </cell>
          <cell r="B285" t="str">
            <v>HOT SPRING COUNTY MEDICAL CENTER</v>
          </cell>
          <cell r="C285" t="str">
            <v>1902868391</v>
          </cell>
          <cell r="D285" t="str">
            <v>01</v>
          </cell>
          <cell r="E285" t="str">
            <v>010</v>
          </cell>
        </row>
        <row r="286">
          <cell r="A286" t="str">
            <v>100691890B</v>
          </cell>
          <cell r="B286" t="str">
            <v>HSHS ST. ELIZABETHS HOSPITAL</v>
          </cell>
          <cell r="C286" t="str">
            <v>1629057302</v>
          </cell>
          <cell r="D286" t="str">
            <v>01</v>
          </cell>
          <cell r="E286" t="str">
            <v>010</v>
          </cell>
        </row>
        <row r="287">
          <cell r="A287" t="str">
            <v>200759690A</v>
          </cell>
          <cell r="B287" t="str">
            <v>HUNTINGTON BEACH HOSPITAL</v>
          </cell>
          <cell r="C287" t="str">
            <v>1083622120</v>
          </cell>
          <cell r="D287" t="str">
            <v>01</v>
          </cell>
          <cell r="E287" t="str">
            <v>010</v>
          </cell>
        </row>
        <row r="288">
          <cell r="A288" t="str">
            <v>200768100A</v>
          </cell>
          <cell r="B288" t="str">
            <v>HUNT REGIONAL MEDICAL CENTER</v>
          </cell>
          <cell r="C288" t="str">
            <v>1598750721</v>
          </cell>
          <cell r="D288" t="str">
            <v>01</v>
          </cell>
          <cell r="E288" t="str">
            <v>010</v>
          </cell>
        </row>
        <row r="289">
          <cell r="A289" t="str">
            <v>100692320A</v>
          </cell>
          <cell r="B289" t="str">
            <v>HURLEY MEDICAL CENTER</v>
          </cell>
          <cell r="C289" t="str">
            <v>1598717480</v>
          </cell>
          <cell r="D289" t="str">
            <v>01</v>
          </cell>
          <cell r="E289" t="str">
            <v>010</v>
          </cell>
        </row>
        <row r="290">
          <cell r="A290" t="str">
            <v>201020400A</v>
          </cell>
          <cell r="B290" t="str">
            <v>IDAHO FALLS COMMUNITY HOSPITAL LLC</v>
          </cell>
          <cell r="C290" t="str">
            <v>1114481447</v>
          </cell>
          <cell r="D290" t="str">
            <v>01</v>
          </cell>
          <cell r="E290" t="str">
            <v>010</v>
          </cell>
        </row>
        <row r="291">
          <cell r="A291" t="str">
            <v>200786710A</v>
          </cell>
          <cell r="B291" t="str">
            <v>INSPIRE SPECIALTY HOSPITAL</v>
          </cell>
          <cell r="C291" t="str">
            <v>1124545819</v>
          </cell>
          <cell r="D291" t="str">
            <v>01</v>
          </cell>
          <cell r="E291" t="str">
            <v>010</v>
          </cell>
        </row>
        <row r="292">
          <cell r="A292" t="str">
            <v>100806400C</v>
          </cell>
          <cell r="B292" t="str">
            <v>INTEGRIS BAPTIST MEDICAL C</v>
          </cell>
          <cell r="C292" t="str">
            <v>1831103654</v>
          </cell>
          <cell r="D292" t="str">
            <v>01</v>
          </cell>
          <cell r="E292" t="str">
            <v>010</v>
          </cell>
        </row>
        <row r="293">
          <cell r="A293" t="str">
            <v>100699740B</v>
          </cell>
          <cell r="B293" t="str">
            <v>INTEGRIS BAPTIST MEDICAL CENTER, INC</v>
          </cell>
          <cell r="C293" t="str">
            <v>1831103654</v>
          </cell>
          <cell r="D293" t="str">
            <v>01</v>
          </cell>
          <cell r="E293" t="str">
            <v>010</v>
          </cell>
        </row>
        <row r="294">
          <cell r="A294" t="str">
            <v>100699500R</v>
          </cell>
          <cell r="B294" t="str">
            <v>INTEGRIS BASS BAPTIST HLTH CTR-PSYCH</v>
          </cell>
          <cell r="C294" t="str">
            <v>1902913999</v>
          </cell>
          <cell r="D294" t="str">
            <v>01</v>
          </cell>
          <cell r="E294" t="str">
            <v>205</v>
          </cell>
        </row>
        <row r="295">
          <cell r="A295" t="str">
            <v>100699500A</v>
          </cell>
          <cell r="B295" t="str">
            <v>INTEGRIS BASS MEM BAP</v>
          </cell>
          <cell r="C295" t="str">
            <v>1144236571</v>
          </cell>
          <cell r="D295" t="str">
            <v>01</v>
          </cell>
          <cell r="E295" t="str">
            <v>010</v>
          </cell>
        </row>
        <row r="296">
          <cell r="A296" t="str">
            <v>100700610A</v>
          </cell>
          <cell r="B296" t="str">
            <v>INTEGRIS CANADIAN VALLEY HOSPITAL</v>
          </cell>
          <cell r="C296" t="str">
            <v>1306865357</v>
          </cell>
          <cell r="D296" t="str">
            <v>01</v>
          </cell>
          <cell r="E296" t="str">
            <v>010</v>
          </cell>
        </row>
        <row r="297">
          <cell r="A297" t="str">
            <v>200834400A</v>
          </cell>
          <cell r="B297" t="str">
            <v>INTEGRIS COMMUNITY HOSPITAL COUNCIL CROSSING</v>
          </cell>
          <cell r="C297" t="str">
            <v>1194209155</v>
          </cell>
          <cell r="D297" t="str">
            <v>01</v>
          </cell>
          <cell r="E297" t="str">
            <v>010</v>
          </cell>
        </row>
        <row r="298">
          <cell r="A298" t="str">
            <v>200834400B</v>
          </cell>
          <cell r="B298" t="str">
            <v>INTEGRIS COMMUNITY HOSPITAL DEL CITY</v>
          </cell>
          <cell r="C298" t="str">
            <v>1942784715</v>
          </cell>
          <cell r="D298" t="str">
            <v>01</v>
          </cell>
          <cell r="E298" t="str">
            <v>010</v>
          </cell>
        </row>
        <row r="299">
          <cell r="A299" t="str">
            <v>200834400D</v>
          </cell>
          <cell r="B299" t="str">
            <v>INTEGRIS COMMUNITY HOSPITAL MOORE</v>
          </cell>
          <cell r="C299" t="str">
            <v>1447734272</v>
          </cell>
          <cell r="D299" t="str">
            <v>01</v>
          </cell>
          <cell r="E299" t="str">
            <v>010</v>
          </cell>
        </row>
        <row r="300">
          <cell r="A300" t="str">
            <v>200834400C</v>
          </cell>
          <cell r="B300" t="str">
            <v>INTEGRIS COMMUNITY HOSPITAL - OKC WEST</v>
          </cell>
          <cell r="C300" t="str">
            <v>1336623198</v>
          </cell>
          <cell r="D300" t="str">
            <v>01</v>
          </cell>
          <cell r="E300" t="str">
            <v>010</v>
          </cell>
        </row>
        <row r="301">
          <cell r="A301" t="str">
            <v>100699440N</v>
          </cell>
          <cell r="B301" t="str">
            <v>INTEGRIS GENERATIONS MIAMI - GEROPSYCHIATRIC UNIT</v>
          </cell>
          <cell r="C301" t="str">
            <v>1215043112</v>
          </cell>
          <cell r="D301" t="str">
            <v>01</v>
          </cell>
          <cell r="E301" t="str">
            <v>205</v>
          </cell>
        </row>
        <row r="302">
          <cell r="A302" t="str">
            <v>100699700A</v>
          </cell>
          <cell r="B302" t="str">
            <v>INTEGRIS GROVE HOSPITAL</v>
          </cell>
          <cell r="C302" t="str">
            <v>1467473579</v>
          </cell>
          <cell r="D302" t="str">
            <v>01</v>
          </cell>
          <cell r="E302" t="str">
            <v>010</v>
          </cell>
        </row>
        <row r="303">
          <cell r="A303" t="str">
            <v>200405550A</v>
          </cell>
          <cell r="B303" t="str">
            <v>INTEGRIS HEALTH EDMOND, INC.</v>
          </cell>
          <cell r="C303" t="str">
            <v>1720373103</v>
          </cell>
          <cell r="D303" t="str">
            <v>01</v>
          </cell>
          <cell r="E303" t="str">
            <v>010</v>
          </cell>
        </row>
        <row r="304">
          <cell r="A304" t="str">
            <v>200405550C</v>
          </cell>
          <cell r="B304" t="str">
            <v>INTEGRIS HEALTH JIM THORPE INPATIENT REHAB EDMOND</v>
          </cell>
          <cell r="C304" t="str">
            <v>1588243117</v>
          </cell>
          <cell r="D304" t="str">
            <v>01</v>
          </cell>
          <cell r="E304" t="str">
            <v>206</v>
          </cell>
        </row>
        <row r="305">
          <cell r="A305" t="str">
            <v>100699440A</v>
          </cell>
          <cell r="B305" t="str">
            <v>INTEGRIS MIAMI HOSPITAL</v>
          </cell>
          <cell r="C305" t="str">
            <v>1114931342</v>
          </cell>
          <cell r="D305" t="str">
            <v>01</v>
          </cell>
          <cell r="E305" t="str">
            <v>010</v>
          </cell>
        </row>
        <row r="306">
          <cell r="A306" t="str">
            <v>100700200A</v>
          </cell>
          <cell r="B306" t="str">
            <v>INTEGRIS SOUTHWEST MEDICAL CENTER</v>
          </cell>
          <cell r="C306" t="str">
            <v>1457372625</v>
          </cell>
          <cell r="D306" t="str">
            <v>01</v>
          </cell>
          <cell r="E306" t="str">
            <v>010</v>
          </cell>
        </row>
        <row r="307">
          <cell r="A307" t="str">
            <v>100700200S</v>
          </cell>
          <cell r="B307" t="str">
            <v>INTEGRIS SOUTHWEST MEDICAL CENTER-PSYCH</v>
          </cell>
          <cell r="C307" t="str">
            <v>1538587464</v>
          </cell>
          <cell r="D307" t="str">
            <v>01</v>
          </cell>
          <cell r="E307" t="str">
            <v>205</v>
          </cell>
        </row>
        <row r="308">
          <cell r="A308" t="str">
            <v>100700200R</v>
          </cell>
          <cell r="B308" t="str">
            <v>INTEGRIS SOUTHWEST MEDICAL CENTER - REHAB</v>
          </cell>
          <cell r="C308" t="str">
            <v>1336252717</v>
          </cell>
          <cell r="D308" t="str">
            <v>01</v>
          </cell>
          <cell r="E308" t="str">
            <v>206</v>
          </cell>
        </row>
        <row r="309">
          <cell r="A309" t="str">
            <v>100692940B</v>
          </cell>
          <cell r="B309" t="str">
            <v>IOWA LUTHERAN HOSPITAL</v>
          </cell>
          <cell r="C309" t="str">
            <v>1356433049</v>
          </cell>
          <cell r="D309" t="str">
            <v>01</v>
          </cell>
          <cell r="E309" t="str">
            <v>010</v>
          </cell>
        </row>
        <row r="310">
          <cell r="A310" t="str">
            <v>100692940A</v>
          </cell>
          <cell r="B310" t="str">
            <v>IOWA METHODIST MEDICAL CENTER</v>
          </cell>
          <cell r="C310" t="str">
            <v>1396837951</v>
          </cell>
          <cell r="D310" t="str">
            <v>01</v>
          </cell>
          <cell r="E310" t="str">
            <v>010</v>
          </cell>
        </row>
        <row r="311">
          <cell r="A311" t="str">
            <v>100704040A</v>
          </cell>
          <cell r="B311" t="str">
            <v>IVINSON MEMORIAL HOSPITAL</v>
          </cell>
          <cell r="C311" t="str">
            <v>1336289552</v>
          </cell>
          <cell r="D311" t="str">
            <v>01</v>
          </cell>
          <cell r="E311" t="str">
            <v>010</v>
          </cell>
        </row>
        <row r="312">
          <cell r="A312" t="str">
            <v>100699350A</v>
          </cell>
          <cell r="B312" t="str">
            <v>JACKSON CO MEM HSP</v>
          </cell>
          <cell r="C312" t="str">
            <v>1093763781</v>
          </cell>
          <cell r="D312" t="str">
            <v>01</v>
          </cell>
          <cell r="E312" t="str">
            <v>010</v>
          </cell>
        </row>
        <row r="313">
          <cell r="A313" t="str">
            <v>100698150A</v>
          </cell>
          <cell r="B313" t="str">
            <v>JACKSON MADISON COUNTY GENERAL HOSPITAL</v>
          </cell>
          <cell r="C313" t="str">
            <v>1093705428</v>
          </cell>
          <cell r="D313" t="str">
            <v>01</v>
          </cell>
          <cell r="E313" t="str">
            <v>010</v>
          </cell>
        </row>
        <row r="314">
          <cell r="A314" t="str">
            <v>100699490A</v>
          </cell>
          <cell r="B314" t="str">
            <v>JANE PHILLIPS EP HSP</v>
          </cell>
          <cell r="C314" t="str">
            <v>1215914254</v>
          </cell>
          <cell r="D314" t="str">
            <v>01</v>
          </cell>
          <cell r="E314" t="str">
            <v>010</v>
          </cell>
        </row>
        <row r="315">
          <cell r="A315" t="str">
            <v>100699490K</v>
          </cell>
          <cell r="B315" t="str">
            <v>JANE PHILLIPS MEMORIAL MED CTR - PSYCH</v>
          </cell>
          <cell r="C315" t="str">
            <v>1962547026</v>
          </cell>
          <cell r="D315" t="str">
            <v>01</v>
          </cell>
          <cell r="E315" t="str">
            <v>205</v>
          </cell>
        </row>
        <row r="316">
          <cell r="A316" t="str">
            <v>100699490J</v>
          </cell>
          <cell r="B316" t="str">
            <v>JANE PHILLIPS MEMORIAL MED CTR - REHAB</v>
          </cell>
          <cell r="C316" t="str">
            <v>1053456111</v>
          </cell>
          <cell r="D316" t="str">
            <v>01</v>
          </cell>
          <cell r="E316" t="str">
            <v>206</v>
          </cell>
        </row>
        <row r="317">
          <cell r="A317" t="str">
            <v>100700460A</v>
          </cell>
          <cell r="B317" t="str">
            <v>JANE PHILLIPS NOWATA</v>
          </cell>
          <cell r="C317" t="str">
            <v>1548247489</v>
          </cell>
          <cell r="D317" t="str">
            <v>01</v>
          </cell>
          <cell r="E317" t="str">
            <v>014</v>
          </cell>
        </row>
        <row r="318">
          <cell r="A318" t="str">
            <v>100700670A</v>
          </cell>
          <cell r="B318" t="str">
            <v>J D MCCARTY C P CTR</v>
          </cell>
          <cell r="C318" t="str">
            <v>1609972058</v>
          </cell>
          <cell r="D318" t="str">
            <v>01</v>
          </cell>
          <cell r="E318" t="str">
            <v>012</v>
          </cell>
        </row>
        <row r="319">
          <cell r="A319" t="str">
            <v>100698500C</v>
          </cell>
          <cell r="B319" t="str">
            <v>JEFFERSON DAVIS COMMUNITY HOSPITAL</v>
          </cell>
          <cell r="C319" t="str">
            <v>1295013316</v>
          </cell>
          <cell r="D319" t="str">
            <v>01</v>
          </cell>
          <cell r="E319" t="str">
            <v>014</v>
          </cell>
        </row>
        <row r="320">
          <cell r="A320" t="str">
            <v>100700660B</v>
          </cell>
          <cell r="B320" t="str">
            <v>JIM TALIAFERRO MHC</v>
          </cell>
          <cell r="C320" t="str">
            <v>1760481899</v>
          </cell>
          <cell r="D320" t="str">
            <v>63</v>
          </cell>
          <cell r="E320" t="str">
            <v>634</v>
          </cell>
        </row>
        <row r="321">
          <cell r="A321" t="str">
            <v>200101510A</v>
          </cell>
          <cell r="B321" t="str">
            <v>JOHN F KENNEDY MEMORIAL HOSPITAL</v>
          </cell>
          <cell r="C321" t="str">
            <v>1477584993</v>
          </cell>
          <cell r="D321" t="str">
            <v>01</v>
          </cell>
          <cell r="E321" t="str">
            <v>010</v>
          </cell>
        </row>
        <row r="322">
          <cell r="A322" t="str">
            <v>200349490B</v>
          </cell>
          <cell r="B322" t="str">
            <v>JOHNSON COUNTY COMMUNITY HOSPITAL</v>
          </cell>
          <cell r="C322" t="str">
            <v>1497859789</v>
          </cell>
          <cell r="D322" t="str">
            <v>01</v>
          </cell>
          <cell r="E322" t="str">
            <v>010</v>
          </cell>
        </row>
        <row r="323">
          <cell r="A323" t="str">
            <v>200007780A</v>
          </cell>
          <cell r="B323" t="str">
            <v>KANSAS HEART HOSPITAL, LLC</v>
          </cell>
          <cell r="C323" t="str">
            <v>1114928108</v>
          </cell>
          <cell r="D323" t="str">
            <v>01</v>
          </cell>
          <cell r="E323" t="str">
            <v>010</v>
          </cell>
        </row>
        <row r="324">
          <cell r="A324" t="str">
            <v>200255370A</v>
          </cell>
          <cell r="B324" t="str">
            <v>KANSAS MEDICAL CENTER LLC</v>
          </cell>
          <cell r="C324" t="str">
            <v>1255380127</v>
          </cell>
          <cell r="D324" t="str">
            <v>01</v>
          </cell>
          <cell r="E324" t="str">
            <v>010</v>
          </cell>
        </row>
        <row r="325">
          <cell r="A325" t="str">
            <v>200013820A</v>
          </cell>
          <cell r="B325" t="str">
            <v>KANSAS SURGERY &amp; RECOVERY CENTER LLC</v>
          </cell>
          <cell r="C325" t="str">
            <v>1306827878</v>
          </cell>
          <cell r="D325" t="str">
            <v>01</v>
          </cell>
          <cell r="E325" t="str">
            <v>010</v>
          </cell>
        </row>
        <row r="326">
          <cell r="A326" t="str">
            <v>100706860A</v>
          </cell>
          <cell r="B326" t="str">
            <v>KAPIOLANI MEDICAL CENTER FOR WOMEN &amp; CHILDREN</v>
          </cell>
          <cell r="C326" t="str">
            <v>1043263080</v>
          </cell>
          <cell r="D326" t="str">
            <v>01</v>
          </cell>
          <cell r="E326" t="str">
            <v>010</v>
          </cell>
        </row>
        <row r="327">
          <cell r="A327" t="str">
            <v>200432160A</v>
          </cell>
          <cell r="B327" t="str">
            <v>KENT COUNTY MEMORIAL HOSPITAL</v>
          </cell>
          <cell r="C327" t="str">
            <v>1386643294</v>
          </cell>
          <cell r="D327" t="str">
            <v>01</v>
          </cell>
          <cell r="E327" t="str">
            <v>010</v>
          </cell>
        </row>
        <row r="328">
          <cell r="A328" t="str">
            <v>100706210A</v>
          </cell>
          <cell r="B328" t="str">
            <v>KINGMAN REGIONAL MEDICAL CENTER</v>
          </cell>
          <cell r="C328" t="str">
            <v>1265423917</v>
          </cell>
          <cell r="D328" t="str">
            <v>01</v>
          </cell>
          <cell r="E328" t="str">
            <v>010</v>
          </cell>
        </row>
        <row r="329">
          <cell r="A329" t="str">
            <v>100694920A</v>
          </cell>
          <cell r="B329" t="str">
            <v>KIOWA DISTRICT HOSPITAL</v>
          </cell>
          <cell r="C329" t="str">
            <v>1437152766</v>
          </cell>
          <cell r="D329" t="str">
            <v>01</v>
          </cell>
          <cell r="E329" t="str">
            <v>014</v>
          </cell>
        </row>
        <row r="330">
          <cell r="A330" t="str">
            <v>100703850A</v>
          </cell>
          <cell r="B330" t="str">
            <v>KOOTENAI HEALTH</v>
          </cell>
          <cell r="C330" t="str">
            <v>1992798409</v>
          </cell>
          <cell r="D330" t="str">
            <v>01</v>
          </cell>
          <cell r="E330" t="str">
            <v>010</v>
          </cell>
        </row>
        <row r="331">
          <cell r="A331" t="str">
            <v>100695440A</v>
          </cell>
          <cell r="B331" t="str">
            <v>LABETTE HEALTH</v>
          </cell>
          <cell r="C331" t="str">
            <v>1578560421</v>
          </cell>
          <cell r="D331" t="str">
            <v>01</v>
          </cell>
          <cell r="E331" t="str">
            <v>010</v>
          </cell>
        </row>
        <row r="332">
          <cell r="A332" t="str">
            <v>201020200A</v>
          </cell>
          <cell r="B332" t="str">
            <v>LAKE HURON MEDICAL CENTER</v>
          </cell>
          <cell r="C332" t="str">
            <v>1306227764</v>
          </cell>
          <cell r="D332" t="str">
            <v>01</v>
          </cell>
          <cell r="E332" t="str">
            <v>010</v>
          </cell>
        </row>
        <row r="333">
          <cell r="A333" t="str">
            <v>100695660C</v>
          </cell>
          <cell r="B333" t="str">
            <v>LAKELAND HOSPITAL ACQUISITION LLC</v>
          </cell>
          <cell r="C333" t="str">
            <v>1720165327</v>
          </cell>
          <cell r="D333" t="str">
            <v>63</v>
          </cell>
          <cell r="E333" t="str">
            <v>634</v>
          </cell>
        </row>
        <row r="334">
          <cell r="A334" t="str">
            <v>100692280B</v>
          </cell>
          <cell r="B334" t="str">
            <v>LAKELAND HOSPITALS AT NILES AND SAINT JOSEPH</v>
          </cell>
          <cell r="C334" t="str">
            <v>1134220031</v>
          </cell>
          <cell r="D334" t="str">
            <v>01</v>
          </cell>
          <cell r="E334" t="str">
            <v>010</v>
          </cell>
        </row>
        <row r="335">
          <cell r="A335" t="str">
            <v>100690200B</v>
          </cell>
          <cell r="B335" t="str">
            <v>LAKE REGIONAL HEALTH SYSTEM</v>
          </cell>
          <cell r="C335" t="str">
            <v>1386619450</v>
          </cell>
          <cell r="D335" t="str">
            <v>01</v>
          </cell>
          <cell r="E335" t="str">
            <v>010</v>
          </cell>
        </row>
        <row r="336">
          <cell r="A336" t="str">
            <v>100745350B</v>
          </cell>
          <cell r="B336" t="str">
            <v>LAKESIDE WOMENS CENTER OF</v>
          </cell>
          <cell r="C336" t="str">
            <v>1639170699</v>
          </cell>
          <cell r="D336" t="str">
            <v>01</v>
          </cell>
          <cell r="E336" t="str">
            <v>010</v>
          </cell>
        </row>
        <row r="337">
          <cell r="A337" t="str">
            <v>200942580A</v>
          </cell>
          <cell r="B337" t="str">
            <v>LAKEWOOD RANCH MEDICAL CENTER</v>
          </cell>
          <cell r="C337" t="str">
            <v>1730179714</v>
          </cell>
          <cell r="D337" t="str">
            <v>01</v>
          </cell>
          <cell r="E337" t="str">
            <v>010</v>
          </cell>
        </row>
        <row r="338">
          <cell r="A338" t="str">
            <v>200232660A</v>
          </cell>
          <cell r="B338" t="str">
            <v>LAKEWOOD REGIONAL MEDICAL CENTER</v>
          </cell>
          <cell r="C338" t="str">
            <v>1184655581</v>
          </cell>
          <cell r="D338" t="str">
            <v>01</v>
          </cell>
          <cell r="E338" t="str">
            <v>010</v>
          </cell>
        </row>
        <row r="339">
          <cell r="A339" t="str">
            <v>200284940A</v>
          </cell>
          <cell r="B339" t="str">
            <v>LANDMARK HOSPITAL OF JOPLIN LLC</v>
          </cell>
          <cell r="C339" t="str">
            <v>1972633410</v>
          </cell>
          <cell r="D339" t="str">
            <v>01</v>
          </cell>
          <cell r="E339" t="str">
            <v>010</v>
          </cell>
        </row>
        <row r="340">
          <cell r="A340" t="str">
            <v>200130900A</v>
          </cell>
          <cell r="B340" t="str">
            <v>LANE REGIONAL MEDICAL CENTER</v>
          </cell>
          <cell r="C340" t="str">
            <v>1376591941</v>
          </cell>
          <cell r="D340" t="str">
            <v>01</v>
          </cell>
          <cell r="E340" t="str">
            <v>010</v>
          </cell>
        </row>
        <row r="341">
          <cell r="A341" t="str">
            <v>200030960A</v>
          </cell>
          <cell r="B341" t="str">
            <v>LAREDO TEXAS HOSPITAL COMPANY LP</v>
          </cell>
          <cell r="C341" t="str">
            <v>1548232044</v>
          </cell>
          <cell r="D341" t="str">
            <v>01</v>
          </cell>
          <cell r="E341" t="str">
            <v>010</v>
          </cell>
        </row>
        <row r="342">
          <cell r="A342" t="str">
            <v>100850910B</v>
          </cell>
          <cell r="B342" t="str">
            <v>LASTING HOPE RECOVERY CENTER</v>
          </cell>
          <cell r="C342" t="str">
            <v>1508941097</v>
          </cell>
          <cell r="D342" t="str">
            <v>01</v>
          </cell>
          <cell r="E342" t="str">
            <v>012</v>
          </cell>
        </row>
        <row r="343">
          <cell r="A343" t="str">
            <v>100700380P</v>
          </cell>
          <cell r="B343" t="str">
            <v>LAUREATE PSYCHIATRIC CLINIC &amp; HOSPITAL INC</v>
          </cell>
          <cell r="C343" t="str">
            <v>1710985064</v>
          </cell>
          <cell r="D343" t="str">
            <v>63</v>
          </cell>
          <cell r="E343" t="str">
            <v>634</v>
          </cell>
        </row>
        <row r="344">
          <cell r="A344" t="str">
            <v>100689220G</v>
          </cell>
          <cell r="B344" t="str">
            <v>LAWTON IND HSP</v>
          </cell>
          <cell r="C344" t="str">
            <v>1760489223</v>
          </cell>
          <cell r="D344" t="str">
            <v>01</v>
          </cell>
          <cell r="E344" t="str">
            <v>016</v>
          </cell>
        </row>
        <row r="345">
          <cell r="A345" t="str">
            <v>100697460C</v>
          </cell>
          <cell r="B345" t="str">
            <v>LE BONHEUR CHILDRENS HOSPITAL</v>
          </cell>
          <cell r="C345" t="str">
            <v>1558365890</v>
          </cell>
          <cell r="D345" t="str">
            <v>01</v>
          </cell>
          <cell r="E345" t="str">
            <v>010</v>
          </cell>
        </row>
        <row r="346">
          <cell r="A346" t="str">
            <v>100696850A</v>
          </cell>
          <cell r="B346" t="str">
            <v>LEE MEMORIAL HOSPITAL</v>
          </cell>
          <cell r="C346" t="str">
            <v>1558302570</v>
          </cell>
          <cell r="D346" t="str">
            <v>01</v>
          </cell>
          <cell r="E346" t="str">
            <v>010</v>
          </cell>
        </row>
        <row r="347">
          <cell r="A347" t="str">
            <v>100705630C</v>
          </cell>
          <cell r="B347" t="str">
            <v>LEGACY EMANUEL HOSPITAL &amp; HEALTH CENTER</v>
          </cell>
          <cell r="C347" t="str">
            <v>1003367491</v>
          </cell>
          <cell r="D347" t="str">
            <v>01</v>
          </cell>
          <cell r="E347" t="str">
            <v>010</v>
          </cell>
        </row>
        <row r="348">
          <cell r="A348" t="str">
            <v>100693780A</v>
          </cell>
          <cell r="B348" t="str">
            <v>LESTER E COX MEDICAL CENTERS</v>
          </cell>
          <cell r="C348" t="str">
            <v>1093740128</v>
          </cell>
          <cell r="D348" t="str">
            <v>01</v>
          </cell>
          <cell r="E348" t="str">
            <v>010</v>
          </cell>
        </row>
        <row r="349">
          <cell r="A349" t="str">
            <v>201020320A</v>
          </cell>
          <cell r="B349" t="str">
            <v>LIFECARE MEDICAL CENTER</v>
          </cell>
          <cell r="C349" t="str">
            <v>1609861095</v>
          </cell>
          <cell r="D349" t="str">
            <v>01</v>
          </cell>
          <cell r="E349" t="str">
            <v>014</v>
          </cell>
        </row>
        <row r="350">
          <cell r="A350" t="str">
            <v>100704600C</v>
          </cell>
          <cell r="B350" t="str">
            <v>LINCOLN COUNTY MEDICAL CENTER</v>
          </cell>
          <cell r="C350" t="str">
            <v>1558347708</v>
          </cell>
          <cell r="D350" t="str">
            <v>01</v>
          </cell>
          <cell r="E350" t="str">
            <v>014</v>
          </cell>
        </row>
        <row r="351">
          <cell r="A351" t="str">
            <v>100818200B</v>
          </cell>
          <cell r="B351" t="str">
            <v>LINDSAY MUNICIPAL HOSPITAL</v>
          </cell>
          <cell r="C351" t="str">
            <v>1144268723</v>
          </cell>
          <cell r="D351" t="str">
            <v>01</v>
          </cell>
          <cell r="E351" t="str">
            <v>010</v>
          </cell>
        </row>
        <row r="352">
          <cell r="A352" t="str">
            <v>100704840A</v>
          </cell>
          <cell r="B352" t="str">
            <v>LITTLE COLORADO MEDICAL CENTER</v>
          </cell>
          <cell r="C352" t="str">
            <v>1477653889</v>
          </cell>
          <cell r="D352" t="str">
            <v>01</v>
          </cell>
          <cell r="E352" t="str">
            <v>014</v>
          </cell>
        </row>
        <row r="353">
          <cell r="A353" t="str">
            <v>100699110F</v>
          </cell>
          <cell r="B353" t="str">
            <v>LITTLE RIVER MEMORIAL HOSPITAL</v>
          </cell>
          <cell r="C353" t="str">
            <v>1326040007</v>
          </cell>
          <cell r="D353" t="str">
            <v>01</v>
          </cell>
          <cell r="E353" t="str">
            <v>014</v>
          </cell>
        </row>
        <row r="354">
          <cell r="A354" t="str">
            <v>100704270D</v>
          </cell>
          <cell r="B354" t="str">
            <v>LITTLETON ADVENTIST HOSPITAL</v>
          </cell>
          <cell r="C354" t="str">
            <v>1689688988</v>
          </cell>
          <cell r="D354" t="str">
            <v>01</v>
          </cell>
          <cell r="E354" t="str">
            <v>010</v>
          </cell>
        </row>
        <row r="355">
          <cell r="A355" t="str">
            <v>200787950A</v>
          </cell>
          <cell r="B355" t="str">
            <v>LOMA LINDA UNIVERSITY CHILDREN'S HOSPITAL</v>
          </cell>
          <cell r="C355" t="str">
            <v>1366866345</v>
          </cell>
          <cell r="D355" t="str">
            <v>01</v>
          </cell>
          <cell r="E355" t="str">
            <v>010</v>
          </cell>
        </row>
        <row r="356">
          <cell r="A356" t="str">
            <v>100706550A</v>
          </cell>
          <cell r="B356" t="str">
            <v>LOMA LINDA UNIVERSITY MEDICAL CENTER</v>
          </cell>
          <cell r="C356" t="str">
            <v>1912914821</v>
          </cell>
          <cell r="D356" t="str">
            <v>01</v>
          </cell>
          <cell r="E356" t="str">
            <v>010</v>
          </cell>
        </row>
        <row r="357">
          <cell r="A357" t="str">
            <v>200213560A</v>
          </cell>
          <cell r="B357" t="str">
            <v>LONGMONT UNITED HOSPITAL</v>
          </cell>
          <cell r="C357" t="str">
            <v>1366465866</v>
          </cell>
          <cell r="D357" t="str">
            <v>01</v>
          </cell>
          <cell r="E357" t="str">
            <v>010</v>
          </cell>
        </row>
        <row r="358">
          <cell r="A358" t="str">
            <v>200899840A</v>
          </cell>
          <cell r="B358" t="str">
            <v>LONGS PEAK HOSPITAL</v>
          </cell>
          <cell r="C358" t="str">
            <v>1154876985</v>
          </cell>
          <cell r="D358" t="str">
            <v>01</v>
          </cell>
          <cell r="E358" t="str">
            <v>010</v>
          </cell>
        </row>
        <row r="359">
          <cell r="A359" t="str">
            <v>200019900A</v>
          </cell>
          <cell r="B359" t="str">
            <v>LONGVIEW REGIONAL MEDICAL CENTER</v>
          </cell>
          <cell r="C359" t="str">
            <v>1528026267</v>
          </cell>
          <cell r="D359" t="str">
            <v>01</v>
          </cell>
          <cell r="E359" t="str">
            <v>010</v>
          </cell>
        </row>
        <row r="360">
          <cell r="A360" t="str">
            <v>200238210A</v>
          </cell>
          <cell r="B360" t="str">
            <v>LOS ALAMITOS MEDICAL CENTER</v>
          </cell>
          <cell r="C360" t="str">
            <v>1568493922</v>
          </cell>
          <cell r="D360" t="str">
            <v>01</v>
          </cell>
          <cell r="E360" t="str">
            <v>010</v>
          </cell>
        </row>
        <row r="361">
          <cell r="A361" t="str">
            <v>100704690D</v>
          </cell>
          <cell r="B361" t="str">
            <v>LOVELACE HEALTH SYSTEM LLC</v>
          </cell>
          <cell r="C361" t="str">
            <v>1649373887</v>
          </cell>
          <cell r="D361" t="str">
            <v>01</v>
          </cell>
          <cell r="E361" t="str">
            <v>010</v>
          </cell>
        </row>
        <row r="362">
          <cell r="A362" t="str">
            <v>100704690B</v>
          </cell>
          <cell r="B362" t="str">
            <v>LOVELACE MEDICAL CENTER</v>
          </cell>
          <cell r="C362" t="str">
            <v>1306914213</v>
          </cell>
          <cell r="D362" t="str">
            <v>01</v>
          </cell>
          <cell r="E362" t="str">
            <v>010</v>
          </cell>
        </row>
        <row r="363">
          <cell r="A363" t="str">
            <v>100704690F</v>
          </cell>
          <cell r="B363" t="str">
            <v>LOVELACE REGIONAL HOSPITAL ROSWELL</v>
          </cell>
          <cell r="C363" t="str">
            <v>1972878361</v>
          </cell>
          <cell r="D363" t="str">
            <v>01</v>
          </cell>
          <cell r="E363" t="str">
            <v>010</v>
          </cell>
        </row>
        <row r="364">
          <cell r="A364" t="str">
            <v>100704690A</v>
          </cell>
          <cell r="B364" t="str">
            <v>LOVELACE WOMEN'S HOSPITAL</v>
          </cell>
          <cell r="C364" t="str">
            <v>1982799375</v>
          </cell>
          <cell r="D364" t="str">
            <v>01</v>
          </cell>
          <cell r="E364" t="str">
            <v>010</v>
          </cell>
        </row>
        <row r="365">
          <cell r="A365" t="str">
            <v>200347120A</v>
          </cell>
          <cell r="B365" t="str">
            <v>LTAC HOSPITAL OF EDMOND, LLC</v>
          </cell>
          <cell r="C365" t="str">
            <v>1093016818</v>
          </cell>
          <cell r="D365" t="str">
            <v>01</v>
          </cell>
          <cell r="E365" t="str">
            <v>010</v>
          </cell>
        </row>
        <row r="366">
          <cell r="A366" t="str">
            <v>100703670A</v>
          </cell>
          <cell r="B366" t="str">
            <v>LUCILE PACKARD CHILDRENS HOSPITAL AT STANFORD</v>
          </cell>
          <cell r="C366" t="str">
            <v>1467442749</v>
          </cell>
          <cell r="D366" t="str">
            <v>01</v>
          </cell>
          <cell r="E366" t="str">
            <v>010</v>
          </cell>
        </row>
        <row r="367">
          <cell r="A367" t="str">
            <v>200246780A</v>
          </cell>
          <cell r="B367" t="str">
            <v>LUTHERAN HOSPITAL OF INDIANA</v>
          </cell>
          <cell r="C367" t="str">
            <v>1306897335</v>
          </cell>
          <cell r="D367" t="str">
            <v>01</v>
          </cell>
          <cell r="E367" t="str">
            <v>010</v>
          </cell>
        </row>
        <row r="368">
          <cell r="A368" t="str">
            <v>201020180A</v>
          </cell>
          <cell r="B368" t="str">
            <v>MADISON HOSPITAL</v>
          </cell>
          <cell r="C368" t="str">
            <v>1942246848</v>
          </cell>
          <cell r="D368" t="str">
            <v>01</v>
          </cell>
          <cell r="E368" t="str">
            <v>014</v>
          </cell>
        </row>
        <row r="369">
          <cell r="A369" t="str">
            <v>200898010A</v>
          </cell>
          <cell r="B369" t="str">
            <v>MANATEE MEMORIAL HOSPITAL</v>
          </cell>
          <cell r="C369" t="str">
            <v>1760472799</v>
          </cell>
          <cell r="D369" t="str">
            <v>01</v>
          </cell>
          <cell r="E369" t="str">
            <v>010</v>
          </cell>
        </row>
        <row r="370">
          <cell r="A370" t="str">
            <v>200740630B</v>
          </cell>
          <cell r="B370" t="str">
            <v>MANGUM REGIONAL MEDICAL CENTER</v>
          </cell>
          <cell r="C370" t="str">
            <v>1033635263</v>
          </cell>
          <cell r="D370" t="str">
            <v>01</v>
          </cell>
          <cell r="E370" t="str">
            <v>014</v>
          </cell>
        </row>
        <row r="371">
          <cell r="A371" t="str">
            <v>100705060A</v>
          </cell>
          <cell r="B371" t="str">
            <v>MARICOPA COUNTY SPECIAL HEALTH CARE DISTRICT</v>
          </cell>
          <cell r="C371" t="str">
            <v>1073576740</v>
          </cell>
          <cell r="D371" t="str">
            <v>01</v>
          </cell>
          <cell r="E371" t="str">
            <v>010</v>
          </cell>
        </row>
        <row r="372">
          <cell r="A372" t="str">
            <v>100705480D</v>
          </cell>
          <cell r="B372" t="str">
            <v>MARY BRIDGE CHILDREN'S HOSPITAL</v>
          </cell>
          <cell r="C372" t="str">
            <v>1306952726</v>
          </cell>
          <cell r="D372" t="str">
            <v>01</v>
          </cell>
          <cell r="E372" t="str">
            <v>010</v>
          </cell>
        </row>
        <row r="373">
          <cell r="A373" t="str">
            <v>100693040B</v>
          </cell>
          <cell r="B373" t="str">
            <v>MARY GREELEY MEDICAL CENTER</v>
          </cell>
          <cell r="C373" t="str">
            <v>1477539492</v>
          </cell>
          <cell r="D373" t="str">
            <v>01</v>
          </cell>
          <cell r="E373" t="str">
            <v>010</v>
          </cell>
        </row>
        <row r="374">
          <cell r="A374" t="str">
            <v>100774650D</v>
          </cell>
          <cell r="B374" t="str">
            <v>MARY HURLEY HOSPITAL</v>
          </cell>
          <cell r="C374" t="str">
            <v>1629077227</v>
          </cell>
          <cell r="D374" t="str">
            <v>01</v>
          </cell>
          <cell r="E374" t="str">
            <v>014</v>
          </cell>
        </row>
        <row r="375">
          <cell r="A375" t="str">
            <v>100694310A</v>
          </cell>
          <cell r="B375" t="str">
            <v>MARY LANNING HEALTHCARE</v>
          </cell>
          <cell r="C375" t="str">
            <v>1831203488</v>
          </cell>
          <cell r="D375" t="str">
            <v>01</v>
          </cell>
          <cell r="E375" t="str">
            <v>010</v>
          </cell>
        </row>
        <row r="376">
          <cell r="A376" t="str">
            <v>100695840A</v>
          </cell>
          <cell r="B376" t="str">
            <v>MARY WASHINGTON HOSPITAL</v>
          </cell>
          <cell r="C376" t="str">
            <v>1942288527</v>
          </cell>
          <cell r="D376" t="str">
            <v>01</v>
          </cell>
          <cell r="E376" t="str">
            <v>010</v>
          </cell>
        </row>
        <row r="377">
          <cell r="A377" t="str">
            <v>100710530D</v>
          </cell>
          <cell r="B377" t="str">
            <v>MCALESTER REGIONAL</v>
          </cell>
          <cell r="C377" t="str">
            <v>1316940034</v>
          </cell>
          <cell r="D377" t="str">
            <v>01</v>
          </cell>
          <cell r="E377" t="str">
            <v>010</v>
          </cell>
        </row>
        <row r="378">
          <cell r="A378" t="str">
            <v>100689980B</v>
          </cell>
          <cell r="B378" t="str">
            <v>MCALLEN HOSPITLAS LP</v>
          </cell>
          <cell r="C378" t="str">
            <v>1770573586</v>
          </cell>
          <cell r="D378" t="str">
            <v>01</v>
          </cell>
          <cell r="E378" t="str">
            <v>010</v>
          </cell>
        </row>
        <row r="379">
          <cell r="A379" t="str">
            <v>200069370A</v>
          </cell>
          <cell r="B379" t="str">
            <v>MCBRIDE CLINIC ORTHOPEDIC HOSPITAL</v>
          </cell>
          <cell r="C379" t="str">
            <v>1932145505</v>
          </cell>
          <cell r="D379" t="str">
            <v>01</v>
          </cell>
          <cell r="E379" t="str">
            <v>010</v>
          </cell>
        </row>
        <row r="380">
          <cell r="A380" t="str">
            <v>200069370N</v>
          </cell>
          <cell r="B380" t="str">
            <v>MCBRIDE CLINIC ORTHOPEDIC HOSPITAL LLC</v>
          </cell>
          <cell r="C380" t="str">
            <v>1932145505</v>
          </cell>
          <cell r="D380" t="str">
            <v>01</v>
          </cell>
          <cell r="E380" t="str">
            <v>010</v>
          </cell>
        </row>
        <row r="381">
          <cell r="A381" t="str">
            <v>200069370C</v>
          </cell>
          <cell r="B381" t="str">
            <v>MCBRIDE CLINIC ORTHOPEDIC HOSPITAL-REHAB</v>
          </cell>
          <cell r="C381" t="str">
            <v>1538213764</v>
          </cell>
          <cell r="D381" t="str">
            <v>01</v>
          </cell>
          <cell r="E381" t="str">
            <v>206</v>
          </cell>
        </row>
        <row r="382">
          <cell r="A382" t="str">
            <v>100700920A</v>
          </cell>
          <cell r="B382" t="str">
            <v>MCCURTAIN MEM HSP</v>
          </cell>
          <cell r="C382" t="str">
            <v>1063900975</v>
          </cell>
          <cell r="D382" t="str">
            <v>01</v>
          </cell>
          <cell r="E382" t="str">
            <v>014</v>
          </cell>
        </row>
        <row r="383">
          <cell r="A383" t="str">
            <v>100809770R</v>
          </cell>
          <cell r="B383" t="str">
            <v>MCN PHYSICAL REHABILITATION CTR</v>
          </cell>
          <cell r="C383" t="str">
            <v>1467888040</v>
          </cell>
          <cell r="D383" t="str">
            <v>01</v>
          </cell>
          <cell r="E383" t="str">
            <v>016</v>
          </cell>
        </row>
        <row r="384">
          <cell r="A384" t="str">
            <v>100695070A</v>
          </cell>
          <cell r="B384" t="str">
            <v>MEADE DISTRICT HOSPITAL</v>
          </cell>
          <cell r="C384" t="str">
            <v>1922004076</v>
          </cell>
          <cell r="D384" t="str">
            <v>01</v>
          </cell>
          <cell r="E384" t="str">
            <v>014</v>
          </cell>
        </row>
        <row r="385">
          <cell r="A385" t="str">
            <v>200285100D</v>
          </cell>
          <cell r="B385" t="str">
            <v>MEADOWLAKE CHILD/ADOLESCENT ACUTE</v>
          </cell>
          <cell r="C385" t="str">
            <v>1962577890</v>
          </cell>
          <cell r="D385" t="str">
            <v>01</v>
          </cell>
          <cell r="E385" t="str">
            <v>205</v>
          </cell>
        </row>
        <row r="386">
          <cell r="A386" t="str">
            <v>200285100B</v>
          </cell>
          <cell r="B386" t="str">
            <v>MEADOWLAKE CHILD/ADOLESCENT ACUTE LEVEL 2</v>
          </cell>
          <cell r="C386" t="str">
            <v>1285709261</v>
          </cell>
          <cell r="D386" t="str">
            <v>01</v>
          </cell>
          <cell r="E386" t="str">
            <v>204</v>
          </cell>
        </row>
        <row r="387">
          <cell r="A387" t="str">
            <v>200285100C</v>
          </cell>
          <cell r="B387" t="str">
            <v>MEADOWLAKE CHILD/ADOLESCENT DUAL ACUTE LEVEL 2</v>
          </cell>
          <cell r="C387" t="str">
            <v>1932427283</v>
          </cell>
          <cell r="D387" t="str">
            <v>01</v>
          </cell>
          <cell r="E387" t="str">
            <v>204</v>
          </cell>
        </row>
        <row r="388">
          <cell r="A388" t="str">
            <v>200626400A</v>
          </cell>
          <cell r="B388" t="str">
            <v>MEDICAL CENTER OF SOUTH ARKANSAS</v>
          </cell>
          <cell r="C388" t="str">
            <v>1689625568</v>
          </cell>
          <cell r="D388" t="str">
            <v>01</v>
          </cell>
          <cell r="E388" t="str">
            <v>010</v>
          </cell>
        </row>
        <row r="389">
          <cell r="A389" t="str">
            <v>100697860A</v>
          </cell>
          <cell r="B389" t="str">
            <v>MEDICAL CITY DALLAS</v>
          </cell>
          <cell r="C389" t="str">
            <v>1689628984</v>
          </cell>
          <cell r="D389" t="str">
            <v>01</v>
          </cell>
          <cell r="E389" t="str">
            <v>010</v>
          </cell>
        </row>
        <row r="390">
          <cell r="A390" t="str">
            <v>200060080A</v>
          </cell>
          <cell r="B390" t="str">
            <v>MEDICAL CITY FORT WORTH</v>
          </cell>
          <cell r="C390" t="str">
            <v>1659323772</v>
          </cell>
          <cell r="D390" t="str">
            <v>01</v>
          </cell>
          <cell r="E390" t="str">
            <v>010</v>
          </cell>
        </row>
        <row r="391">
          <cell r="A391" t="str">
            <v>200026520A</v>
          </cell>
          <cell r="B391" t="str">
            <v>MEDICAL CITY MCKINNEY</v>
          </cell>
          <cell r="C391" t="str">
            <v>1437102639</v>
          </cell>
          <cell r="D391" t="str">
            <v>01</v>
          </cell>
          <cell r="E391" t="str">
            <v>010</v>
          </cell>
        </row>
        <row r="392">
          <cell r="A392" t="str">
            <v>200027750A</v>
          </cell>
          <cell r="B392" t="str">
            <v>MEDICAL CITY PLANO</v>
          </cell>
          <cell r="C392" t="str">
            <v>1699726406</v>
          </cell>
          <cell r="D392" t="str">
            <v>01</v>
          </cell>
          <cell r="E392" t="str">
            <v>010</v>
          </cell>
        </row>
        <row r="393">
          <cell r="A393" t="str">
            <v>200438600A</v>
          </cell>
          <cell r="B393" t="str">
            <v>MEMORIAL HEALTH CARE SYSTEMS</v>
          </cell>
          <cell r="C393" t="str">
            <v>1770662512</v>
          </cell>
          <cell r="D393" t="str">
            <v>01</v>
          </cell>
          <cell r="E393" t="str">
            <v>014</v>
          </cell>
        </row>
        <row r="394">
          <cell r="A394" t="str">
            <v>100704570A</v>
          </cell>
          <cell r="B394" t="str">
            <v>MEMORIAL HEALTH SYSTEM</v>
          </cell>
          <cell r="C394" t="str">
            <v>1144397134</v>
          </cell>
          <cell r="D394" t="str">
            <v>01</v>
          </cell>
          <cell r="E394" t="str">
            <v>010</v>
          </cell>
        </row>
        <row r="395">
          <cell r="A395" t="str">
            <v>100701040D</v>
          </cell>
          <cell r="B395" t="str">
            <v>MEMORIAL HERMANN HEALTH SYSTEM</v>
          </cell>
          <cell r="C395" t="str">
            <v>1982666111</v>
          </cell>
          <cell r="D395" t="str">
            <v>01</v>
          </cell>
          <cell r="E395" t="str">
            <v>010</v>
          </cell>
        </row>
        <row r="396">
          <cell r="A396" t="str">
            <v>100701040H</v>
          </cell>
          <cell r="B396" t="str">
            <v>MEMORIAL HERMANN NORTHEAST HOSPITAL</v>
          </cell>
          <cell r="C396" t="str">
            <v>1295843787</v>
          </cell>
          <cell r="D396" t="str">
            <v>01</v>
          </cell>
          <cell r="E396" t="str">
            <v>010</v>
          </cell>
        </row>
        <row r="397">
          <cell r="A397" t="str">
            <v>100701040G</v>
          </cell>
          <cell r="B397" t="str">
            <v>MEMORIAL HERMANN SOUTHEAST HOSPITAL</v>
          </cell>
          <cell r="C397" t="str">
            <v>1730132234</v>
          </cell>
          <cell r="D397" t="str">
            <v>01</v>
          </cell>
          <cell r="E397" t="str">
            <v>010</v>
          </cell>
        </row>
        <row r="398">
          <cell r="A398" t="str">
            <v>100701040E</v>
          </cell>
          <cell r="B398" t="str">
            <v>MEMORIAL HERMANN THE WOODLANDS HOSPITAL</v>
          </cell>
          <cell r="C398" t="str">
            <v>1730132234</v>
          </cell>
          <cell r="D398" t="str">
            <v>01</v>
          </cell>
          <cell r="E398" t="str">
            <v>010</v>
          </cell>
        </row>
        <row r="399">
          <cell r="A399" t="str">
            <v>100691780A</v>
          </cell>
          <cell r="B399" t="str">
            <v>MEMORIAL HOSPITAL</v>
          </cell>
          <cell r="C399" t="str">
            <v>1982796181</v>
          </cell>
          <cell r="D399" t="str">
            <v>01</v>
          </cell>
          <cell r="E399" t="str">
            <v>010</v>
          </cell>
        </row>
        <row r="400">
          <cell r="A400" t="str">
            <v>100704050A</v>
          </cell>
          <cell r="B400" t="str">
            <v>MEMORIAL HOSPITAL OF LARAMIE COUNTY</v>
          </cell>
          <cell r="C400" t="str">
            <v>1285621839</v>
          </cell>
          <cell r="D400" t="str">
            <v>01</v>
          </cell>
          <cell r="E400" t="str">
            <v>010</v>
          </cell>
        </row>
        <row r="401">
          <cell r="A401" t="str">
            <v>200938740A</v>
          </cell>
          <cell r="B401" t="str">
            <v>MEMORIAL HOSPITAL OF POLK COUNTY</v>
          </cell>
          <cell r="C401" t="str">
            <v>1689650616</v>
          </cell>
          <cell r="D401" t="str">
            <v>01</v>
          </cell>
          <cell r="E401" t="str">
            <v>010</v>
          </cell>
        </row>
        <row r="402">
          <cell r="A402" t="str">
            <v>100704070A</v>
          </cell>
          <cell r="B402" t="str">
            <v>MEMORIAL HOSPITAL OF SWEETWATER COUNTY</v>
          </cell>
          <cell r="C402" t="str">
            <v>1558361949</v>
          </cell>
          <cell r="D402" t="str">
            <v>01</v>
          </cell>
          <cell r="E402" t="str">
            <v>010</v>
          </cell>
        </row>
        <row r="403">
          <cell r="A403" t="str">
            <v>100699630A</v>
          </cell>
          <cell r="B403" t="str">
            <v>MEMORIAL HOSPITAL OF TEXAS COUNTY</v>
          </cell>
          <cell r="C403" t="str">
            <v>1144205360</v>
          </cell>
          <cell r="D403" t="str">
            <v>01</v>
          </cell>
          <cell r="E403" t="str">
            <v>010</v>
          </cell>
        </row>
        <row r="404">
          <cell r="A404" t="str">
            <v>100700030I</v>
          </cell>
          <cell r="B404" t="str">
            <v>MEMORIAL HOSPITAL - PSYCH</v>
          </cell>
          <cell r="C404" t="str">
            <v>1568789790</v>
          </cell>
          <cell r="D404" t="str">
            <v>01</v>
          </cell>
          <cell r="E404" t="str">
            <v>205</v>
          </cell>
        </row>
        <row r="405">
          <cell r="A405" t="str">
            <v>100698950A</v>
          </cell>
          <cell r="B405" t="str">
            <v>MENA REGIONAL HEALTH SYSTEM</v>
          </cell>
          <cell r="C405" t="str">
            <v>1861449639</v>
          </cell>
          <cell r="D405" t="str">
            <v>01</v>
          </cell>
          <cell r="E405" t="str">
            <v>010</v>
          </cell>
        </row>
        <row r="406">
          <cell r="A406" t="str">
            <v>100699390K</v>
          </cell>
          <cell r="B406" t="str">
            <v>MERCY HEALTH CENTER - REHAB</v>
          </cell>
          <cell r="C406" t="str">
            <v>1679667836</v>
          </cell>
          <cell r="D406" t="str">
            <v>01</v>
          </cell>
          <cell r="E406" t="str">
            <v>206</v>
          </cell>
        </row>
        <row r="407">
          <cell r="A407" t="str">
            <v>100699960A</v>
          </cell>
          <cell r="B407" t="str">
            <v>MERCY HEALTH LOVE COUNTY</v>
          </cell>
          <cell r="C407" t="str">
            <v>1649221557</v>
          </cell>
          <cell r="D407" t="str">
            <v>01</v>
          </cell>
          <cell r="E407" t="str">
            <v>014</v>
          </cell>
        </row>
        <row r="408">
          <cell r="A408" t="str">
            <v>100692310A</v>
          </cell>
          <cell r="B408" t="str">
            <v>MERCY HEALTH SAINT MARY'S</v>
          </cell>
          <cell r="C408" t="str">
            <v>1639111057</v>
          </cell>
          <cell r="D408" t="str">
            <v>01</v>
          </cell>
          <cell r="E408" t="str">
            <v>010</v>
          </cell>
        </row>
        <row r="409">
          <cell r="A409" t="str">
            <v>200736930A</v>
          </cell>
          <cell r="B409" t="str">
            <v>MERCY HEALTH ST CHARLES HOSPITAL LLC</v>
          </cell>
          <cell r="C409" t="str">
            <v>1497792568</v>
          </cell>
          <cell r="D409" t="str">
            <v>01</v>
          </cell>
          <cell r="E409" t="str">
            <v>010</v>
          </cell>
        </row>
        <row r="410">
          <cell r="A410" t="str">
            <v>200819800A</v>
          </cell>
          <cell r="B410" t="str">
            <v>MERCY HEALTH ST ELIZABETH YOUNGSTOWN HOSPITAL</v>
          </cell>
          <cell r="C410" t="str">
            <v>1548296106</v>
          </cell>
          <cell r="D410" t="str">
            <v>01</v>
          </cell>
          <cell r="E410" t="str">
            <v>010</v>
          </cell>
        </row>
        <row r="411">
          <cell r="A411" t="str">
            <v>200509290A</v>
          </cell>
          <cell r="B411" t="str">
            <v>MERCY HOSPITAL ADA, INC.</v>
          </cell>
          <cell r="C411" t="str">
            <v>1952643306</v>
          </cell>
          <cell r="D411" t="str">
            <v>01</v>
          </cell>
          <cell r="E411" t="str">
            <v>010</v>
          </cell>
        </row>
        <row r="412">
          <cell r="A412" t="str">
            <v>200509290D</v>
          </cell>
          <cell r="B412" t="str">
            <v>MERCY HOSPITAL ADA - PSYCH</v>
          </cell>
          <cell r="C412" t="str">
            <v>1013250109</v>
          </cell>
          <cell r="D412" t="str">
            <v>01</v>
          </cell>
          <cell r="E412" t="str">
            <v>205</v>
          </cell>
        </row>
        <row r="413">
          <cell r="A413" t="str">
            <v>200509290E</v>
          </cell>
          <cell r="B413" t="str">
            <v>MERCY HOSPITAL ADA - REHAB</v>
          </cell>
          <cell r="C413" t="str">
            <v>1932442019</v>
          </cell>
          <cell r="D413" t="str">
            <v>01</v>
          </cell>
          <cell r="E413" t="str">
            <v>206</v>
          </cell>
        </row>
        <row r="414">
          <cell r="A414" t="str">
            <v>100262320C</v>
          </cell>
          <cell r="B414" t="str">
            <v>MERCY HOSPITAL ARDMORE INC</v>
          </cell>
          <cell r="C414" t="str">
            <v>1386741635</v>
          </cell>
          <cell r="D414" t="str">
            <v>01</v>
          </cell>
          <cell r="E414" t="str">
            <v>010</v>
          </cell>
        </row>
        <row r="415">
          <cell r="A415" t="str">
            <v>100262320P</v>
          </cell>
          <cell r="B415" t="str">
            <v>MERCY HOSPITAL ARDMORE - PSYCH</v>
          </cell>
          <cell r="C415" t="str">
            <v>1104246982</v>
          </cell>
          <cell r="D415" t="str">
            <v>01</v>
          </cell>
          <cell r="E415" t="str">
            <v>205</v>
          </cell>
        </row>
        <row r="416">
          <cell r="A416" t="str">
            <v>100698960B</v>
          </cell>
          <cell r="B416" t="str">
            <v>MERCY HOSPITAL BERRYVILLE</v>
          </cell>
          <cell r="C416" t="str">
            <v>1457306326</v>
          </cell>
          <cell r="D416" t="str">
            <v>01</v>
          </cell>
          <cell r="E416" t="str">
            <v>014</v>
          </cell>
        </row>
        <row r="417">
          <cell r="A417" t="str">
            <v>200700880A</v>
          </cell>
          <cell r="B417" t="str">
            <v>MERCY HOSPITAL BOONEVILLE</v>
          </cell>
          <cell r="C417" t="str">
            <v>1992133714</v>
          </cell>
          <cell r="D417" t="str">
            <v>01</v>
          </cell>
          <cell r="E417" t="str">
            <v>014</v>
          </cell>
        </row>
        <row r="418">
          <cell r="A418" t="str">
            <v>200446020A</v>
          </cell>
          <cell r="B418" t="str">
            <v>MERCY HOSPITAL CARTHAGE</v>
          </cell>
          <cell r="C418" t="str">
            <v>1003201955</v>
          </cell>
          <cell r="D418" t="str">
            <v>01</v>
          </cell>
          <cell r="E418" t="str">
            <v>014</v>
          </cell>
        </row>
        <row r="419">
          <cell r="A419" t="str">
            <v>200553310A</v>
          </cell>
          <cell r="B419" t="str">
            <v>MERCY HOSPITAL CASSVILLE</v>
          </cell>
          <cell r="C419" t="str">
            <v>1285676932</v>
          </cell>
          <cell r="D419" t="str">
            <v>01</v>
          </cell>
          <cell r="E419" t="str">
            <v>010</v>
          </cell>
        </row>
        <row r="420">
          <cell r="A420" t="str">
            <v>200293630A</v>
          </cell>
          <cell r="B420" t="str">
            <v>MERCY HOSPITAL COLUMBUS</v>
          </cell>
          <cell r="C420" t="str">
            <v>1871829812</v>
          </cell>
          <cell r="D420" t="str">
            <v>01</v>
          </cell>
          <cell r="E420" t="str">
            <v>014</v>
          </cell>
        </row>
        <row r="421">
          <cell r="A421" t="str">
            <v>100698690A</v>
          </cell>
          <cell r="B421" t="str">
            <v>MERCY HOSPITAL FORT SMITH</v>
          </cell>
          <cell r="C421" t="str">
            <v>1568433480</v>
          </cell>
          <cell r="D421" t="str">
            <v>01</v>
          </cell>
          <cell r="E421" t="str">
            <v>010</v>
          </cell>
        </row>
        <row r="422">
          <cell r="A422" t="str">
            <v>200226190A</v>
          </cell>
          <cell r="B422" t="str">
            <v>MERCY HOSPITAL HEALDTON INC</v>
          </cell>
          <cell r="C422" t="str">
            <v>1578710406</v>
          </cell>
          <cell r="D422" t="str">
            <v>01</v>
          </cell>
          <cell r="E422" t="str">
            <v>014</v>
          </cell>
        </row>
        <row r="423">
          <cell r="A423" t="str">
            <v>200608840A</v>
          </cell>
          <cell r="B423" t="str">
            <v>MERCY HOSPITAL INC.</v>
          </cell>
          <cell r="C423" t="str">
            <v>1083628911</v>
          </cell>
          <cell r="D423" t="str">
            <v>01</v>
          </cell>
          <cell r="E423" t="str">
            <v>010</v>
          </cell>
        </row>
        <row r="424">
          <cell r="A424" t="str">
            <v>200312870A</v>
          </cell>
          <cell r="B424" t="str">
            <v>MERCY HOSPITAL JANESVILLE</v>
          </cell>
          <cell r="C424" t="str">
            <v>1093768962</v>
          </cell>
          <cell r="D424" t="str">
            <v>01</v>
          </cell>
          <cell r="E424" t="str">
            <v>010</v>
          </cell>
        </row>
        <row r="425">
          <cell r="A425" t="str">
            <v>200293530A</v>
          </cell>
          <cell r="B425" t="str">
            <v>MERCY HOSPITAL JOPLIN</v>
          </cell>
          <cell r="C425" t="str">
            <v>1700112745</v>
          </cell>
          <cell r="D425" t="str">
            <v>01</v>
          </cell>
          <cell r="E425" t="str">
            <v>010</v>
          </cell>
        </row>
        <row r="426">
          <cell r="A426" t="str">
            <v>200293530D</v>
          </cell>
          <cell r="B426" t="str">
            <v>MERCY HOSPITAL JOPLIN - PSYCH</v>
          </cell>
          <cell r="C426" t="str">
            <v>1700112745</v>
          </cell>
          <cell r="D426" t="str">
            <v>01</v>
          </cell>
          <cell r="E426" t="str">
            <v>205</v>
          </cell>
        </row>
        <row r="427">
          <cell r="A427" t="str">
            <v>200521810B</v>
          </cell>
          <cell r="B427" t="str">
            <v>MERCY HOSPITAL KINGFISHER, INC</v>
          </cell>
          <cell r="C427" t="str">
            <v>1083048417</v>
          </cell>
          <cell r="D427" t="str">
            <v>01</v>
          </cell>
          <cell r="E427" t="str">
            <v>014</v>
          </cell>
        </row>
        <row r="428">
          <cell r="A428" t="str">
            <v>200226190D</v>
          </cell>
          <cell r="B428" t="str">
            <v>MERCY HOSPITAL LEBANON</v>
          </cell>
          <cell r="C428" t="str">
            <v>1447284898</v>
          </cell>
          <cell r="D428" t="str">
            <v>01</v>
          </cell>
          <cell r="E428" t="str">
            <v>010</v>
          </cell>
        </row>
        <row r="429">
          <cell r="A429" t="str">
            <v>200425410C</v>
          </cell>
          <cell r="B429" t="str">
            <v>MERCY HOSPITAL LOGAN COUNTY</v>
          </cell>
          <cell r="C429" t="str">
            <v>1306126818</v>
          </cell>
          <cell r="D429" t="str">
            <v>01</v>
          </cell>
          <cell r="E429" t="str">
            <v>014</v>
          </cell>
        </row>
        <row r="430">
          <cell r="A430" t="str">
            <v>100699390A</v>
          </cell>
          <cell r="B430" t="str">
            <v>MERCY HOSPITAL OKLAHOMA CITY</v>
          </cell>
          <cell r="C430" t="str">
            <v>1184721722</v>
          </cell>
          <cell r="D430" t="str">
            <v>01</v>
          </cell>
          <cell r="E430" t="str">
            <v>010</v>
          </cell>
        </row>
        <row r="431">
          <cell r="A431" t="str">
            <v>100698940A</v>
          </cell>
          <cell r="B431" t="str">
            <v>MERCY HOSPITAL OZARK</v>
          </cell>
          <cell r="C431" t="str">
            <v>1275504128</v>
          </cell>
          <cell r="D431" t="str">
            <v>01</v>
          </cell>
          <cell r="E431" t="str">
            <v>014</v>
          </cell>
        </row>
        <row r="432">
          <cell r="A432" t="str">
            <v>100698840A</v>
          </cell>
          <cell r="B432" t="str">
            <v>MERCY HOSPITAL PARIS</v>
          </cell>
          <cell r="C432" t="str">
            <v>1760453633</v>
          </cell>
          <cell r="D432" t="str">
            <v>01</v>
          </cell>
          <cell r="E432" t="str">
            <v>014</v>
          </cell>
        </row>
        <row r="433">
          <cell r="A433" t="str">
            <v>100698730A</v>
          </cell>
          <cell r="B433" t="str">
            <v>MERCY HOSPITAL ROGERS</v>
          </cell>
          <cell r="C433" t="str">
            <v>1316902414</v>
          </cell>
          <cell r="D433" t="str">
            <v>01</v>
          </cell>
          <cell r="E433" t="str">
            <v>010</v>
          </cell>
        </row>
        <row r="434">
          <cell r="A434" t="str">
            <v>100693410A</v>
          </cell>
          <cell r="B434" t="str">
            <v>MERCY HOSPITAL SOUTH</v>
          </cell>
          <cell r="C434" t="str">
            <v>1568481984</v>
          </cell>
          <cell r="D434" t="str">
            <v>01</v>
          </cell>
          <cell r="E434" t="str">
            <v>010</v>
          </cell>
        </row>
        <row r="435">
          <cell r="A435" t="str">
            <v>100693740A</v>
          </cell>
          <cell r="B435" t="str">
            <v>MERCY HOSPITAL SPRINGFIELD</v>
          </cell>
          <cell r="C435" t="str">
            <v>1578504056</v>
          </cell>
          <cell r="D435" t="str">
            <v>01</v>
          </cell>
          <cell r="E435" t="str">
            <v>010</v>
          </cell>
        </row>
        <row r="436">
          <cell r="A436" t="str">
            <v>100693280A</v>
          </cell>
          <cell r="B436" t="str">
            <v>MERCY HOSPITAL ST LOUIS</v>
          </cell>
          <cell r="C436" t="str">
            <v>1427098169</v>
          </cell>
          <cell r="D436" t="str">
            <v>01</v>
          </cell>
          <cell r="E436" t="str">
            <v>010</v>
          </cell>
        </row>
        <row r="437">
          <cell r="A437" t="str">
            <v>200318440B</v>
          </cell>
          <cell r="B437" t="str">
            <v>MERCY HOSPITAL TISHOMINGO</v>
          </cell>
          <cell r="C437" t="str">
            <v>1932404431</v>
          </cell>
          <cell r="D437" t="str">
            <v>01</v>
          </cell>
          <cell r="E437" t="str">
            <v>014</v>
          </cell>
        </row>
        <row r="438">
          <cell r="A438" t="str">
            <v>100698850A</v>
          </cell>
          <cell r="B438" t="str">
            <v>MERCY HOSPITAL WALDRON</v>
          </cell>
          <cell r="C438" t="str">
            <v>1912978875</v>
          </cell>
          <cell r="D438" t="str">
            <v>01</v>
          </cell>
          <cell r="E438" t="str">
            <v>014</v>
          </cell>
        </row>
        <row r="439">
          <cell r="A439" t="str">
            <v>100693420A</v>
          </cell>
          <cell r="B439" t="str">
            <v>MERCY HOSPITAL WASHINGTON</v>
          </cell>
          <cell r="C439" t="str">
            <v>1285664177</v>
          </cell>
          <cell r="D439" t="str">
            <v>01</v>
          </cell>
          <cell r="E439" t="str">
            <v>010</v>
          </cell>
        </row>
        <row r="440">
          <cell r="A440" t="str">
            <v>200490030A</v>
          </cell>
          <cell r="B440" t="str">
            <v>MERCY HOSPITAL WATONGA INC</v>
          </cell>
          <cell r="C440" t="str">
            <v>1497017529</v>
          </cell>
          <cell r="D440" t="str">
            <v>01</v>
          </cell>
          <cell r="E440" t="str">
            <v>014</v>
          </cell>
        </row>
        <row r="441">
          <cell r="A441" t="str">
            <v>100262320G</v>
          </cell>
          <cell r="B441" t="str">
            <v>MERCY MEMORIAL HEALTH CENTER - REHAB</v>
          </cell>
          <cell r="C441" t="str">
            <v>1295836922</v>
          </cell>
          <cell r="D441" t="str">
            <v>01</v>
          </cell>
          <cell r="E441" t="str">
            <v>206</v>
          </cell>
        </row>
        <row r="442">
          <cell r="A442" t="str">
            <v>200850340A</v>
          </cell>
          <cell r="B442" t="str">
            <v>MERCYONE CLINTON MEDICAL CENTER</v>
          </cell>
          <cell r="C442" t="str">
            <v>1427093962</v>
          </cell>
          <cell r="D442" t="str">
            <v>01</v>
          </cell>
          <cell r="E442" t="str">
            <v>010</v>
          </cell>
        </row>
        <row r="443">
          <cell r="A443" t="str">
            <v>100690650A</v>
          </cell>
          <cell r="B443" t="str">
            <v>MERCYONE NORTH IOWA MEDICAL CENTER</v>
          </cell>
          <cell r="C443" t="str">
            <v>1467537886</v>
          </cell>
          <cell r="D443" t="str">
            <v>01</v>
          </cell>
          <cell r="E443" t="str">
            <v>010</v>
          </cell>
        </row>
        <row r="444">
          <cell r="A444" t="str">
            <v>100696710A</v>
          </cell>
          <cell r="B444" t="str">
            <v>MERCYONE SIOUXLAND MEDICAL CENTER</v>
          </cell>
          <cell r="C444" t="str">
            <v>1538199617</v>
          </cell>
          <cell r="D444" t="str">
            <v>01</v>
          </cell>
          <cell r="E444" t="str">
            <v>010</v>
          </cell>
        </row>
        <row r="445">
          <cell r="A445" t="str">
            <v>201062290A</v>
          </cell>
          <cell r="B445" t="str">
            <v>MERCY REHABILITATION HOSPITAL</v>
          </cell>
          <cell r="C445" t="str">
            <v>1699365254</v>
          </cell>
          <cell r="D445" t="str">
            <v>01</v>
          </cell>
          <cell r="E445" t="str">
            <v>012</v>
          </cell>
        </row>
        <row r="446">
          <cell r="A446" t="str">
            <v>200479750A</v>
          </cell>
          <cell r="B446" t="str">
            <v>MERCY REHABILITATION HOSPITAL, LLC</v>
          </cell>
          <cell r="C446" t="str">
            <v>1811253206</v>
          </cell>
          <cell r="D446" t="str">
            <v>01</v>
          </cell>
          <cell r="E446" t="str">
            <v>012</v>
          </cell>
        </row>
        <row r="447">
          <cell r="A447" t="str">
            <v>200982500A</v>
          </cell>
          <cell r="B447" t="str">
            <v>MERCY REHABILITATION HOSPITAL OKLAHOMA CITY SOUTH</v>
          </cell>
          <cell r="C447" t="str">
            <v>1649802117</v>
          </cell>
          <cell r="D447" t="str">
            <v>01</v>
          </cell>
          <cell r="E447" t="str">
            <v>012</v>
          </cell>
        </row>
        <row r="448">
          <cell r="A448" t="str">
            <v>200912400A</v>
          </cell>
          <cell r="B448" t="str">
            <v>MERCY SPECIALTY HOSPITAL SOUTHEAST KANSAS</v>
          </cell>
          <cell r="C448" t="str">
            <v>1992341473</v>
          </cell>
          <cell r="D448" t="str">
            <v>01</v>
          </cell>
          <cell r="E448" t="str">
            <v>010</v>
          </cell>
        </row>
        <row r="449">
          <cell r="A449" t="str">
            <v>200740930A</v>
          </cell>
          <cell r="B449" t="str">
            <v>MERIT HEALTH CENTRAL</v>
          </cell>
          <cell r="C449" t="str">
            <v>1033163092</v>
          </cell>
          <cell r="D449" t="str">
            <v>01</v>
          </cell>
          <cell r="E449" t="str">
            <v>010</v>
          </cell>
        </row>
        <row r="450">
          <cell r="A450" t="str">
            <v>200527650A</v>
          </cell>
          <cell r="B450" t="str">
            <v>MERIT HEALTH WESLEY</v>
          </cell>
          <cell r="C450" t="str">
            <v>1841241841</v>
          </cell>
          <cell r="D450" t="str">
            <v>01</v>
          </cell>
          <cell r="E450" t="str">
            <v>010</v>
          </cell>
        </row>
        <row r="451">
          <cell r="A451" t="str">
            <v>200559930B</v>
          </cell>
          <cell r="B451" t="str">
            <v>METHODIST BEHAVIORAL HOSPITAL</v>
          </cell>
          <cell r="C451" t="str">
            <v>1063415800</v>
          </cell>
          <cell r="D451" t="str">
            <v>63</v>
          </cell>
          <cell r="E451" t="str">
            <v>634</v>
          </cell>
        </row>
        <row r="452">
          <cell r="A452" t="str">
            <v>100701960C</v>
          </cell>
          <cell r="B452" t="str">
            <v>METHODIST CHARLTON MEDICAL CENTER</v>
          </cell>
          <cell r="C452" t="str">
            <v>1275592131</v>
          </cell>
          <cell r="D452" t="str">
            <v>01</v>
          </cell>
          <cell r="E452" t="str">
            <v>010</v>
          </cell>
        </row>
        <row r="453">
          <cell r="A453" t="str">
            <v>100701960A</v>
          </cell>
          <cell r="B453" t="str">
            <v>METHODIST DALLAS MEDICAL CENTER</v>
          </cell>
          <cell r="C453" t="str">
            <v>1528027786</v>
          </cell>
          <cell r="D453" t="str">
            <v>01</v>
          </cell>
          <cell r="E453" t="str">
            <v>010</v>
          </cell>
        </row>
        <row r="454">
          <cell r="A454" t="str">
            <v>100697460A</v>
          </cell>
          <cell r="B454" t="str">
            <v>METHODIST HEALTHCARE MEMPHIS HOSPITALS</v>
          </cell>
          <cell r="C454" t="str">
            <v>1558365890</v>
          </cell>
          <cell r="D454" t="str">
            <v>01</v>
          </cell>
          <cell r="E454" t="str">
            <v>010</v>
          </cell>
        </row>
        <row r="455">
          <cell r="A455" t="str">
            <v>201052130A</v>
          </cell>
          <cell r="B455" t="str">
            <v>METHODIST HEALTHCARE OLIVE BRANCH HOSPITAL</v>
          </cell>
          <cell r="C455" t="str">
            <v>1912341439</v>
          </cell>
          <cell r="D455" t="str">
            <v>01</v>
          </cell>
          <cell r="E455" t="str">
            <v>010</v>
          </cell>
        </row>
        <row r="456">
          <cell r="A456" t="str">
            <v>100697460D</v>
          </cell>
          <cell r="B456" t="str">
            <v>METHODIST LE BONHEUR GERMANTOWN HOSPITAL</v>
          </cell>
          <cell r="C456" t="str">
            <v>1558365890</v>
          </cell>
          <cell r="D456" t="str">
            <v>01</v>
          </cell>
          <cell r="E456" t="str">
            <v>010</v>
          </cell>
        </row>
        <row r="457">
          <cell r="A457" t="str">
            <v>100701960B</v>
          </cell>
          <cell r="B457" t="str">
            <v>METHODIST MANSFIELD MEDICAL CENTER</v>
          </cell>
          <cell r="C457" t="str">
            <v>1689629941</v>
          </cell>
          <cell r="D457" t="str">
            <v>01</v>
          </cell>
          <cell r="E457" t="str">
            <v>010</v>
          </cell>
        </row>
        <row r="458">
          <cell r="A458" t="str">
            <v>100697460E</v>
          </cell>
          <cell r="B458" t="str">
            <v>METHODIST NORTH HOSPITAL</v>
          </cell>
          <cell r="C458" t="str">
            <v>1558365890</v>
          </cell>
          <cell r="D458" t="str">
            <v>01</v>
          </cell>
          <cell r="E458" t="str">
            <v>010</v>
          </cell>
        </row>
        <row r="459">
          <cell r="A459" t="str">
            <v>100701960D</v>
          </cell>
          <cell r="B459" t="str">
            <v>METHODIST RICHARDSON MEDICAL CENTER</v>
          </cell>
          <cell r="C459" t="str">
            <v>1033165501</v>
          </cell>
          <cell r="D459" t="str">
            <v>01</v>
          </cell>
          <cell r="E459" t="str">
            <v>010</v>
          </cell>
        </row>
        <row r="460">
          <cell r="A460" t="str">
            <v>200423640B</v>
          </cell>
          <cell r="B460" t="str">
            <v>MIDLAND COUNTY HOSPITAL DISTRICT</v>
          </cell>
          <cell r="C460" t="str">
            <v>1255325817</v>
          </cell>
          <cell r="D460" t="str">
            <v>01</v>
          </cell>
          <cell r="E460" t="str">
            <v>010</v>
          </cell>
        </row>
        <row r="461">
          <cell r="A461" t="str">
            <v>200016690B</v>
          </cell>
          <cell r="B461" t="str">
            <v>MIMBRES MEMORIAL HOSPITAL</v>
          </cell>
          <cell r="C461" t="str">
            <v>1891075446</v>
          </cell>
          <cell r="D461" t="str">
            <v>01</v>
          </cell>
          <cell r="E461" t="str">
            <v>014</v>
          </cell>
        </row>
        <row r="462">
          <cell r="A462" t="str">
            <v>200032440E</v>
          </cell>
          <cell r="B462" t="str">
            <v>MISSION TRAIL BAPTIST HOSPITAL</v>
          </cell>
          <cell r="C462" t="str">
            <v>1598744856</v>
          </cell>
          <cell r="D462" t="str">
            <v>01</v>
          </cell>
          <cell r="E462" t="str">
            <v>010</v>
          </cell>
        </row>
        <row r="463">
          <cell r="A463" t="str">
            <v>201054440A</v>
          </cell>
          <cell r="B463" t="str">
            <v>MISSOURI BAPTIST MEDICAL CENTER</v>
          </cell>
          <cell r="C463" t="str">
            <v>1487663506</v>
          </cell>
          <cell r="D463" t="str">
            <v>01</v>
          </cell>
          <cell r="E463" t="str">
            <v>010</v>
          </cell>
        </row>
        <row r="464">
          <cell r="A464" t="str">
            <v>200197240A</v>
          </cell>
          <cell r="B464" t="str">
            <v>MOBERLY REGIONAL MEDICAL CENTER</v>
          </cell>
          <cell r="C464" t="str">
            <v>1770554305</v>
          </cell>
          <cell r="D464" t="str">
            <v>01</v>
          </cell>
          <cell r="E464" t="str">
            <v>010</v>
          </cell>
        </row>
        <row r="465">
          <cell r="A465" t="str">
            <v>201085760A</v>
          </cell>
          <cell r="B465" t="str">
            <v>MOBILE INFIRMARY ASSOCIATION</v>
          </cell>
          <cell r="C465" t="str">
            <v>1558364802</v>
          </cell>
          <cell r="D465" t="str">
            <v>01</v>
          </cell>
          <cell r="E465" t="str">
            <v>010</v>
          </cell>
        </row>
        <row r="466">
          <cell r="A466" t="str">
            <v>200673510F</v>
          </cell>
          <cell r="B466" t="str">
            <v>MOCCASIN BEND RANCH</v>
          </cell>
          <cell r="C466" t="str">
            <v>1619342136</v>
          </cell>
          <cell r="D466" t="str">
            <v>63</v>
          </cell>
          <cell r="E466" t="str">
            <v>630</v>
          </cell>
        </row>
        <row r="467">
          <cell r="A467" t="str">
            <v>201087990A</v>
          </cell>
          <cell r="B467" t="str">
            <v>MONTEFIORE MEDICAL CENTER</v>
          </cell>
          <cell r="C467" t="str">
            <v>1952476988</v>
          </cell>
          <cell r="D467" t="str">
            <v>01</v>
          </cell>
          <cell r="E467" t="str">
            <v>010</v>
          </cell>
        </row>
        <row r="468">
          <cell r="A468" t="str">
            <v>100820390B</v>
          </cell>
          <cell r="B468" t="str">
            <v>MOORE COUNTY HOSPITAL DISTRICT</v>
          </cell>
          <cell r="C468" t="str">
            <v>1700991700</v>
          </cell>
          <cell r="D468" t="str">
            <v>01</v>
          </cell>
          <cell r="E468" t="str">
            <v>010</v>
          </cell>
        </row>
        <row r="469">
          <cell r="A469" t="str">
            <v>100695030A</v>
          </cell>
          <cell r="B469" t="str">
            <v>MORTON COUNTY HOSPITAL</v>
          </cell>
          <cell r="C469" t="str">
            <v>1770511297</v>
          </cell>
          <cell r="D469" t="str">
            <v>01</v>
          </cell>
          <cell r="E469" t="str">
            <v>010</v>
          </cell>
        </row>
        <row r="470">
          <cell r="A470" t="str">
            <v>200996680A</v>
          </cell>
          <cell r="B470" t="str">
            <v>MOUNTAIN VIEW REGIONAL MEDICAL CENTER</v>
          </cell>
          <cell r="C470" t="str">
            <v>1205882503</v>
          </cell>
          <cell r="D470" t="str">
            <v>01</v>
          </cell>
          <cell r="E470" t="str">
            <v>010</v>
          </cell>
        </row>
        <row r="471">
          <cell r="A471" t="str">
            <v>200643690B</v>
          </cell>
          <cell r="B471" t="str">
            <v>MOUNT CARMEL EAST</v>
          </cell>
          <cell r="C471" t="str">
            <v>1982784534</v>
          </cell>
          <cell r="D471" t="str">
            <v>01</v>
          </cell>
          <cell r="E471" t="str">
            <v>010</v>
          </cell>
        </row>
        <row r="472">
          <cell r="A472" t="str">
            <v>200643690C</v>
          </cell>
          <cell r="B472" t="str">
            <v>MOUNT CARMEL ST ANN'S</v>
          </cell>
          <cell r="C472" t="str">
            <v>1417037045</v>
          </cell>
          <cell r="D472" t="str">
            <v>01</v>
          </cell>
          <cell r="E472" t="str">
            <v>010</v>
          </cell>
        </row>
        <row r="473">
          <cell r="A473" t="str">
            <v>100705480C</v>
          </cell>
          <cell r="B473" t="str">
            <v>MULTICARE AUBURN MEDICAL CENTER</v>
          </cell>
          <cell r="C473" t="str">
            <v>1255327201</v>
          </cell>
          <cell r="D473" t="str">
            <v>01</v>
          </cell>
          <cell r="E473" t="str">
            <v>010</v>
          </cell>
        </row>
        <row r="474">
          <cell r="A474" t="str">
            <v>100705480E</v>
          </cell>
          <cell r="B474" t="str">
            <v>MULTICARE COVINGTON MEDICAL CENTER</v>
          </cell>
          <cell r="C474" t="str">
            <v>1326564071</v>
          </cell>
          <cell r="D474" t="str">
            <v>01</v>
          </cell>
          <cell r="E474" t="str">
            <v>010</v>
          </cell>
        </row>
        <row r="475">
          <cell r="A475" t="str">
            <v>100705480F</v>
          </cell>
          <cell r="B475" t="str">
            <v>MULTICARE VALLEY HOSPITAL</v>
          </cell>
          <cell r="C475" t="str">
            <v>1538345251</v>
          </cell>
          <cell r="D475" t="str">
            <v>01</v>
          </cell>
          <cell r="E475" t="str">
            <v>010</v>
          </cell>
        </row>
        <row r="476">
          <cell r="A476" t="str">
            <v>200068510A</v>
          </cell>
          <cell r="B476" t="str">
            <v>MUNSTER MEDICAL RESEARCH FOUNDATION, INC.</v>
          </cell>
          <cell r="C476" t="str">
            <v>1003918210</v>
          </cell>
          <cell r="D476" t="str">
            <v>01</v>
          </cell>
          <cell r="E476" t="str">
            <v>010</v>
          </cell>
        </row>
        <row r="477">
          <cell r="A477" t="str">
            <v>100809770S</v>
          </cell>
          <cell r="B477" t="str">
            <v>MUSCOGEE CREEK NATION LONG TERM ACUTE CARE HSP</v>
          </cell>
          <cell r="C477" t="str">
            <v>1376979955</v>
          </cell>
          <cell r="D477" t="str">
            <v>01</v>
          </cell>
          <cell r="E477" t="str">
            <v>016</v>
          </cell>
        </row>
        <row r="478">
          <cell r="A478" t="str">
            <v>100809770U</v>
          </cell>
          <cell r="B478" t="str">
            <v>MUSCOGEE (CREEK) NATION LTCH - NI</v>
          </cell>
          <cell r="C478" t="str">
            <v>1801205422</v>
          </cell>
          <cell r="D478" t="str">
            <v>01</v>
          </cell>
          <cell r="E478" t="str">
            <v>016</v>
          </cell>
        </row>
        <row r="479">
          <cell r="A479" t="str">
            <v>100689260G</v>
          </cell>
          <cell r="B479" t="str">
            <v>MUSCOGEE (CREEK) NATION MED CTR-NATIVE-PSYCH</v>
          </cell>
          <cell r="C479" t="str">
            <v>1376946608</v>
          </cell>
          <cell r="D479" t="str">
            <v>01</v>
          </cell>
          <cell r="E479" t="str">
            <v>016</v>
          </cell>
        </row>
        <row r="480">
          <cell r="A480" t="str">
            <v>100689260F</v>
          </cell>
          <cell r="B480" t="str">
            <v>MUSCOGEE (CREEK) NATION MED CTR-NI-PSYCH</v>
          </cell>
          <cell r="C480" t="str">
            <v>1598152860</v>
          </cell>
          <cell r="D480" t="str">
            <v>01</v>
          </cell>
          <cell r="E480" t="str">
            <v>016</v>
          </cell>
        </row>
        <row r="481">
          <cell r="A481" t="str">
            <v>100809770X</v>
          </cell>
          <cell r="B481" t="str">
            <v>MUSCOGEE (CREEK) NATION MEDICAL CENTER - NATIVE</v>
          </cell>
          <cell r="C481" t="str">
            <v>1861889123</v>
          </cell>
          <cell r="D481" t="str">
            <v>01</v>
          </cell>
          <cell r="E481" t="str">
            <v>016</v>
          </cell>
        </row>
        <row r="482">
          <cell r="A482" t="str">
            <v>100809770Y</v>
          </cell>
          <cell r="B482" t="str">
            <v>MUSCOGEE (CREEK) NATION MEDICAL CENTER-NI</v>
          </cell>
          <cell r="C482" t="str">
            <v>1407243777</v>
          </cell>
          <cell r="D482" t="str">
            <v>01</v>
          </cell>
          <cell r="E482" t="str">
            <v>016</v>
          </cell>
        </row>
        <row r="483">
          <cell r="A483" t="str">
            <v>200099940C</v>
          </cell>
          <cell r="B483" t="str">
            <v>NACOGDOCHES MEDICAL CENTER</v>
          </cell>
          <cell r="C483" t="str">
            <v>1700885076</v>
          </cell>
          <cell r="D483" t="str">
            <v>01</v>
          </cell>
          <cell r="E483" t="str">
            <v>010</v>
          </cell>
        </row>
        <row r="484">
          <cell r="A484" t="str">
            <v>201005020A</v>
          </cell>
          <cell r="B484" t="str">
            <v>NAPLES HMA LLC</v>
          </cell>
          <cell r="C484" t="str">
            <v>1316992134</v>
          </cell>
          <cell r="D484" t="str">
            <v>01</v>
          </cell>
          <cell r="E484" t="str">
            <v>010</v>
          </cell>
        </row>
        <row r="485">
          <cell r="A485" t="str">
            <v>100690680A</v>
          </cell>
          <cell r="B485" t="str">
            <v>NATIONWIDE CHILDREN'S HOSPITAL, INC.</v>
          </cell>
          <cell r="C485" t="str">
            <v>1134152986</v>
          </cell>
          <cell r="D485" t="str">
            <v>01</v>
          </cell>
          <cell r="E485" t="str">
            <v>010</v>
          </cell>
        </row>
        <row r="486">
          <cell r="A486" t="str">
            <v>200717890A</v>
          </cell>
          <cell r="B486" t="str">
            <v>NAVARRO HOSPITAL LP</v>
          </cell>
          <cell r="C486" t="str">
            <v>1144274226</v>
          </cell>
          <cell r="D486" t="str">
            <v>01</v>
          </cell>
          <cell r="E486" t="str">
            <v>010</v>
          </cell>
        </row>
        <row r="487">
          <cell r="A487" t="str">
            <v>201044520A</v>
          </cell>
          <cell r="B487" t="str">
            <v>NEA BAPTIST MEMORIAL HOSPITAL</v>
          </cell>
          <cell r="C487" t="str">
            <v>1386699353</v>
          </cell>
          <cell r="D487" t="str">
            <v>01</v>
          </cell>
          <cell r="E487" t="str">
            <v>010</v>
          </cell>
        </row>
        <row r="488">
          <cell r="A488" t="str">
            <v>200304090C</v>
          </cell>
          <cell r="B488" t="str">
            <v>NEMOURS CHILDRENS HOSPITAL</v>
          </cell>
          <cell r="C488" t="str">
            <v>1245520386</v>
          </cell>
          <cell r="D488" t="str">
            <v>01</v>
          </cell>
          <cell r="E488" t="str">
            <v>010</v>
          </cell>
        </row>
        <row r="489">
          <cell r="A489" t="str">
            <v>100695380A</v>
          </cell>
          <cell r="B489" t="str">
            <v>NEOSHO MEMORIAL REGIONAL MEDICAL CENTER</v>
          </cell>
          <cell r="C489" t="str">
            <v>1073566949</v>
          </cell>
          <cell r="D489" t="str">
            <v>01</v>
          </cell>
          <cell r="E489" t="str">
            <v>014</v>
          </cell>
        </row>
        <row r="490">
          <cell r="A490" t="str">
            <v>100693400B</v>
          </cell>
          <cell r="B490" t="str">
            <v>NEW LIBERTY HOSPITAL DISTRICT</v>
          </cell>
          <cell r="C490" t="str">
            <v>1811036726</v>
          </cell>
          <cell r="D490" t="str">
            <v>01</v>
          </cell>
          <cell r="E490" t="str">
            <v>010</v>
          </cell>
        </row>
        <row r="491">
          <cell r="A491" t="str">
            <v>100699360I</v>
          </cell>
          <cell r="B491" t="str">
            <v>NEWMAN MEMORIAL HOSPITAL, INC</v>
          </cell>
          <cell r="C491" t="str">
            <v>1083617807</v>
          </cell>
          <cell r="D491" t="str">
            <v>01</v>
          </cell>
          <cell r="E491" t="str">
            <v>014</v>
          </cell>
        </row>
        <row r="492">
          <cell r="A492" t="str">
            <v>100699360A</v>
          </cell>
          <cell r="B492" t="str">
            <v>NEWMAN MEMORIAL HSP</v>
          </cell>
          <cell r="C492" t="str">
            <v>1083617807</v>
          </cell>
          <cell r="D492" t="str">
            <v>01</v>
          </cell>
          <cell r="E492" t="str">
            <v>010</v>
          </cell>
        </row>
        <row r="493">
          <cell r="A493" t="str">
            <v>100695270A</v>
          </cell>
          <cell r="B493" t="str">
            <v>NEWMAN REGIONAL HEALTH</v>
          </cell>
          <cell r="C493" t="str">
            <v>1245643576</v>
          </cell>
          <cell r="D493" t="str">
            <v>01</v>
          </cell>
          <cell r="E493" t="str">
            <v>014</v>
          </cell>
        </row>
        <row r="494">
          <cell r="A494" t="str">
            <v>200892720A</v>
          </cell>
          <cell r="B494" t="str">
            <v>NEW ORLEANS EAST HOSPITAL</v>
          </cell>
          <cell r="C494" t="str">
            <v>1225450588</v>
          </cell>
          <cell r="D494" t="str">
            <v>01</v>
          </cell>
          <cell r="E494" t="str">
            <v>010</v>
          </cell>
        </row>
        <row r="495">
          <cell r="A495" t="str">
            <v>200622450A</v>
          </cell>
          <cell r="B495" t="str">
            <v>NEXUS CHILDREN'S HOSPITAL- HOUSTON</v>
          </cell>
          <cell r="C495" t="str">
            <v>1013968726</v>
          </cell>
          <cell r="D495" t="str">
            <v>01</v>
          </cell>
          <cell r="E495" t="str">
            <v>010</v>
          </cell>
        </row>
        <row r="496">
          <cell r="A496" t="str">
            <v>200796950A</v>
          </cell>
          <cell r="B496" t="str">
            <v>NIOBRARA VALLEY HOSPITAL CORPORATION</v>
          </cell>
          <cell r="C496" t="str">
            <v>1063470953</v>
          </cell>
          <cell r="D496" t="str">
            <v>01</v>
          </cell>
          <cell r="E496" t="str">
            <v>014</v>
          </cell>
        </row>
        <row r="497">
          <cell r="A497" t="str">
            <v>100702370A</v>
          </cell>
          <cell r="B497" t="str">
            <v>NOCONA GEN HOSP</v>
          </cell>
          <cell r="C497" t="str">
            <v>1689655912</v>
          </cell>
          <cell r="D497" t="str">
            <v>01</v>
          </cell>
          <cell r="E497" t="str">
            <v>010</v>
          </cell>
        </row>
        <row r="498">
          <cell r="A498" t="str">
            <v>100700690Q</v>
          </cell>
          <cell r="B498" t="str">
            <v>NORMAN REGIONAL HEALTH SYSTEM - PSY</v>
          </cell>
          <cell r="C498" t="str">
            <v>1265409163</v>
          </cell>
          <cell r="D498" t="str">
            <v>01</v>
          </cell>
          <cell r="E498" t="str">
            <v>205</v>
          </cell>
        </row>
        <row r="499">
          <cell r="A499" t="str">
            <v>100700690R</v>
          </cell>
          <cell r="B499" t="str">
            <v>NORMAN REGIONAL HEALTH SYSTEM - REHAB</v>
          </cell>
          <cell r="C499" t="str">
            <v>1720055627</v>
          </cell>
          <cell r="D499" t="str">
            <v>01</v>
          </cell>
          <cell r="E499" t="str">
            <v>206</v>
          </cell>
        </row>
        <row r="500">
          <cell r="A500" t="str">
            <v>100700690A</v>
          </cell>
          <cell r="B500" t="str">
            <v>NORMAN REGIONAL HOSPITAL</v>
          </cell>
          <cell r="C500" t="str">
            <v>1700882578</v>
          </cell>
          <cell r="D500" t="str">
            <v>01</v>
          </cell>
          <cell r="E500" t="str">
            <v>010</v>
          </cell>
        </row>
        <row r="501">
          <cell r="A501" t="str">
            <v>200054360A</v>
          </cell>
          <cell r="B501" t="str">
            <v>NORTH CADDO HOSPITAL SERVICE DISTRICT</v>
          </cell>
          <cell r="C501" t="str">
            <v>1326016684</v>
          </cell>
          <cell r="D501" t="str">
            <v>01</v>
          </cell>
          <cell r="E501" t="str">
            <v>014</v>
          </cell>
        </row>
        <row r="502">
          <cell r="A502" t="str">
            <v>100696090A</v>
          </cell>
          <cell r="B502" t="str">
            <v>NORTH CAROLINA BAPTIST HOSPITAL</v>
          </cell>
          <cell r="C502" t="str">
            <v>1144211301</v>
          </cell>
          <cell r="D502" t="str">
            <v>01</v>
          </cell>
          <cell r="E502" t="str">
            <v>010</v>
          </cell>
        </row>
        <row r="503">
          <cell r="A503" t="str">
            <v>200032440A</v>
          </cell>
          <cell r="B503" t="str">
            <v>NORTHEAST BAPTIST HOSPITAL</v>
          </cell>
          <cell r="C503" t="str">
            <v>1598744856</v>
          </cell>
          <cell r="D503" t="str">
            <v>01</v>
          </cell>
          <cell r="E503" t="str">
            <v>010</v>
          </cell>
        </row>
        <row r="504">
          <cell r="A504" t="str">
            <v>100700680A</v>
          </cell>
          <cell r="B504" t="str">
            <v>NORTHEASTERN HEALTH SYSTEM</v>
          </cell>
          <cell r="C504" t="str">
            <v>1003865999</v>
          </cell>
          <cell r="D504" t="str">
            <v>01</v>
          </cell>
          <cell r="E504" t="str">
            <v>010</v>
          </cell>
        </row>
        <row r="505">
          <cell r="A505" t="str">
            <v>100700680I</v>
          </cell>
          <cell r="B505" t="str">
            <v>NORTHEASTERN HEALTH SYSTEM PSYCH UNIT</v>
          </cell>
          <cell r="C505" t="str">
            <v>1619031465</v>
          </cell>
          <cell r="D505" t="str">
            <v>01</v>
          </cell>
          <cell r="E505" t="str">
            <v>205</v>
          </cell>
        </row>
        <row r="506">
          <cell r="A506" t="str">
            <v>200923360A</v>
          </cell>
          <cell r="B506" t="str">
            <v>NORTHERN LIGHT EASTERN MAINE MEDICAL CENTER</v>
          </cell>
          <cell r="C506" t="str">
            <v>1790789147</v>
          </cell>
          <cell r="D506" t="str">
            <v>01</v>
          </cell>
          <cell r="E506" t="str">
            <v>010</v>
          </cell>
        </row>
        <row r="507">
          <cell r="A507" t="str">
            <v>200297980A</v>
          </cell>
          <cell r="B507" t="str">
            <v>NORTH SHORE MEDICAL CENTER</v>
          </cell>
          <cell r="C507" t="str">
            <v>1720019995</v>
          </cell>
          <cell r="D507" t="str">
            <v>01</v>
          </cell>
          <cell r="E507" t="str">
            <v>010</v>
          </cell>
        </row>
        <row r="508">
          <cell r="A508" t="str">
            <v>200297980B</v>
          </cell>
          <cell r="B508" t="str">
            <v>NORTH SHORE MEDICAL CENTER INC</v>
          </cell>
          <cell r="C508" t="str">
            <v>1255572228</v>
          </cell>
          <cell r="D508" t="str">
            <v>01</v>
          </cell>
          <cell r="E508" t="str">
            <v>010</v>
          </cell>
        </row>
        <row r="509">
          <cell r="A509" t="str">
            <v>200051340A</v>
          </cell>
          <cell r="B509" t="str">
            <v>NORTH VISTA HOSPITAL</v>
          </cell>
          <cell r="C509" t="str">
            <v>1720037799</v>
          </cell>
          <cell r="D509" t="str">
            <v>01</v>
          </cell>
          <cell r="E509" t="str">
            <v>010</v>
          </cell>
        </row>
        <row r="510">
          <cell r="A510" t="str">
            <v>200123470A</v>
          </cell>
          <cell r="B510" t="str">
            <v>NORTHWEST ARKANSAS HOSPITALS LLC</v>
          </cell>
          <cell r="C510" t="str">
            <v>1699726695</v>
          </cell>
          <cell r="D510" t="str">
            <v>01</v>
          </cell>
          <cell r="E510" t="str">
            <v>010</v>
          </cell>
        </row>
        <row r="511">
          <cell r="A511" t="str">
            <v>100704080B</v>
          </cell>
          <cell r="B511" t="str">
            <v>NORTHWEST CENTER FOR BEHAVIORAL HEALTH</v>
          </cell>
          <cell r="C511" t="str">
            <v>1922171701</v>
          </cell>
          <cell r="D511" t="str">
            <v>63</v>
          </cell>
          <cell r="E511" t="str">
            <v>634</v>
          </cell>
        </row>
        <row r="512">
          <cell r="A512" t="str">
            <v>200645960B</v>
          </cell>
          <cell r="B512" t="str">
            <v>NORTHWEST HEALTH PHYSICIANS SPECIALTY HOSPITAL</v>
          </cell>
          <cell r="C512" t="str">
            <v>1407215916</v>
          </cell>
          <cell r="D512" t="str">
            <v>01</v>
          </cell>
          <cell r="E512" t="str">
            <v>010</v>
          </cell>
        </row>
        <row r="513">
          <cell r="A513" t="str">
            <v>100698000A</v>
          </cell>
          <cell r="B513" t="str">
            <v>NORTHWEST MEDICAL CENTER</v>
          </cell>
          <cell r="C513" t="str">
            <v>1487607784</v>
          </cell>
          <cell r="D513" t="str">
            <v>01</v>
          </cell>
          <cell r="E513" t="str">
            <v>010</v>
          </cell>
        </row>
        <row r="514">
          <cell r="A514" t="str">
            <v>200123470C</v>
          </cell>
          <cell r="B514" t="str">
            <v>NORTHWEST MEDICAL CENTER-BENTONVILLE</v>
          </cell>
          <cell r="C514" t="str">
            <v>1699726695</v>
          </cell>
          <cell r="D514" t="str">
            <v>01</v>
          </cell>
          <cell r="E514" t="str">
            <v>010</v>
          </cell>
        </row>
        <row r="515">
          <cell r="A515" t="str">
            <v>200123470B</v>
          </cell>
          <cell r="B515" t="str">
            <v>NORTHWEST MEDICAL CENTER-WILLOW CREEK WOMEN'S HOSP</v>
          </cell>
          <cell r="C515" t="str">
            <v>1699726695</v>
          </cell>
          <cell r="D515" t="str">
            <v>01</v>
          </cell>
          <cell r="E515" t="str">
            <v>010</v>
          </cell>
        </row>
        <row r="516">
          <cell r="A516" t="str">
            <v>200035670C</v>
          </cell>
          <cell r="B516" t="str">
            <v>NORTHWEST SURGICAL HOSPITAL</v>
          </cell>
          <cell r="C516" t="str">
            <v>1942260971</v>
          </cell>
          <cell r="D516" t="str">
            <v>01</v>
          </cell>
          <cell r="E516" t="str">
            <v>010</v>
          </cell>
        </row>
        <row r="517">
          <cell r="A517" t="str">
            <v>100689910C</v>
          </cell>
          <cell r="B517" t="str">
            <v>NORTHWEST TEXAS HEALTHCARE SYSTEM INC - PSYCH</v>
          </cell>
          <cell r="C517" t="str">
            <v>1740347087</v>
          </cell>
          <cell r="D517" t="str">
            <v>01</v>
          </cell>
          <cell r="E517" t="str">
            <v>205</v>
          </cell>
        </row>
        <row r="518">
          <cell r="A518" t="str">
            <v>100689910A</v>
          </cell>
          <cell r="B518" t="str">
            <v>NORTHWEST TEXAS HOSPITAL</v>
          </cell>
          <cell r="C518" t="str">
            <v>1467442418</v>
          </cell>
          <cell r="D518" t="str">
            <v>01</v>
          </cell>
          <cell r="E518" t="str">
            <v>010</v>
          </cell>
        </row>
        <row r="519">
          <cell r="A519" t="str">
            <v>200718040B</v>
          </cell>
          <cell r="B519" t="str">
            <v>OAKWOOD SPRINGS, LLC</v>
          </cell>
          <cell r="C519" t="str">
            <v>1770932410</v>
          </cell>
          <cell r="D519" t="str">
            <v>63</v>
          </cell>
          <cell r="E519" t="str">
            <v>634</v>
          </cell>
        </row>
        <row r="520">
          <cell r="A520" t="str">
            <v>100702250A</v>
          </cell>
          <cell r="B520" t="str">
            <v>OCHILTREE GENERAL HOSPITAL</v>
          </cell>
          <cell r="C520" t="str">
            <v>1245237593</v>
          </cell>
          <cell r="D520" t="str">
            <v>01</v>
          </cell>
          <cell r="E520" t="str">
            <v>014</v>
          </cell>
        </row>
        <row r="521">
          <cell r="A521" t="str">
            <v>200870340A</v>
          </cell>
          <cell r="B521" t="str">
            <v>OCHSNER LSU HEALTH SHREVEPORT</v>
          </cell>
          <cell r="C521" t="str">
            <v>1427536325</v>
          </cell>
          <cell r="D521" t="str">
            <v>01</v>
          </cell>
          <cell r="E521" t="str">
            <v>010</v>
          </cell>
        </row>
        <row r="522">
          <cell r="A522" t="str">
            <v>200929600A</v>
          </cell>
          <cell r="B522" t="str">
            <v>OCHSNER LSU HEALTH SHREVEPORT-ST. MARY MEDICAL CEN</v>
          </cell>
          <cell r="C522" t="str">
            <v>1285253252</v>
          </cell>
          <cell r="D522" t="str">
            <v>01</v>
          </cell>
          <cell r="E522" t="str">
            <v>010</v>
          </cell>
        </row>
        <row r="523">
          <cell r="A523" t="str">
            <v>100700250A</v>
          </cell>
          <cell r="B523" t="str">
            <v>OKEENE MUN HSP</v>
          </cell>
          <cell r="C523" t="str">
            <v>1336142033</v>
          </cell>
          <cell r="D523" t="str">
            <v>01</v>
          </cell>
          <cell r="E523" t="str">
            <v>014</v>
          </cell>
        </row>
        <row r="524">
          <cell r="A524" t="str">
            <v>200066700A</v>
          </cell>
          <cell r="B524" t="str">
            <v>OKLAHOMA CENTER FOR ORTHOPAEDIC &amp; MULTI SPECIALTY</v>
          </cell>
          <cell r="C524" t="str">
            <v>1063489458</v>
          </cell>
          <cell r="D524" t="str">
            <v>01</v>
          </cell>
          <cell r="E524" t="str">
            <v>010</v>
          </cell>
        </row>
        <row r="525">
          <cell r="A525" t="str">
            <v>200009170A</v>
          </cell>
          <cell r="B525" t="str">
            <v>OKLAHOMA HEART HOSPITAL LLC</v>
          </cell>
          <cell r="C525" t="str">
            <v>1083617005</v>
          </cell>
          <cell r="D525" t="str">
            <v>01</v>
          </cell>
          <cell r="E525" t="str">
            <v>010</v>
          </cell>
        </row>
        <row r="526">
          <cell r="A526" t="str">
            <v>200009170B</v>
          </cell>
          <cell r="B526" t="str">
            <v>OKLAHOMA HEART HOSPITAL LLC</v>
          </cell>
          <cell r="C526" t="str">
            <v>1083617005</v>
          </cell>
          <cell r="D526" t="str">
            <v>01</v>
          </cell>
          <cell r="E526" t="str">
            <v>010</v>
          </cell>
        </row>
        <row r="527">
          <cell r="A527" t="str">
            <v>200280620A</v>
          </cell>
          <cell r="B527" t="str">
            <v>OKLAHOMA HEART HOSPITAL SOUTH, LLC</v>
          </cell>
          <cell r="C527" t="str">
            <v>1841442274</v>
          </cell>
          <cell r="D527" t="str">
            <v>01</v>
          </cell>
          <cell r="E527" t="str">
            <v>010</v>
          </cell>
        </row>
        <row r="528">
          <cell r="A528" t="str">
            <v>100747140B</v>
          </cell>
          <cell r="B528" t="str">
            <v>OKLAHOMA SPINE HOSPITAL</v>
          </cell>
          <cell r="C528" t="str">
            <v>1699745893</v>
          </cell>
          <cell r="D528" t="str">
            <v>01</v>
          </cell>
          <cell r="E528" t="str">
            <v>010</v>
          </cell>
        </row>
        <row r="529">
          <cell r="A529" t="str">
            <v>200242900A</v>
          </cell>
          <cell r="B529" t="str">
            <v>OKLAHOMA STATE UNIVERSITY MEDICAL TRUST</v>
          </cell>
          <cell r="C529" t="str">
            <v>1578704938</v>
          </cell>
          <cell r="D529" t="str">
            <v>01</v>
          </cell>
          <cell r="E529" t="str">
            <v>010</v>
          </cell>
        </row>
        <row r="530">
          <cell r="A530" t="str">
            <v>100694750A</v>
          </cell>
          <cell r="B530" t="str">
            <v>OLATHE MEDICAL CENTER INC</v>
          </cell>
          <cell r="C530" t="str">
            <v>1144266115</v>
          </cell>
          <cell r="D530" t="str">
            <v>01</v>
          </cell>
          <cell r="E530" t="str">
            <v>010</v>
          </cell>
        </row>
        <row r="531">
          <cell r="A531" t="str">
            <v>200649880A</v>
          </cell>
          <cell r="B531" t="str">
            <v>ORO VALLEY HOSPITAL LLC</v>
          </cell>
          <cell r="C531" t="str">
            <v>1386697688</v>
          </cell>
          <cell r="D531" t="str">
            <v>01</v>
          </cell>
          <cell r="E531" t="str">
            <v>010</v>
          </cell>
        </row>
        <row r="532">
          <cell r="A532" t="str">
            <v>100748450B</v>
          </cell>
          <cell r="B532" t="str">
            <v>ORTHOPEDIC HOSPITAL OF OKLAHOMA</v>
          </cell>
          <cell r="C532" t="str">
            <v>1487651857</v>
          </cell>
          <cell r="D532" t="str">
            <v>01</v>
          </cell>
          <cell r="E532" t="str">
            <v>010</v>
          </cell>
        </row>
        <row r="533">
          <cell r="A533" t="str">
            <v>200752850A</v>
          </cell>
          <cell r="B533" t="str">
            <v>OU MEDICINE</v>
          </cell>
          <cell r="C533" t="str">
            <v>1649794157</v>
          </cell>
          <cell r="D533" t="str">
            <v>01</v>
          </cell>
          <cell r="E533" t="str">
            <v>010</v>
          </cell>
        </row>
        <row r="534">
          <cell r="A534" t="str">
            <v>200752850C</v>
          </cell>
          <cell r="B534" t="str">
            <v>OU MEDICINE</v>
          </cell>
          <cell r="C534" t="str">
            <v>1649794157</v>
          </cell>
          <cell r="D534" t="str">
            <v>01</v>
          </cell>
          <cell r="E534" t="str">
            <v>010</v>
          </cell>
        </row>
        <row r="535">
          <cell r="A535" t="str">
            <v>200752850D</v>
          </cell>
          <cell r="B535" t="str">
            <v>OU MEDICINE - PSYCH</v>
          </cell>
          <cell r="C535" t="str">
            <v>1609390111</v>
          </cell>
          <cell r="D535" t="str">
            <v>01</v>
          </cell>
          <cell r="E535" t="str">
            <v>205</v>
          </cell>
        </row>
        <row r="536">
          <cell r="A536" t="str">
            <v>200668560A</v>
          </cell>
          <cell r="B536" t="str">
            <v>OUR CHILDREN'S HOUSE</v>
          </cell>
          <cell r="C536" t="str">
            <v>1255708715</v>
          </cell>
          <cell r="D536" t="str">
            <v>01</v>
          </cell>
          <cell r="E536" t="str">
            <v>010</v>
          </cell>
        </row>
        <row r="537">
          <cell r="A537" t="str">
            <v>200942370A</v>
          </cell>
          <cell r="B537" t="str">
            <v>OUR LADY OF LOURDES REGIONAL MEDICAL CENTER, INC.</v>
          </cell>
          <cell r="C537" t="str">
            <v>1598766495</v>
          </cell>
          <cell r="D537" t="str">
            <v>01</v>
          </cell>
          <cell r="E537" t="str">
            <v>010</v>
          </cell>
        </row>
        <row r="538">
          <cell r="A538" t="str">
            <v>200036510A</v>
          </cell>
          <cell r="B538" t="str">
            <v>OUR LADY OF THE LAKE HOSPITAL, INC.</v>
          </cell>
          <cell r="C538" t="str">
            <v>1366436123</v>
          </cell>
          <cell r="D538" t="str">
            <v>01</v>
          </cell>
          <cell r="E538" t="str">
            <v>010</v>
          </cell>
        </row>
        <row r="539">
          <cell r="A539" t="str">
            <v>200036510C</v>
          </cell>
          <cell r="B539" t="str">
            <v>OUR LADY OF THE LAKE HOSPITAL, INC. - PSYCH</v>
          </cell>
          <cell r="C539" t="str">
            <v>1164419198</v>
          </cell>
          <cell r="D539" t="str">
            <v>01</v>
          </cell>
          <cell r="E539" t="str">
            <v>010</v>
          </cell>
        </row>
        <row r="540">
          <cell r="A540" t="str">
            <v>200304540A</v>
          </cell>
          <cell r="B540" t="str">
            <v>OVERLAND PARK REGIONAL MEDICAL CENTER</v>
          </cell>
          <cell r="C540" t="str">
            <v>1578500484</v>
          </cell>
          <cell r="D540" t="str">
            <v>01</v>
          </cell>
          <cell r="E540" t="str">
            <v>010</v>
          </cell>
        </row>
        <row r="541">
          <cell r="A541" t="str">
            <v>200200390A</v>
          </cell>
          <cell r="B541" t="str">
            <v>OZARKS COMM HOSPITAL OF GRAVETTE</v>
          </cell>
          <cell r="C541" t="str">
            <v>1568643005</v>
          </cell>
          <cell r="D541" t="str">
            <v>01</v>
          </cell>
          <cell r="E541" t="str">
            <v>014</v>
          </cell>
        </row>
        <row r="542">
          <cell r="A542" t="str">
            <v>100820680B</v>
          </cell>
          <cell r="B542" t="str">
            <v>PAGOSA SPRINGS MEDICAL CENTER</v>
          </cell>
          <cell r="C542" t="str">
            <v>1245401561</v>
          </cell>
          <cell r="D542" t="str">
            <v>01</v>
          </cell>
          <cell r="E542" t="str">
            <v>014</v>
          </cell>
        </row>
        <row r="543">
          <cell r="A543" t="str">
            <v>200911990A</v>
          </cell>
          <cell r="B543" t="str">
            <v>PALM BEACH GARDENS MEDICAL CENTER</v>
          </cell>
          <cell r="C543" t="str">
            <v>1144251216</v>
          </cell>
          <cell r="D543" t="str">
            <v>01</v>
          </cell>
          <cell r="E543" t="str">
            <v>010</v>
          </cell>
        </row>
        <row r="544">
          <cell r="A544" t="str">
            <v>200728620A</v>
          </cell>
          <cell r="B544" t="str">
            <v>PALMDALE REGIONAL MEDICAL CENTER</v>
          </cell>
          <cell r="C544" t="str">
            <v>1508856535</v>
          </cell>
          <cell r="D544" t="str">
            <v>01</v>
          </cell>
          <cell r="E544" t="str">
            <v>010</v>
          </cell>
        </row>
        <row r="545">
          <cell r="A545" t="str">
            <v>200718230A</v>
          </cell>
          <cell r="B545" t="str">
            <v>PALMETTO GENERAL HOSPITAL</v>
          </cell>
          <cell r="C545" t="str">
            <v>1568493641</v>
          </cell>
          <cell r="D545" t="str">
            <v>01</v>
          </cell>
          <cell r="E545" t="str">
            <v>010</v>
          </cell>
        </row>
        <row r="546">
          <cell r="A546" t="str">
            <v>200693850A</v>
          </cell>
          <cell r="B546" t="str">
            <v>PAM HEALTH SPECIALTY HOSPITAL OF OKLAHOMA</v>
          </cell>
          <cell r="C546" t="str">
            <v>1447601877</v>
          </cell>
          <cell r="D546" t="str">
            <v>01</v>
          </cell>
          <cell r="E546" t="str">
            <v>010</v>
          </cell>
        </row>
        <row r="547">
          <cell r="A547" t="str">
            <v>200707260A</v>
          </cell>
          <cell r="B547" t="str">
            <v>PAM REHABILITATION HOSPITAL OF TULSA</v>
          </cell>
          <cell r="C547" t="str">
            <v>1730635301</v>
          </cell>
          <cell r="D547" t="str">
            <v>01</v>
          </cell>
          <cell r="E547" t="str">
            <v>012</v>
          </cell>
        </row>
        <row r="548">
          <cell r="A548" t="str">
            <v>200645170A</v>
          </cell>
          <cell r="B548" t="str">
            <v>PAM SPECIALTY HOSPITAL AT TEXARKANA NORTH</v>
          </cell>
          <cell r="C548" t="str">
            <v>1225439821</v>
          </cell>
          <cell r="D548" t="str">
            <v>01</v>
          </cell>
          <cell r="E548" t="str">
            <v>010</v>
          </cell>
        </row>
        <row r="549">
          <cell r="A549" t="str">
            <v>200518600A</v>
          </cell>
          <cell r="B549" t="str">
            <v>PAM SPECIALTY HOSPITAL OF TULSA</v>
          </cell>
          <cell r="C549" t="str">
            <v>1699110155</v>
          </cell>
          <cell r="D549" t="str">
            <v>01</v>
          </cell>
          <cell r="E549" t="str">
            <v>010</v>
          </cell>
        </row>
        <row r="550">
          <cell r="A550" t="str">
            <v>200022750C</v>
          </cell>
          <cell r="B550" t="str">
            <v>PARIS REGIONAL MEDICAL CENTER</v>
          </cell>
          <cell r="C550" t="str">
            <v>1063411767</v>
          </cell>
          <cell r="D550" t="str">
            <v>01</v>
          </cell>
          <cell r="E550" t="str">
            <v>010</v>
          </cell>
        </row>
        <row r="551">
          <cell r="A551" t="str">
            <v>200022750D</v>
          </cell>
          <cell r="B551" t="str">
            <v>PARIS REGIONAL MEDICAL CENTER-PSY</v>
          </cell>
          <cell r="C551" t="str">
            <v>1609819515</v>
          </cell>
          <cell r="D551" t="str">
            <v>01</v>
          </cell>
          <cell r="E551" t="str">
            <v>010</v>
          </cell>
        </row>
        <row r="552">
          <cell r="A552" t="str">
            <v>200022750E</v>
          </cell>
          <cell r="B552" t="str">
            <v>PARIS REGIONAL MEDICAL CENTER-REHAB</v>
          </cell>
          <cell r="C552" t="str">
            <v>1710986385</v>
          </cell>
          <cell r="D552" t="str">
            <v>01</v>
          </cell>
          <cell r="E552" t="str">
            <v>010</v>
          </cell>
        </row>
        <row r="553">
          <cell r="A553" t="str">
            <v>100704270A</v>
          </cell>
          <cell r="B553" t="str">
            <v>PARKER ADVENTIST HOSPITAL</v>
          </cell>
          <cell r="C553" t="str">
            <v>1386651297</v>
          </cell>
          <cell r="D553" t="str">
            <v>01</v>
          </cell>
          <cell r="E553" t="str">
            <v>010</v>
          </cell>
        </row>
        <row r="554">
          <cell r="A554" t="str">
            <v>200996740A</v>
          </cell>
          <cell r="B554" t="str">
            <v>PARKLAND HEALTH CENTER</v>
          </cell>
          <cell r="C554" t="str">
            <v>1003824061</v>
          </cell>
          <cell r="D554" t="str">
            <v>01</v>
          </cell>
          <cell r="E554" t="str">
            <v>010</v>
          </cell>
        </row>
        <row r="555">
          <cell r="A555" t="str">
            <v>100703450A</v>
          </cell>
          <cell r="B555" t="str">
            <v>PARKLAND MEMORIAL HOSPITAL</v>
          </cell>
          <cell r="C555" t="str">
            <v>1932123247</v>
          </cell>
          <cell r="D555" t="str">
            <v>01</v>
          </cell>
          <cell r="E555" t="str">
            <v>010</v>
          </cell>
        </row>
        <row r="556">
          <cell r="A556" t="str">
            <v>100703450B</v>
          </cell>
          <cell r="B556" t="str">
            <v>PARKLAND MEMORIAL HOSPITAL - REHAB</v>
          </cell>
          <cell r="C556" t="str">
            <v>1407910276</v>
          </cell>
          <cell r="D556" t="str">
            <v>01</v>
          </cell>
          <cell r="E556" t="str">
            <v>206</v>
          </cell>
        </row>
        <row r="557">
          <cell r="A557" t="str">
            <v>100738360L</v>
          </cell>
          <cell r="B557" t="str">
            <v>PARKSIDE PSYCHIATRIC HOSPITAL &amp; CLINIC</v>
          </cell>
          <cell r="C557" t="str">
            <v>1437370772</v>
          </cell>
          <cell r="D557" t="str">
            <v>63</v>
          </cell>
          <cell r="E557" t="str">
            <v>634</v>
          </cell>
        </row>
        <row r="558">
          <cell r="A558" t="str">
            <v>100738360M</v>
          </cell>
          <cell r="B558" t="str">
            <v>PARKSIDE PSYCHIATRIC HOSPITAL &amp; CLINIC</v>
          </cell>
          <cell r="C558" t="str">
            <v>1346461688</v>
          </cell>
          <cell r="D558" t="str">
            <v>63</v>
          </cell>
          <cell r="E558" t="str">
            <v>635</v>
          </cell>
        </row>
        <row r="559">
          <cell r="A559" t="str">
            <v>100738360N</v>
          </cell>
          <cell r="B559" t="str">
            <v>PARKSIDE PSYCHIATRIC HOSPITAL &amp; CLINIC</v>
          </cell>
          <cell r="C559" t="str">
            <v>1205135936</v>
          </cell>
          <cell r="D559" t="str">
            <v>63</v>
          </cell>
          <cell r="E559" t="str">
            <v>634</v>
          </cell>
        </row>
        <row r="560">
          <cell r="A560" t="str">
            <v>100738360O</v>
          </cell>
          <cell r="B560" t="str">
            <v>PARKSIDE PSYCHIATRIC HOSPITAL &amp; CLINIC</v>
          </cell>
          <cell r="C560" t="str">
            <v>1346461688</v>
          </cell>
          <cell r="D560" t="str">
            <v>63</v>
          </cell>
          <cell r="E560" t="str">
            <v>635</v>
          </cell>
        </row>
        <row r="561">
          <cell r="A561" t="str">
            <v>100702240B</v>
          </cell>
          <cell r="B561" t="str">
            <v>PARKVIEW HOSPITAL</v>
          </cell>
          <cell r="C561" t="str">
            <v>1396748471</v>
          </cell>
          <cell r="D561" t="str">
            <v>01</v>
          </cell>
          <cell r="E561" t="str">
            <v>014</v>
          </cell>
        </row>
        <row r="562">
          <cell r="A562" t="str">
            <v>200994090B</v>
          </cell>
          <cell r="B562" t="str">
            <v>PAULS VALLEY HOSPITAL</v>
          </cell>
          <cell r="C562" t="str">
            <v>1053997338</v>
          </cell>
          <cell r="D562" t="str">
            <v>01</v>
          </cell>
          <cell r="E562" t="str">
            <v>010</v>
          </cell>
        </row>
        <row r="563">
          <cell r="A563" t="str">
            <v>100690120A</v>
          </cell>
          <cell r="B563" t="str">
            <v>PAWHUSKA HSP INC</v>
          </cell>
          <cell r="C563" t="str">
            <v>1174521991</v>
          </cell>
          <cell r="D563" t="str">
            <v>01</v>
          </cell>
          <cell r="E563" t="str">
            <v>010</v>
          </cell>
        </row>
        <row r="564">
          <cell r="A564" t="str">
            <v>201066560B</v>
          </cell>
          <cell r="B564" t="str">
            <v>PELLA REGIONAL HEALTH CENTER</v>
          </cell>
          <cell r="C564" t="str">
            <v>1578520888</v>
          </cell>
          <cell r="D564" t="str">
            <v>01</v>
          </cell>
          <cell r="E564" t="str">
            <v>014</v>
          </cell>
        </row>
        <row r="565">
          <cell r="A565" t="str">
            <v>100704990A</v>
          </cell>
          <cell r="B565" t="str">
            <v>PHOENIX CHILDREN'S HOSPITAL</v>
          </cell>
          <cell r="C565" t="str">
            <v>1760480503</v>
          </cell>
          <cell r="D565" t="str">
            <v>01</v>
          </cell>
          <cell r="E565" t="str">
            <v>010</v>
          </cell>
        </row>
        <row r="566">
          <cell r="A566" t="str">
            <v>200028250A</v>
          </cell>
          <cell r="B566" t="str">
            <v>PIEDMONT MEDICAL CENTER</v>
          </cell>
          <cell r="C566" t="str">
            <v>1457382483</v>
          </cell>
          <cell r="D566" t="str">
            <v>01</v>
          </cell>
          <cell r="E566" t="str">
            <v>010</v>
          </cell>
        </row>
        <row r="567">
          <cell r="A567" t="str">
            <v>201055320A</v>
          </cell>
          <cell r="B567" t="str">
            <v>PLACENTIA LINDA</v>
          </cell>
          <cell r="C567" t="str">
            <v>1700817756</v>
          </cell>
          <cell r="D567" t="str">
            <v>01</v>
          </cell>
          <cell r="E567" t="str">
            <v>010</v>
          </cell>
        </row>
        <row r="568">
          <cell r="A568" t="str">
            <v>100704600I</v>
          </cell>
          <cell r="B568" t="str">
            <v>PLAINS REGIONAL MEDICAL CENTER</v>
          </cell>
          <cell r="C568" t="str">
            <v>1629053509</v>
          </cell>
          <cell r="D568" t="str">
            <v>01</v>
          </cell>
          <cell r="E568" t="str">
            <v>010</v>
          </cell>
        </row>
        <row r="569">
          <cell r="A569" t="str">
            <v>100704310A</v>
          </cell>
          <cell r="B569" t="str">
            <v>PLATTE VALLEY MEDICAL CENTER</v>
          </cell>
          <cell r="C569" t="str">
            <v>1629071758</v>
          </cell>
          <cell r="D569" t="str">
            <v>01</v>
          </cell>
          <cell r="E569" t="str">
            <v>010</v>
          </cell>
        </row>
        <row r="570">
          <cell r="A570" t="str">
            <v>200133480A</v>
          </cell>
          <cell r="B570" t="str">
            <v>POPLAR BLUFF REGIONAL MEDICAL CENTER</v>
          </cell>
          <cell r="C570" t="str">
            <v>1700831724</v>
          </cell>
          <cell r="D570" t="str">
            <v>01</v>
          </cell>
          <cell r="E570" t="str">
            <v>010</v>
          </cell>
        </row>
        <row r="571">
          <cell r="A571" t="str">
            <v>200966380A</v>
          </cell>
          <cell r="B571" t="str">
            <v>PORTER HOSPITAL LLC</v>
          </cell>
          <cell r="C571" t="str">
            <v>1215151154</v>
          </cell>
          <cell r="D571" t="str">
            <v>01</v>
          </cell>
          <cell r="E571" t="str">
            <v>010</v>
          </cell>
        </row>
        <row r="572">
          <cell r="A572" t="str">
            <v>100705710A</v>
          </cell>
          <cell r="B572" t="str">
            <v>PORTLAND ADVENTIST MEDICAL CENTER</v>
          </cell>
          <cell r="C572" t="str">
            <v>1801887658</v>
          </cell>
          <cell r="D572" t="str">
            <v>01</v>
          </cell>
          <cell r="E572" t="str">
            <v>010</v>
          </cell>
        </row>
        <row r="573">
          <cell r="A573" t="str">
            <v>200128600A</v>
          </cell>
          <cell r="B573" t="str">
            <v>POUDRE VALLEY HOSPITAL</v>
          </cell>
          <cell r="C573" t="str">
            <v>1760492714</v>
          </cell>
          <cell r="D573" t="str">
            <v>01</v>
          </cell>
          <cell r="E573" t="str">
            <v>010</v>
          </cell>
        </row>
        <row r="574">
          <cell r="A574" t="str">
            <v>200231400B</v>
          </cell>
          <cell r="B574" t="str">
            <v>PRAGUE HEALTHCARE AUTHORITY</v>
          </cell>
          <cell r="C574" t="str">
            <v>1750527768</v>
          </cell>
          <cell r="D574" t="str">
            <v>01</v>
          </cell>
          <cell r="E574" t="str">
            <v>014</v>
          </cell>
        </row>
        <row r="575">
          <cell r="A575" t="str">
            <v>200753100B</v>
          </cell>
          <cell r="B575" t="str">
            <v>PRATTVILLE BAPTIST HOSPITAL</v>
          </cell>
          <cell r="C575" t="str">
            <v>1942391230</v>
          </cell>
          <cell r="D575" t="str">
            <v>01</v>
          </cell>
          <cell r="E575" t="str">
            <v>010</v>
          </cell>
        </row>
        <row r="576">
          <cell r="A576" t="str">
            <v>100704600L</v>
          </cell>
          <cell r="B576" t="str">
            <v>PRESBYTERIAN HOSPITAL</v>
          </cell>
          <cell r="C576" t="str">
            <v>1215913470</v>
          </cell>
          <cell r="D576" t="str">
            <v>01</v>
          </cell>
          <cell r="E576" t="str">
            <v>010</v>
          </cell>
        </row>
        <row r="577">
          <cell r="A577" t="str">
            <v>200004370B</v>
          </cell>
          <cell r="B577" t="str">
            <v>PRESBYTERIAN HOSPITAL OF PLANO-PSYCH</v>
          </cell>
          <cell r="C577" t="str">
            <v>1730245135</v>
          </cell>
          <cell r="D577" t="str">
            <v>01</v>
          </cell>
          <cell r="E577" t="str">
            <v>205</v>
          </cell>
        </row>
        <row r="578">
          <cell r="A578" t="str">
            <v>200297670A</v>
          </cell>
          <cell r="B578" t="str">
            <v>PROVIDENCE ALASKA MEDICAL CENTER</v>
          </cell>
          <cell r="C578" t="str">
            <v>1053363119</v>
          </cell>
          <cell r="D578" t="str">
            <v>01</v>
          </cell>
          <cell r="E578" t="str">
            <v>010</v>
          </cell>
        </row>
        <row r="579">
          <cell r="A579" t="str">
            <v>100705530A</v>
          </cell>
          <cell r="B579" t="str">
            <v>PUBLIC HOSPITAL DISTRICT #1 OF KING COUNTY</v>
          </cell>
          <cell r="C579" t="str">
            <v>1649209230</v>
          </cell>
          <cell r="D579" t="str">
            <v>01</v>
          </cell>
          <cell r="E579" t="str">
            <v>010</v>
          </cell>
        </row>
        <row r="580">
          <cell r="A580" t="str">
            <v>100699900A</v>
          </cell>
          <cell r="B580" t="str">
            <v>PURCELL MUNICIPAL HOSPITAL</v>
          </cell>
          <cell r="C580" t="str">
            <v>1467476911</v>
          </cell>
          <cell r="D580" t="str">
            <v>01</v>
          </cell>
          <cell r="E580" t="str">
            <v>010</v>
          </cell>
        </row>
        <row r="581">
          <cell r="A581" t="str">
            <v>100700770A</v>
          </cell>
          <cell r="B581" t="str">
            <v>PUSHMATAHA HSP</v>
          </cell>
          <cell r="C581" t="str">
            <v>1144212556</v>
          </cell>
          <cell r="D581" t="str">
            <v>01</v>
          </cell>
          <cell r="E581" t="str">
            <v>010</v>
          </cell>
        </row>
        <row r="582">
          <cell r="A582" t="str">
            <v>100706420A</v>
          </cell>
          <cell r="B582" t="str">
            <v>RADY CHILDREN'S HOSPITAL - SAN DIEGO</v>
          </cell>
          <cell r="C582" t="str">
            <v>1710065933</v>
          </cell>
          <cell r="D582" t="str">
            <v>01</v>
          </cell>
          <cell r="E582" t="str">
            <v>010</v>
          </cell>
        </row>
        <row r="583">
          <cell r="A583" t="str">
            <v>200270450A</v>
          </cell>
          <cell r="B583" t="str">
            <v>RANKEN JORDAN PEDIATRIC BRIDGE HOSPITAL</v>
          </cell>
          <cell r="C583" t="str">
            <v>1235117532</v>
          </cell>
          <cell r="D583" t="str">
            <v>01</v>
          </cell>
          <cell r="E583" t="str">
            <v>010</v>
          </cell>
        </row>
        <row r="584">
          <cell r="A584" t="str">
            <v>200592140C</v>
          </cell>
          <cell r="B584" t="str">
            <v>RED RIVER YOUTH ACADEMY</v>
          </cell>
          <cell r="C584" t="str">
            <v>1669869145</v>
          </cell>
          <cell r="D584" t="str">
            <v>63</v>
          </cell>
          <cell r="E584" t="str">
            <v>630</v>
          </cell>
        </row>
        <row r="585">
          <cell r="A585" t="str">
            <v>100690800A</v>
          </cell>
          <cell r="B585" t="str">
            <v>REGENTS OF THE UNIVERSITY OF CALIFORNIA</v>
          </cell>
          <cell r="C585" t="str">
            <v>1184722779</v>
          </cell>
          <cell r="D585" t="str">
            <v>01</v>
          </cell>
          <cell r="E585" t="str">
            <v>010</v>
          </cell>
        </row>
        <row r="586">
          <cell r="A586" t="str">
            <v>100697590A</v>
          </cell>
          <cell r="B586" t="str">
            <v>REGIONAL ONE HEALTH</v>
          </cell>
          <cell r="C586" t="str">
            <v>1144213117</v>
          </cell>
          <cell r="D586" t="str">
            <v>01</v>
          </cell>
          <cell r="E586" t="str">
            <v>010</v>
          </cell>
        </row>
        <row r="587">
          <cell r="A587" t="str">
            <v>201043440A</v>
          </cell>
          <cell r="B587" t="str">
            <v>REHOBOTH MCKINLEY CHRISTIAN HEALTH CARE SERVICES I</v>
          </cell>
          <cell r="C587" t="str">
            <v>1720084999</v>
          </cell>
          <cell r="D587" t="str">
            <v>01</v>
          </cell>
          <cell r="E587" t="str">
            <v>010</v>
          </cell>
        </row>
        <row r="588">
          <cell r="A588" t="str">
            <v>200739570A</v>
          </cell>
          <cell r="B588" t="str">
            <v>RESOLUTE HOSPITAL COMPANY LLC</v>
          </cell>
          <cell r="C588" t="str">
            <v>1427472463</v>
          </cell>
          <cell r="D588" t="str">
            <v>01</v>
          </cell>
          <cell r="E588" t="str">
            <v>010</v>
          </cell>
        </row>
        <row r="589">
          <cell r="A589" t="str">
            <v>201093150A</v>
          </cell>
          <cell r="B589" t="str">
            <v>RIVENDELL BEHAVIORAL HEALTH SERVICES OF AR</v>
          </cell>
          <cell r="C589" t="str">
            <v>1063482735</v>
          </cell>
          <cell r="D589" t="str">
            <v>63</v>
          </cell>
          <cell r="E589" t="str">
            <v>634</v>
          </cell>
        </row>
        <row r="590">
          <cell r="A590" t="str">
            <v>200295090C</v>
          </cell>
          <cell r="B590" t="str">
            <v>RIVERVIEW BEHAVIORAL HEALTH</v>
          </cell>
          <cell r="C590" t="str">
            <v>1417199225</v>
          </cell>
          <cell r="D590" t="str">
            <v>63</v>
          </cell>
          <cell r="E590" t="str">
            <v>634</v>
          </cell>
        </row>
        <row r="591">
          <cell r="A591" t="str">
            <v>100699820A</v>
          </cell>
          <cell r="B591" t="str">
            <v>ROGER MILLS MEMORIAL HOSPITAL</v>
          </cell>
          <cell r="C591" t="str">
            <v>1497857437</v>
          </cell>
          <cell r="D591" t="str">
            <v>01</v>
          </cell>
          <cell r="E591" t="str">
            <v>014</v>
          </cell>
        </row>
        <row r="592">
          <cell r="A592" t="str">
            <v>100701680L</v>
          </cell>
          <cell r="B592" t="str">
            <v>ROLLING HILLS HOSPITAL, LLC</v>
          </cell>
          <cell r="C592" t="str">
            <v>1720085178</v>
          </cell>
          <cell r="D592" t="str">
            <v>63</v>
          </cell>
          <cell r="E592" t="str">
            <v>634</v>
          </cell>
        </row>
        <row r="593">
          <cell r="A593" t="str">
            <v>100703420A</v>
          </cell>
          <cell r="B593" t="str">
            <v>ROLLING PLAINS MEMORIAL MEDICAL</v>
          </cell>
          <cell r="C593" t="str">
            <v>1275581852</v>
          </cell>
          <cell r="D593" t="str">
            <v>01</v>
          </cell>
          <cell r="E593" t="str">
            <v>010</v>
          </cell>
        </row>
        <row r="594">
          <cell r="A594" t="str">
            <v>201053560B</v>
          </cell>
          <cell r="B594" t="str">
            <v>RURAL WELLNESS ANADARKO INC</v>
          </cell>
          <cell r="C594" t="str">
            <v>1023774601</v>
          </cell>
          <cell r="D594" t="str">
            <v>01</v>
          </cell>
          <cell r="E594" t="str">
            <v>014</v>
          </cell>
        </row>
        <row r="595">
          <cell r="A595" t="str">
            <v>201055780B</v>
          </cell>
          <cell r="B595" t="str">
            <v>RURAL WELLNESS STROUD INC</v>
          </cell>
          <cell r="C595" t="str">
            <v>1932865508</v>
          </cell>
          <cell r="D595" t="str">
            <v>01</v>
          </cell>
          <cell r="E595" t="str">
            <v>014</v>
          </cell>
        </row>
        <row r="596">
          <cell r="A596" t="str">
            <v>100703830A</v>
          </cell>
          <cell r="B596" t="str">
            <v>SAINT ALPHONSUS MEDICAL CENTER NAMPA</v>
          </cell>
          <cell r="C596" t="str">
            <v>1659371870</v>
          </cell>
          <cell r="D596" t="str">
            <v>01</v>
          </cell>
          <cell r="E596" t="str">
            <v>010</v>
          </cell>
        </row>
        <row r="597">
          <cell r="A597" t="str">
            <v>100703820A</v>
          </cell>
          <cell r="B597" t="str">
            <v>SAINT ALPHONSUS REGIONAL MEDICAL CENTER</v>
          </cell>
          <cell r="C597" t="str">
            <v>1992736649</v>
          </cell>
          <cell r="D597" t="str">
            <v>01</v>
          </cell>
          <cell r="E597" t="str">
            <v>010</v>
          </cell>
        </row>
        <row r="598">
          <cell r="A598" t="str">
            <v>100705490A</v>
          </cell>
          <cell r="B598" t="str">
            <v>SAINT CLARE HOSPITAL</v>
          </cell>
          <cell r="C598" t="str">
            <v>1689672693</v>
          </cell>
          <cell r="D598" t="str">
            <v>01</v>
          </cell>
          <cell r="E598" t="str">
            <v>010</v>
          </cell>
        </row>
        <row r="599">
          <cell r="A599" t="str">
            <v>100694360A</v>
          </cell>
          <cell r="B599" t="str">
            <v>SAINT ELIZABETH REGIONAL MEDICAL CENTER</v>
          </cell>
          <cell r="C599" t="str">
            <v>1336155738</v>
          </cell>
          <cell r="D599" t="str">
            <v>01</v>
          </cell>
          <cell r="E599" t="str">
            <v>010</v>
          </cell>
        </row>
        <row r="600">
          <cell r="A600" t="str">
            <v>100699570A</v>
          </cell>
          <cell r="B600" t="str">
            <v>SAINT FRANCIS HOSPITAL</v>
          </cell>
          <cell r="C600" t="str">
            <v>1144228487</v>
          </cell>
          <cell r="D600" t="str">
            <v>01</v>
          </cell>
          <cell r="E600" t="str">
            <v>010</v>
          </cell>
        </row>
        <row r="601">
          <cell r="A601" t="str">
            <v>200102700A</v>
          </cell>
          <cell r="B601" t="str">
            <v>SAINT FRANCIS HOSPITAL</v>
          </cell>
          <cell r="C601" t="str">
            <v>1952326977</v>
          </cell>
          <cell r="D601" t="str">
            <v>01</v>
          </cell>
          <cell r="E601" t="str">
            <v>010</v>
          </cell>
        </row>
        <row r="602">
          <cell r="A602" t="str">
            <v>200121610A</v>
          </cell>
          <cell r="B602" t="str">
            <v>SAINT FRANCIS HOSPITAL BARTLETT</v>
          </cell>
          <cell r="C602" t="str">
            <v>1811929151</v>
          </cell>
          <cell r="D602" t="str">
            <v>01</v>
          </cell>
          <cell r="E602" t="str">
            <v>010</v>
          </cell>
        </row>
        <row r="603">
          <cell r="A603" t="str">
            <v>100699570N</v>
          </cell>
          <cell r="B603" t="str">
            <v>SAINT FRANCIS HOSPITAL INC - REHAB</v>
          </cell>
          <cell r="C603" t="str">
            <v>1003039488</v>
          </cell>
          <cell r="D603" t="str">
            <v>01</v>
          </cell>
          <cell r="E603" t="str">
            <v>206</v>
          </cell>
        </row>
        <row r="604">
          <cell r="A604" t="str">
            <v>200700900A</v>
          </cell>
          <cell r="B604" t="str">
            <v>SAINT FRANCIS HOSPITAL MUSKOGEE INC</v>
          </cell>
          <cell r="C604" t="str">
            <v>1386188837</v>
          </cell>
          <cell r="D604" t="str">
            <v>01</v>
          </cell>
          <cell r="E604" t="str">
            <v>010</v>
          </cell>
        </row>
        <row r="605">
          <cell r="A605" t="str">
            <v>200031310A</v>
          </cell>
          <cell r="B605" t="str">
            <v>SAINT FRANCIS HOSPITAL SOUTH</v>
          </cell>
          <cell r="C605" t="str">
            <v>1376561944</v>
          </cell>
          <cell r="D605" t="str">
            <v>01</v>
          </cell>
          <cell r="E605" t="str">
            <v>010</v>
          </cell>
        </row>
        <row r="606">
          <cell r="A606" t="str">
            <v>200702430B</v>
          </cell>
          <cell r="B606" t="str">
            <v>SAINT FRANCIS HOSPITAL VINITA</v>
          </cell>
          <cell r="C606" t="str">
            <v>1700334232</v>
          </cell>
          <cell r="D606" t="str">
            <v>01</v>
          </cell>
          <cell r="E606" t="str">
            <v>010</v>
          </cell>
        </row>
        <row r="607">
          <cell r="A607" t="str">
            <v>200702430C</v>
          </cell>
          <cell r="B607" t="str">
            <v>SAINT FRANCIS HOSPITAL VINITA - PSYCH</v>
          </cell>
          <cell r="C607" t="str">
            <v>1578013579</v>
          </cell>
          <cell r="D607" t="str">
            <v>01</v>
          </cell>
          <cell r="E607" t="str">
            <v>205</v>
          </cell>
        </row>
        <row r="608">
          <cell r="A608" t="str">
            <v>200700900B</v>
          </cell>
          <cell r="B608" t="str">
            <v>SAINT FRANCIS REGIONAL SERVICES-PSYCH</v>
          </cell>
          <cell r="C608" t="str">
            <v>1790220952</v>
          </cell>
          <cell r="D608" t="str">
            <v>01</v>
          </cell>
          <cell r="E608" t="str">
            <v>205</v>
          </cell>
        </row>
        <row r="609">
          <cell r="A609" t="str">
            <v>200700900C</v>
          </cell>
          <cell r="B609" t="str">
            <v>SAINT FRANCIS REGIONAL SERVICES-REHAB</v>
          </cell>
          <cell r="C609" t="str">
            <v>1306381561</v>
          </cell>
          <cell r="D609" t="str">
            <v>01</v>
          </cell>
          <cell r="E609" t="str">
            <v>206</v>
          </cell>
        </row>
        <row r="610">
          <cell r="A610" t="str">
            <v>100704180A</v>
          </cell>
          <cell r="B610" t="str">
            <v>SAINT JOSEPH HOSPITAL</v>
          </cell>
          <cell r="C610" t="str">
            <v>1417946021</v>
          </cell>
          <cell r="D610" t="str">
            <v>01</v>
          </cell>
          <cell r="E610" t="str">
            <v>010</v>
          </cell>
        </row>
        <row r="611">
          <cell r="A611" t="str">
            <v>100696380A</v>
          </cell>
          <cell r="B611" t="str">
            <v>SAINT JOSEPH'S HOSPITAL</v>
          </cell>
          <cell r="C611" t="str">
            <v>1063406684</v>
          </cell>
          <cell r="D611" t="str">
            <v>01</v>
          </cell>
          <cell r="E611" t="str">
            <v>010</v>
          </cell>
        </row>
        <row r="612">
          <cell r="A612" t="str">
            <v>100693690A</v>
          </cell>
          <cell r="B612" t="str">
            <v>SAINT LUKE'S HOSPITAL OF KANSAS CITY</v>
          </cell>
          <cell r="C612" t="str">
            <v>1063494177</v>
          </cell>
          <cell r="D612" t="str">
            <v>01</v>
          </cell>
          <cell r="E612" t="str">
            <v>010</v>
          </cell>
        </row>
        <row r="613">
          <cell r="A613" t="str">
            <v>201087980A</v>
          </cell>
          <cell r="B613" t="str">
            <v>SAINT MICHAEL'S MEDICAL CENTER</v>
          </cell>
          <cell r="C613" t="str">
            <v>1568825545</v>
          </cell>
          <cell r="D613" t="str">
            <v>01</v>
          </cell>
          <cell r="E613" t="str">
            <v>010</v>
          </cell>
        </row>
        <row r="614">
          <cell r="A614" t="str">
            <v>200541440A</v>
          </cell>
          <cell r="B614" t="str">
            <v>SAMARITAN HOSPITAL OF TROY NEW YORK</v>
          </cell>
          <cell r="C614" t="str">
            <v>1043267727</v>
          </cell>
          <cell r="D614" t="str">
            <v>01</v>
          </cell>
          <cell r="E614" t="str">
            <v>010</v>
          </cell>
        </row>
        <row r="615">
          <cell r="A615" t="str">
            <v>100693610C</v>
          </cell>
          <cell r="B615" t="str">
            <v>SAMARITAN MEMORIAL HOSPITAL</v>
          </cell>
          <cell r="C615" t="str">
            <v>1548215106</v>
          </cell>
          <cell r="D615" t="str">
            <v>01</v>
          </cell>
          <cell r="E615" t="str">
            <v>014</v>
          </cell>
        </row>
        <row r="616">
          <cell r="A616" t="str">
            <v>200097930A</v>
          </cell>
          <cell r="B616" t="str">
            <v>SAN ANTONIO REGIONAL HOSPITAL</v>
          </cell>
          <cell r="C616" t="str">
            <v>1780681189</v>
          </cell>
          <cell r="D616" t="str">
            <v>01</v>
          </cell>
          <cell r="E616" t="str">
            <v>010</v>
          </cell>
        </row>
        <row r="617">
          <cell r="A617" t="str">
            <v>100694120A</v>
          </cell>
          <cell r="B617" t="str">
            <v>SANFORD USD MEDICAL CENTER</v>
          </cell>
          <cell r="C617" t="str">
            <v>1821017880</v>
          </cell>
          <cell r="D617" t="str">
            <v>01</v>
          </cell>
          <cell r="E617" t="str">
            <v>010</v>
          </cell>
        </row>
        <row r="618">
          <cell r="A618" t="str">
            <v>100705700A</v>
          </cell>
          <cell r="B618" t="str">
            <v>SANTIAM MEMORIAL HOSPITAL</v>
          </cell>
          <cell r="C618" t="str">
            <v>1154302214</v>
          </cell>
          <cell r="D618" t="str">
            <v>01</v>
          </cell>
          <cell r="E618" t="str">
            <v>010</v>
          </cell>
        </row>
        <row r="619">
          <cell r="A619" t="str">
            <v>100704470A</v>
          </cell>
          <cell r="B619" t="str">
            <v>SCL HEALTH - FRONT RANGE, INC</v>
          </cell>
          <cell r="C619" t="str">
            <v>1669461281</v>
          </cell>
          <cell r="D619" t="str">
            <v>01</v>
          </cell>
          <cell r="E619" t="str">
            <v>010</v>
          </cell>
        </row>
        <row r="620">
          <cell r="A620" t="str">
            <v>201047670A</v>
          </cell>
          <cell r="B620" t="str">
            <v>SCOTT &amp; WHITE HOSPITAL - MARBLE FALLS</v>
          </cell>
          <cell r="C620" t="str">
            <v>1396138970</v>
          </cell>
          <cell r="D620" t="str">
            <v>01</v>
          </cell>
          <cell r="E620" t="str">
            <v>010</v>
          </cell>
        </row>
        <row r="621">
          <cell r="A621" t="str">
            <v>100701070C</v>
          </cell>
          <cell r="B621" t="str">
            <v>SCOTT &amp; WHITE MEMORIAL HOSPITAL</v>
          </cell>
          <cell r="C621" t="str">
            <v>1477516466</v>
          </cell>
          <cell r="D621" t="str">
            <v>01</v>
          </cell>
          <cell r="E621" t="str">
            <v>010</v>
          </cell>
        </row>
        <row r="622">
          <cell r="A622" t="str">
            <v>100706400A</v>
          </cell>
          <cell r="B622" t="str">
            <v>SCRIPPS MERCY HOSPITAL</v>
          </cell>
          <cell r="C622" t="str">
            <v>1659359446</v>
          </cell>
          <cell r="D622" t="str">
            <v>01</v>
          </cell>
          <cell r="E622" t="str">
            <v>010</v>
          </cell>
        </row>
        <row r="623">
          <cell r="A623" t="str">
            <v>200232950A</v>
          </cell>
          <cell r="B623" t="str">
            <v>SEATTLE CHILDRENS HOSPITAL</v>
          </cell>
          <cell r="C623" t="str">
            <v>1467536276</v>
          </cell>
          <cell r="D623" t="str">
            <v>01</v>
          </cell>
          <cell r="E623" t="str">
            <v>010</v>
          </cell>
        </row>
        <row r="624">
          <cell r="A624" t="str">
            <v>200232950B</v>
          </cell>
          <cell r="B624" t="str">
            <v>SEATTLE CHILDREN'S HOSPITAL - PSYCH</v>
          </cell>
          <cell r="C624" t="str">
            <v>1477622595</v>
          </cell>
          <cell r="D624" t="str">
            <v>01</v>
          </cell>
          <cell r="E624" t="str">
            <v>205</v>
          </cell>
        </row>
        <row r="625">
          <cell r="A625" t="str">
            <v>100695170A</v>
          </cell>
          <cell r="B625" t="str">
            <v>SEDAN CITY HOSPITAL</v>
          </cell>
          <cell r="C625" t="str">
            <v>1033114277</v>
          </cell>
          <cell r="D625" t="str">
            <v>01</v>
          </cell>
          <cell r="E625" t="str">
            <v>014</v>
          </cell>
        </row>
        <row r="626">
          <cell r="A626" t="str">
            <v>100700450A</v>
          </cell>
          <cell r="B626" t="str">
            <v>SEILING MUNICIPAL HOSPITAL</v>
          </cell>
          <cell r="C626" t="str">
            <v>1740698109</v>
          </cell>
          <cell r="D626" t="str">
            <v>01</v>
          </cell>
          <cell r="E626" t="str">
            <v>014</v>
          </cell>
        </row>
        <row r="627">
          <cell r="A627" t="str">
            <v>100689350A</v>
          </cell>
          <cell r="B627" t="str">
            <v>SELECT SPECIALTY HOSPITAL</v>
          </cell>
          <cell r="C627" t="str">
            <v>1659371268</v>
          </cell>
          <cell r="D627" t="str">
            <v>01</v>
          </cell>
          <cell r="E627" t="str">
            <v>010</v>
          </cell>
        </row>
        <row r="628">
          <cell r="A628" t="str">
            <v>200135700A</v>
          </cell>
          <cell r="B628" t="str">
            <v>SELECT SPECIALTY HOSPITAL - FORT SMITH</v>
          </cell>
          <cell r="C628" t="str">
            <v>1346249372</v>
          </cell>
          <cell r="D628" t="str">
            <v>01</v>
          </cell>
          <cell r="E628" t="str">
            <v>010</v>
          </cell>
        </row>
        <row r="629">
          <cell r="A629" t="str">
            <v>200224040B</v>
          </cell>
          <cell r="B629" t="str">
            <v>SELECT SPECIALTY HOSPITAL - TULSA/MIDTOWN, LLC</v>
          </cell>
          <cell r="C629" t="str">
            <v>1427154178</v>
          </cell>
          <cell r="D629" t="str">
            <v>01</v>
          </cell>
          <cell r="E629" t="str">
            <v>010</v>
          </cell>
        </row>
        <row r="630">
          <cell r="A630" t="str">
            <v>100700190A</v>
          </cell>
          <cell r="B630" t="str">
            <v>SEQUOYAH COUNTY CITY OF SALLISAW HOSPITAL AUTHORIT</v>
          </cell>
          <cell r="C630" t="str">
            <v>1972539567</v>
          </cell>
          <cell r="D630" t="str">
            <v>01</v>
          </cell>
          <cell r="E630" t="str">
            <v>010</v>
          </cell>
        </row>
        <row r="631">
          <cell r="A631" t="str">
            <v>200571090A</v>
          </cell>
          <cell r="B631" t="str">
            <v>SETON MEDICAL CENTER HARKER HEIGHTS</v>
          </cell>
          <cell r="C631" t="str">
            <v>1841562709</v>
          </cell>
          <cell r="D631" t="str">
            <v>01</v>
          </cell>
          <cell r="E631" t="str">
            <v>010</v>
          </cell>
        </row>
        <row r="632">
          <cell r="A632" t="str">
            <v>200829410A</v>
          </cell>
          <cell r="B632" t="str">
            <v>SEYMOUR HOSPITAL</v>
          </cell>
          <cell r="C632" t="str">
            <v>1194893263</v>
          </cell>
          <cell r="D632" t="str">
            <v>01</v>
          </cell>
          <cell r="E632" t="str">
            <v>010</v>
          </cell>
        </row>
        <row r="633">
          <cell r="A633" t="str">
            <v>100699830A</v>
          </cell>
          <cell r="B633" t="str">
            <v>SHARE MEMORIAL HOSPITAL</v>
          </cell>
          <cell r="C633" t="str">
            <v>1679684682</v>
          </cell>
          <cell r="D633" t="str">
            <v>01</v>
          </cell>
          <cell r="E633" t="str">
            <v>014</v>
          </cell>
        </row>
        <row r="634">
          <cell r="A634" t="str">
            <v>200642050A</v>
          </cell>
          <cell r="B634" t="str">
            <v>SHARP CHULA VISTA MEDICAL CENTER</v>
          </cell>
          <cell r="C634" t="str">
            <v>1396728630</v>
          </cell>
          <cell r="D634" t="str">
            <v>01</v>
          </cell>
          <cell r="E634" t="str">
            <v>010</v>
          </cell>
        </row>
        <row r="635">
          <cell r="A635" t="str">
            <v>100690790A</v>
          </cell>
          <cell r="B635" t="str">
            <v>SHARP GROSSMONT HOSPITAL</v>
          </cell>
          <cell r="C635" t="str">
            <v>1528041811</v>
          </cell>
          <cell r="D635" t="str">
            <v>01</v>
          </cell>
          <cell r="E635" t="str">
            <v>010</v>
          </cell>
        </row>
        <row r="636">
          <cell r="A636" t="str">
            <v>200341270R</v>
          </cell>
          <cell r="B636" t="str">
            <v>SHRINERS CHILDREN'S OHIO</v>
          </cell>
          <cell r="C636" t="str">
            <v>1659590644</v>
          </cell>
          <cell r="D636" t="str">
            <v>01</v>
          </cell>
          <cell r="E636" t="str">
            <v>010</v>
          </cell>
        </row>
        <row r="637">
          <cell r="A637" t="str">
            <v>200341270A</v>
          </cell>
          <cell r="B637" t="str">
            <v>SHRINERS HOSPITALS FOR CHILDREN</v>
          </cell>
          <cell r="C637" t="str">
            <v>1679617849</v>
          </cell>
          <cell r="D637" t="str">
            <v>01</v>
          </cell>
          <cell r="E637" t="str">
            <v>010</v>
          </cell>
        </row>
        <row r="638">
          <cell r="A638" t="str">
            <v>200341270C</v>
          </cell>
          <cell r="B638" t="str">
            <v>SHRINERS HOSPITALS FOR CHILDREN</v>
          </cell>
          <cell r="C638" t="str">
            <v>1669513941</v>
          </cell>
          <cell r="D638" t="str">
            <v>01</v>
          </cell>
          <cell r="E638" t="str">
            <v>010</v>
          </cell>
        </row>
        <row r="639">
          <cell r="A639" t="str">
            <v>200341270D</v>
          </cell>
          <cell r="B639" t="str">
            <v>SHRINERS HOSPITALS FOR CHILDREN</v>
          </cell>
          <cell r="C639" t="str">
            <v>1942343447</v>
          </cell>
          <cell r="D639" t="str">
            <v>01</v>
          </cell>
          <cell r="E639" t="str">
            <v>010</v>
          </cell>
        </row>
        <row r="640">
          <cell r="A640" t="str">
            <v>200341270M</v>
          </cell>
          <cell r="B640" t="str">
            <v>SHRINERS HOSPITALS FOR CHILDREN</v>
          </cell>
          <cell r="C640" t="str">
            <v>1558404632</v>
          </cell>
          <cell r="D640" t="str">
            <v>01</v>
          </cell>
          <cell r="E640" t="str">
            <v>010</v>
          </cell>
        </row>
        <row r="641">
          <cell r="A641" t="str">
            <v>200341270N</v>
          </cell>
          <cell r="B641" t="str">
            <v>SHRINERS HOSPITALS FOR CHILDREN</v>
          </cell>
          <cell r="C641" t="str">
            <v>1376656538</v>
          </cell>
          <cell r="D641" t="str">
            <v>01</v>
          </cell>
          <cell r="E641" t="str">
            <v>010</v>
          </cell>
        </row>
        <row r="642">
          <cell r="A642" t="str">
            <v>100704730A</v>
          </cell>
          <cell r="B642" t="str">
            <v>SIERRA VISTA HOSPITAL</v>
          </cell>
          <cell r="C642" t="str">
            <v>1760446009</v>
          </cell>
          <cell r="D642" t="str">
            <v>01</v>
          </cell>
          <cell r="E642" t="str">
            <v>014</v>
          </cell>
        </row>
        <row r="643">
          <cell r="A643" t="str">
            <v>200327710A</v>
          </cell>
          <cell r="B643" t="str">
            <v>SIERRA VISTA REGIONAL MEDICAL CENTER</v>
          </cell>
          <cell r="C643" t="str">
            <v>1639101116</v>
          </cell>
          <cell r="D643" t="str">
            <v>01</v>
          </cell>
          <cell r="E643" t="str">
            <v>010</v>
          </cell>
        </row>
        <row r="644">
          <cell r="A644" t="str">
            <v>200256390A</v>
          </cell>
          <cell r="B644" t="str">
            <v>SILOAM SPRINGS ARKANSAS HOSPITAL COMPANY LLC</v>
          </cell>
          <cell r="C644" t="str">
            <v>1902051816</v>
          </cell>
          <cell r="D644" t="str">
            <v>01</v>
          </cell>
          <cell r="E644" t="str">
            <v>010</v>
          </cell>
        </row>
        <row r="645">
          <cell r="A645" t="str">
            <v>200444730A</v>
          </cell>
          <cell r="B645" t="str">
            <v>SINAI - GRACE HOSPITAL</v>
          </cell>
          <cell r="C645" t="str">
            <v>1760794044</v>
          </cell>
          <cell r="D645" t="str">
            <v>01</v>
          </cell>
          <cell r="E645" t="str">
            <v>010</v>
          </cell>
        </row>
        <row r="646">
          <cell r="A646" t="str">
            <v>200995040A</v>
          </cell>
          <cell r="B646" t="str">
            <v>SMSJ TUCSON HOLDINGS LLC</v>
          </cell>
          <cell r="C646" t="str">
            <v>1538535158</v>
          </cell>
          <cell r="D646" t="str">
            <v>01</v>
          </cell>
          <cell r="E646" t="str">
            <v>010</v>
          </cell>
        </row>
        <row r="647">
          <cell r="A647" t="str">
            <v>200119790A</v>
          </cell>
          <cell r="B647" t="str">
            <v>SOLARA HOSPITAL MUSKOGEE LLC</v>
          </cell>
          <cell r="C647" t="str">
            <v>1518980978</v>
          </cell>
          <cell r="D647" t="str">
            <v>01</v>
          </cell>
          <cell r="E647" t="str">
            <v>010</v>
          </cell>
        </row>
        <row r="648">
          <cell r="A648" t="str">
            <v>200080160A</v>
          </cell>
          <cell r="B648" t="str">
            <v>SOLARA HOSPITAL SHAWNEE LLC</v>
          </cell>
          <cell r="C648" t="str">
            <v>1205881125</v>
          </cell>
          <cell r="D648" t="str">
            <v>01</v>
          </cell>
          <cell r="E648" t="str">
            <v>010</v>
          </cell>
        </row>
        <row r="649">
          <cell r="A649" t="str">
            <v>200406880A</v>
          </cell>
          <cell r="B649" t="str">
            <v>SOUTH BALDWIN REGIONAL MEDICAL CENTER</v>
          </cell>
          <cell r="C649" t="str">
            <v>1053382655</v>
          </cell>
          <cell r="D649" t="str">
            <v>01</v>
          </cell>
          <cell r="E649" t="str">
            <v>010</v>
          </cell>
        </row>
        <row r="650">
          <cell r="A650" t="str">
            <v>200129580A</v>
          </cell>
          <cell r="B650" t="str">
            <v>SOUTHEAST IOWA REGIONAL MEDICAL CENTER, INC</v>
          </cell>
          <cell r="C650" t="str">
            <v>1134168263</v>
          </cell>
          <cell r="D650" t="str">
            <v>01</v>
          </cell>
          <cell r="E650" t="str">
            <v>010</v>
          </cell>
        </row>
        <row r="651">
          <cell r="A651" t="str">
            <v>100697950B</v>
          </cell>
          <cell r="B651" t="str">
            <v>SOUTHWESTERN MEDICAL CENT</v>
          </cell>
          <cell r="C651" t="str">
            <v>1952359986</v>
          </cell>
          <cell r="D651" t="str">
            <v>01</v>
          </cell>
          <cell r="E651" t="str">
            <v>010</v>
          </cell>
        </row>
        <row r="652">
          <cell r="A652" t="str">
            <v>100697950M</v>
          </cell>
          <cell r="B652" t="str">
            <v>SOUTHWESTERN MEDICAL CENTER LLC</v>
          </cell>
          <cell r="C652" t="str">
            <v>1245316447</v>
          </cell>
          <cell r="D652" t="str">
            <v>01</v>
          </cell>
          <cell r="E652" t="str">
            <v>204</v>
          </cell>
        </row>
        <row r="653">
          <cell r="A653" t="str">
            <v>100697950I</v>
          </cell>
          <cell r="B653" t="str">
            <v>SOUTHWESTERN MEDICAL CENTER - PSY</v>
          </cell>
          <cell r="C653" t="str">
            <v>1689622615</v>
          </cell>
          <cell r="D653" t="str">
            <v>01</v>
          </cell>
          <cell r="E653" t="str">
            <v>205</v>
          </cell>
        </row>
        <row r="654">
          <cell r="A654" t="str">
            <v>100697950H</v>
          </cell>
          <cell r="B654" t="str">
            <v>SOUTHWESTERN MEDICAL CENTER - REHAB</v>
          </cell>
          <cell r="C654" t="str">
            <v>1033167051</v>
          </cell>
          <cell r="D654" t="str">
            <v>01</v>
          </cell>
          <cell r="E654" t="str">
            <v>206</v>
          </cell>
        </row>
        <row r="655">
          <cell r="A655" t="str">
            <v>200041330C</v>
          </cell>
          <cell r="B655" t="str">
            <v>SOUTHWEST HEALTHCARE SERVICES</v>
          </cell>
          <cell r="C655" t="str">
            <v>1477529030</v>
          </cell>
          <cell r="D655" t="str">
            <v>01</v>
          </cell>
          <cell r="E655" t="str">
            <v>014</v>
          </cell>
        </row>
        <row r="656">
          <cell r="A656" t="str">
            <v>200739300A</v>
          </cell>
          <cell r="B656" t="str">
            <v>SOUTHWEST HEALTHCARE SYSTEM</v>
          </cell>
          <cell r="C656" t="str">
            <v>1245221050</v>
          </cell>
          <cell r="D656" t="str">
            <v>01</v>
          </cell>
          <cell r="E656" t="str">
            <v>010</v>
          </cell>
        </row>
        <row r="657">
          <cell r="A657" t="str">
            <v>100694890A</v>
          </cell>
          <cell r="B657" t="str">
            <v>SOUTHWEST MEDICAL CENTER</v>
          </cell>
          <cell r="C657" t="str">
            <v>1538109251</v>
          </cell>
          <cell r="D657" t="str">
            <v>01</v>
          </cell>
          <cell r="E657" t="str">
            <v>010</v>
          </cell>
        </row>
        <row r="658">
          <cell r="A658" t="str">
            <v>100689250A</v>
          </cell>
          <cell r="B658" t="str">
            <v>SPENCER ACUTE LEVEL 2</v>
          </cell>
          <cell r="C658" t="str">
            <v>1659443372</v>
          </cell>
          <cell r="D658" t="str">
            <v>01</v>
          </cell>
          <cell r="E658" t="str">
            <v>204</v>
          </cell>
        </row>
        <row r="659">
          <cell r="A659" t="str">
            <v>100689250B</v>
          </cell>
          <cell r="B659" t="str">
            <v>SPENCER STAR ACUTE LEVEL 2</v>
          </cell>
          <cell r="C659" t="str">
            <v>1124346754</v>
          </cell>
          <cell r="D659" t="str">
            <v>01</v>
          </cell>
          <cell r="E659" t="str">
            <v>204</v>
          </cell>
        </row>
        <row r="660">
          <cell r="A660" t="str">
            <v>200090200A</v>
          </cell>
          <cell r="B660" t="str">
            <v>SPRING VALLEY HOSPITAL AND MEDICAL CENTER</v>
          </cell>
          <cell r="C660" t="str">
            <v>1346230323</v>
          </cell>
          <cell r="D660" t="str">
            <v>01</v>
          </cell>
          <cell r="E660" t="str">
            <v>010</v>
          </cell>
        </row>
        <row r="661">
          <cell r="A661" t="str">
            <v>100699540K</v>
          </cell>
          <cell r="B661" t="str">
            <v>SSM HEALTH BEHAVIORAL HEALTH-OKC-RTC ACCENTS</v>
          </cell>
          <cell r="C661" t="str">
            <v>1437476561</v>
          </cell>
          <cell r="D661" t="str">
            <v>01</v>
          </cell>
          <cell r="E661" t="str">
            <v>204</v>
          </cell>
        </row>
        <row r="662">
          <cell r="A662" t="str">
            <v>100699540J</v>
          </cell>
          <cell r="B662" t="str">
            <v>SSM HEALTH BEHAVIORAL HEALTH-OKC-RTC-HR</v>
          </cell>
          <cell r="C662" t="str">
            <v>1336248269</v>
          </cell>
          <cell r="D662" t="str">
            <v>01</v>
          </cell>
          <cell r="E662" t="str">
            <v>204</v>
          </cell>
        </row>
        <row r="663">
          <cell r="A663" t="str">
            <v>200423910P</v>
          </cell>
          <cell r="B663" t="str">
            <v>SSM HEALTH ST. ANTHONY HOSPITAL - MIDWEST</v>
          </cell>
          <cell r="C663" t="str">
            <v>1700471497</v>
          </cell>
          <cell r="D663" t="str">
            <v>01</v>
          </cell>
          <cell r="E663" t="str">
            <v>010</v>
          </cell>
        </row>
        <row r="664">
          <cell r="A664" t="str">
            <v>200423910Q</v>
          </cell>
          <cell r="B664" t="str">
            <v>SSM HEALTH ST. ANTHONY HOSPITAL - MIDWEST-PSYCH</v>
          </cell>
          <cell r="C664" t="str">
            <v>1043805732</v>
          </cell>
          <cell r="D664" t="str">
            <v>01</v>
          </cell>
          <cell r="E664" t="str">
            <v>205</v>
          </cell>
        </row>
        <row r="665">
          <cell r="A665" t="str">
            <v>100699540T</v>
          </cell>
          <cell r="B665" t="str">
            <v>SSM HEALTH ST. ANTHONY HOSPITAL-OKC-PSY</v>
          </cell>
          <cell r="C665" t="str">
            <v>1114025012</v>
          </cell>
          <cell r="D665" t="str">
            <v>01</v>
          </cell>
          <cell r="E665" t="str">
            <v>205</v>
          </cell>
        </row>
        <row r="666">
          <cell r="A666" t="str">
            <v>100699540U</v>
          </cell>
          <cell r="B666" t="str">
            <v>SSM HEALTH ST. ANTHONY HOSPITAL-OKC-REHAB</v>
          </cell>
          <cell r="C666" t="str">
            <v>1730288663</v>
          </cell>
          <cell r="D666" t="str">
            <v>01</v>
          </cell>
          <cell r="E666" t="str">
            <v>206</v>
          </cell>
        </row>
        <row r="667">
          <cell r="A667" t="str">
            <v>100740840J</v>
          </cell>
          <cell r="B667" t="str">
            <v>SSM HEALTH ST. ANTHONY HOSPITAL - SHAWNEE, SEMINOL</v>
          </cell>
          <cell r="C667" t="str">
            <v>1134123193</v>
          </cell>
          <cell r="D667" t="str">
            <v>01</v>
          </cell>
          <cell r="E667" t="str">
            <v>010</v>
          </cell>
        </row>
        <row r="668">
          <cell r="A668" t="str">
            <v>100699540L</v>
          </cell>
          <cell r="B668" t="str">
            <v>SSM HEALTH ST. ANTHONY SOUTH-JSOP</v>
          </cell>
          <cell r="C668" t="str">
            <v>1336243377</v>
          </cell>
          <cell r="D668" t="str">
            <v>01</v>
          </cell>
          <cell r="E668" t="str">
            <v>204</v>
          </cell>
        </row>
        <row r="669">
          <cell r="A669" t="str">
            <v>200055280A</v>
          </cell>
          <cell r="B669" t="str">
            <v>SSM HEALTH ST. CLARE HOSPITAL - FENTON</v>
          </cell>
          <cell r="C669" t="str">
            <v>1851496152</v>
          </cell>
          <cell r="D669" t="str">
            <v>01</v>
          </cell>
          <cell r="E669" t="str">
            <v>010</v>
          </cell>
        </row>
        <row r="670">
          <cell r="A670" t="str">
            <v>100693990A</v>
          </cell>
          <cell r="B670" t="str">
            <v>ST ALEXIUS MED CTR</v>
          </cell>
          <cell r="C670" t="str">
            <v>1306832654</v>
          </cell>
          <cell r="D670" t="str">
            <v>01</v>
          </cell>
          <cell r="E670" t="str">
            <v>010</v>
          </cell>
        </row>
        <row r="671">
          <cell r="A671" t="str">
            <v>100705380A</v>
          </cell>
          <cell r="B671" t="str">
            <v>ST. ANNE HOSPITAL</v>
          </cell>
          <cell r="C671" t="str">
            <v>1558333682</v>
          </cell>
          <cell r="D671" t="str">
            <v>01</v>
          </cell>
          <cell r="E671" t="str">
            <v>010</v>
          </cell>
        </row>
        <row r="672">
          <cell r="A672" t="str">
            <v>100704150B</v>
          </cell>
          <cell r="B672" t="str">
            <v>ST ANTHONY HOSPITAL</v>
          </cell>
          <cell r="C672" t="str">
            <v>1164430567</v>
          </cell>
          <cell r="D672" t="str">
            <v>01</v>
          </cell>
          <cell r="E672" t="str">
            <v>010</v>
          </cell>
        </row>
        <row r="673">
          <cell r="A673" t="str">
            <v>200397790A</v>
          </cell>
          <cell r="B673" t="str">
            <v>ST. ANTHONY HOSPITAL</v>
          </cell>
          <cell r="C673" t="str">
            <v>1649276734</v>
          </cell>
          <cell r="D673" t="str">
            <v>01</v>
          </cell>
          <cell r="E673" t="str">
            <v>010</v>
          </cell>
        </row>
        <row r="674">
          <cell r="A674" t="str">
            <v>100699540A</v>
          </cell>
          <cell r="B674" t="str">
            <v>ST ANTHONY HSP</v>
          </cell>
          <cell r="C674" t="str">
            <v>1366545311</v>
          </cell>
          <cell r="D674" t="str">
            <v>01</v>
          </cell>
          <cell r="E674" t="str">
            <v>010</v>
          </cell>
        </row>
        <row r="675">
          <cell r="A675" t="str">
            <v>100704150C</v>
          </cell>
          <cell r="B675" t="str">
            <v>ST ANTHONY NORTH HOSPITAL</v>
          </cell>
          <cell r="C675" t="str">
            <v>1619985942</v>
          </cell>
          <cell r="D675" t="str">
            <v>01</v>
          </cell>
          <cell r="E675" t="str">
            <v>010</v>
          </cell>
        </row>
        <row r="676">
          <cell r="A676" t="str">
            <v>200052340B</v>
          </cell>
          <cell r="B676" t="str">
            <v>ST ANTHONY REGIONAL HOSPITAL AND NURSING HOME</v>
          </cell>
          <cell r="C676" t="str">
            <v>1720067127</v>
          </cell>
          <cell r="D676" t="str">
            <v>01</v>
          </cell>
          <cell r="E676" t="str">
            <v>010</v>
          </cell>
        </row>
        <row r="677">
          <cell r="A677" t="str">
            <v>100740840B</v>
          </cell>
          <cell r="B677" t="str">
            <v>ST. ANTHONY SHAWNEE HOSPITAL, INC</v>
          </cell>
          <cell r="C677" t="str">
            <v>1134123193</v>
          </cell>
          <cell r="D677" t="str">
            <v>01</v>
          </cell>
          <cell r="E677" t="str">
            <v>010</v>
          </cell>
        </row>
        <row r="678">
          <cell r="A678" t="str">
            <v>100740840I</v>
          </cell>
          <cell r="B678" t="str">
            <v>ST ANTHONY SHAWNEE HOSPITAL - REHAB</v>
          </cell>
          <cell r="C678" t="str">
            <v>1033113097</v>
          </cell>
          <cell r="D678" t="str">
            <v>01</v>
          </cell>
          <cell r="E678" t="str">
            <v>206</v>
          </cell>
        </row>
        <row r="679">
          <cell r="A679" t="str">
            <v>100704150F</v>
          </cell>
          <cell r="B679" t="str">
            <v>ST ANTHONY SUMMIT MEDICAL CENTER</v>
          </cell>
          <cell r="C679" t="str">
            <v>1720096092</v>
          </cell>
          <cell r="D679" t="str">
            <v>01</v>
          </cell>
          <cell r="E679" t="str">
            <v>010</v>
          </cell>
        </row>
        <row r="680">
          <cell r="A680" t="str">
            <v>100693080A</v>
          </cell>
          <cell r="B680" t="str">
            <v>STATE UNIVERSITY OF IOWA</v>
          </cell>
          <cell r="C680" t="str">
            <v>1376544320</v>
          </cell>
          <cell r="D680" t="str">
            <v>01</v>
          </cell>
          <cell r="E680" t="str">
            <v>010</v>
          </cell>
        </row>
        <row r="681">
          <cell r="A681" t="str">
            <v>100694540A</v>
          </cell>
          <cell r="B681" t="str">
            <v>ST. CATHERINE HOSPITAL</v>
          </cell>
          <cell r="C681" t="str">
            <v>1659360196</v>
          </cell>
          <cell r="D681" t="str">
            <v>01</v>
          </cell>
          <cell r="E681" t="str">
            <v>010</v>
          </cell>
        </row>
        <row r="682">
          <cell r="A682" t="str">
            <v>100694540C</v>
          </cell>
          <cell r="B682" t="str">
            <v>ST CATHERINE HOSPITAL - PSY</v>
          </cell>
          <cell r="C682" t="str">
            <v>1730169491</v>
          </cell>
          <cell r="D682" t="str">
            <v>01</v>
          </cell>
          <cell r="E682" t="str">
            <v>205</v>
          </cell>
        </row>
        <row r="683">
          <cell r="A683" t="str">
            <v>200916700A</v>
          </cell>
          <cell r="B683" t="str">
            <v>ST CHRISTOPHERS HOSPITAL FOR CHILDREN</v>
          </cell>
          <cell r="C683" t="str">
            <v>1194368167</v>
          </cell>
          <cell r="D683" t="str">
            <v>01</v>
          </cell>
          <cell r="E683" t="str">
            <v>010</v>
          </cell>
        </row>
        <row r="684">
          <cell r="A684" t="str">
            <v>100692650A</v>
          </cell>
          <cell r="B684" t="str">
            <v>ST. CLOUD HOSPITAL</v>
          </cell>
          <cell r="C684" t="str">
            <v>1043269798</v>
          </cell>
          <cell r="D684" t="str">
            <v>01</v>
          </cell>
          <cell r="E684" t="str">
            <v>010</v>
          </cell>
        </row>
        <row r="685">
          <cell r="A685" t="str">
            <v>100705440A</v>
          </cell>
          <cell r="B685" t="str">
            <v>ST FRANCIS COMMUNITY HOSPITAL</v>
          </cell>
          <cell r="C685" t="str">
            <v>1093713091</v>
          </cell>
          <cell r="D685" t="str">
            <v>01</v>
          </cell>
          <cell r="E685" t="str">
            <v>010</v>
          </cell>
        </row>
        <row r="686">
          <cell r="A686" t="str">
            <v>201027460A</v>
          </cell>
          <cell r="B686" t="str">
            <v>ST FRANCIS HOSPITAL INC</v>
          </cell>
          <cell r="C686" t="str">
            <v>1295738896</v>
          </cell>
          <cell r="D686" t="str">
            <v>01</v>
          </cell>
          <cell r="E686" t="str">
            <v>010</v>
          </cell>
        </row>
        <row r="687">
          <cell r="A687" t="str">
            <v>100699950A</v>
          </cell>
          <cell r="B687" t="str">
            <v>STILLWATER MEDICAL CENTER</v>
          </cell>
          <cell r="C687" t="str">
            <v>1164494027</v>
          </cell>
          <cell r="D687" t="str">
            <v>01</v>
          </cell>
          <cell r="E687" t="str">
            <v>010</v>
          </cell>
        </row>
        <row r="688">
          <cell r="A688" t="str">
            <v>200417790W</v>
          </cell>
          <cell r="B688" t="str">
            <v>STILLWATER MEDICAL - PERRY</v>
          </cell>
          <cell r="C688" t="str">
            <v>1003318692</v>
          </cell>
          <cell r="D688" t="str">
            <v>01</v>
          </cell>
          <cell r="E688" t="str">
            <v>010</v>
          </cell>
        </row>
        <row r="689">
          <cell r="A689" t="str">
            <v>200310990A</v>
          </cell>
          <cell r="B689" t="str">
            <v>ST JOHN BROKEN ARROW, INC</v>
          </cell>
          <cell r="C689" t="str">
            <v>1497988596</v>
          </cell>
          <cell r="D689" t="str">
            <v>01</v>
          </cell>
          <cell r="E689" t="str">
            <v>010</v>
          </cell>
        </row>
        <row r="690">
          <cell r="A690" t="str">
            <v>100699400A</v>
          </cell>
          <cell r="B690" t="str">
            <v>ST JOHN MED CTR</v>
          </cell>
          <cell r="C690" t="str">
            <v>1154417368</v>
          </cell>
          <cell r="D690" t="str">
            <v>01</v>
          </cell>
          <cell r="E690" t="str">
            <v>010</v>
          </cell>
        </row>
        <row r="691">
          <cell r="A691" t="str">
            <v>100699400H</v>
          </cell>
          <cell r="B691" t="str">
            <v>ST JOHN MEDICAL CENTER-PSY</v>
          </cell>
          <cell r="C691" t="str">
            <v>1144306382</v>
          </cell>
          <cell r="D691" t="str">
            <v>01</v>
          </cell>
          <cell r="E691" t="str">
            <v>205</v>
          </cell>
        </row>
        <row r="692">
          <cell r="A692" t="str">
            <v>100699400I</v>
          </cell>
          <cell r="B692" t="str">
            <v>ST JOHN MEDICAL CENTER-REHAB</v>
          </cell>
          <cell r="C692" t="str">
            <v>1578656161</v>
          </cell>
          <cell r="D692" t="str">
            <v>01</v>
          </cell>
          <cell r="E692" t="str">
            <v>206</v>
          </cell>
        </row>
        <row r="693">
          <cell r="A693" t="str">
            <v>200106410A</v>
          </cell>
          <cell r="B693" t="str">
            <v>ST JOHN OWASSO</v>
          </cell>
          <cell r="C693" t="str">
            <v>1144231432</v>
          </cell>
          <cell r="D693" t="str">
            <v>01</v>
          </cell>
          <cell r="E693" t="str">
            <v>010</v>
          </cell>
        </row>
        <row r="694">
          <cell r="A694" t="str">
            <v>200682470A</v>
          </cell>
          <cell r="B694" t="str">
            <v>ST. JOHN REHABILITATION HOSPITAL</v>
          </cell>
          <cell r="C694" t="str">
            <v>1073995056</v>
          </cell>
          <cell r="D694" t="str">
            <v>01</v>
          </cell>
          <cell r="E694" t="str">
            <v>012</v>
          </cell>
        </row>
        <row r="695">
          <cell r="A695" t="str">
            <v>100699550A</v>
          </cell>
          <cell r="B695" t="str">
            <v>ST JOHN SAPULPA INC</v>
          </cell>
          <cell r="C695" t="str">
            <v>1922076603</v>
          </cell>
          <cell r="D695" t="str">
            <v>01</v>
          </cell>
          <cell r="E695" t="str">
            <v>014</v>
          </cell>
        </row>
        <row r="696">
          <cell r="A696" t="str">
            <v>200303820A</v>
          </cell>
          <cell r="B696" t="str">
            <v>ST JOHNS EPISCOPAL HOSPITAL</v>
          </cell>
          <cell r="C696" t="str">
            <v>1346274537</v>
          </cell>
          <cell r="D696" t="str">
            <v>01</v>
          </cell>
          <cell r="E696" t="str">
            <v>010</v>
          </cell>
        </row>
        <row r="697">
          <cell r="A697" t="str">
            <v>100691840A</v>
          </cell>
          <cell r="B697" t="str">
            <v>ST. JOHN'S HOSPITAL</v>
          </cell>
          <cell r="C697" t="str">
            <v>1205818481</v>
          </cell>
          <cell r="D697" t="str">
            <v>01</v>
          </cell>
          <cell r="E697" t="str">
            <v>010</v>
          </cell>
        </row>
        <row r="698">
          <cell r="A698" t="str">
            <v>201025700A</v>
          </cell>
          <cell r="B698" t="str">
            <v>ST JOSEPH HEALTH SYSTEM LLC</v>
          </cell>
          <cell r="C698" t="str">
            <v>1023060472</v>
          </cell>
          <cell r="D698" t="str">
            <v>01</v>
          </cell>
          <cell r="E698" t="str">
            <v>010</v>
          </cell>
        </row>
        <row r="699">
          <cell r="A699" t="str">
            <v>200065460A</v>
          </cell>
          <cell r="B699" t="str">
            <v>ST. JOSEPH MEDICAL CENTER</v>
          </cell>
          <cell r="C699" t="str">
            <v>1952309098</v>
          </cell>
          <cell r="D699" t="str">
            <v>01</v>
          </cell>
          <cell r="E699" t="str">
            <v>010</v>
          </cell>
        </row>
        <row r="700">
          <cell r="A700" t="str">
            <v>200305500A</v>
          </cell>
          <cell r="B700" t="str">
            <v>ST. JOSEPH MEDICAL CENTER</v>
          </cell>
          <cell r="C700" t="str">
            <v>1689677320</v>
          </cell>
          <cell r="D700" t="str">
            <v>01</v>
          </cell>
          <cell r="E700" t="str">
            <v>010</v>
          </cell>
        </row>
        <row r="701">
          <cell r="A701" t="str">
            <v>100689490A</v>
          </cell>
          <cell r="B701" t="str">
            <v>ST JOSEPHS HOSPITAL HEALTH CENTER</v>
          </cell>
          <cell r="C701" t="str">
            <v>1508815333</v>
          </cell>
          <cell r="D701" t="str">
            <v>01</v>
          </cell>
          <cell r="E701" t="str">
            <v>010</v>
          </cell>
        </row>
        <row r="702">
          <cell r="A702" t="str">
            <v>100697520A</v>
          </cell>
          <cell r="B702" t="str">
            <v>ST JUDE CHILDREN'S RESEARC</v>
          </cell>
          <cell r="C702" t="str">
            <v>1033112230</v>
          </cell>
          <cell r="D702" t="str">
            <v>01</v>
          </cell>
          <cell r="E702" t="str">
            <v>010</v>
          </cell>
        </row>
        <row r="703">
          <cell r="A703" t="str">
            <v>100693290A</v>
          </cell>
          <cell r="B703" t="str">
            <v>ST LOUIS CHILDRENS HOSPITAL</v>
          </cell>
          <cell r="C703" t="str">
            <v>1992727663</v>
          </cell>
          <cell r="D703" t="str">
            <v>01</v>
          </cell>
          <cell r="E703" t="str">
            <v>010</v>
          </cell>
        </row>
        <row r="704">
          <cell r="A704" t="str">
            <v>200099300D</v>
          </cell>
          <cell r="B704" t="str">
            <v>ST LUKE'S CANYON VIEW BEHAVIORAL HEALTH SERVICES</v>
          </cell>
          <cell r="C704" t="str">
            <v>1164469870</v>
          </cell>
          <cell r="D704" t="str">
            <v>01</v>
          </cell>
          <cell r="E704" t="str">
            <v>010</v>
          </cell>
        </row>
        <row r="705">
          <cell r="A705" t="str">
            <v>100703810B</v>
          </cell>
          <cell r="B705" t="str">
            <v>ST LUKES ELMORE MEDICAL CENTER</v>
          </cell>
          <cell r="C705" t="str">
            <v>1699013565</v>
          </cell>
          <cell r="D705" t="str">
            <v>01</v>
          </cell>
          <cell r="E705" t="str">
            <v>014</v>
          </cell>
        </row>
        <row r="706">
          <cell r="A706" t="str">
            <v>200099300B</v>
          </cell>
          <cell r="B706" t="str">
            <v>ST LUKE'S JEROME</v>
          </cell>
          <cell r="C706" t="str">
            <v>1366874877</v>
          </cell>
          <cell r="D706" t="str">
            <v>01</v>
          </cell>
          <cell r="E706" t="str">
            <v>014</v>
          </cell>
        </row>
        <row r="707">
          <cell r="A707" t="str">
            <v>200099300C</v>
          </cell>
          <cell r="B707" t="str">
            <v>ST LUKE'S MAGIC VALLEY REGIONAL MEDICAL CENTER LTD</v>
          </cell>
          <cell r="C707" t="str">
            <v>1932154705</v>
          </cell>
          <cell r="D707" t="str">
            <v>01</v>
          </cell>
          <cell r="E707" t="str">
            <v>010</v>
          </cell>
        </row>
        <row r="708">
          <cell r="A708" t="str">
            <v>200883790A</v>
          </cell>
          <cell r="B708" t="str">
            <v>ST LUKES NAMPA MEDICAL CENTER</v>
          </cell>
          <cell r="C708" t="str">
            <v>1831590660</v>
          </cell>
          <cell r="D708" t="str">
            <v>01</v>
          </cell>
          <cell r="E708" t="str">
            <v>010</v>
          </cell>
        </row>
        <row r="709">
          <cell r="A709" t="str">
            <v>100703810A</v>
          </cell>
          <cell r="B709" t="str">
            <v>ST LUKE'S REGIONAL MEDICAL CENTER</v>
          </cell>
          <cell r="C709" t="str">
            <v>1770586794</v>
          </cell>
          <cell r="D709" t="str">
            <v>01</v>
          </cell>
          <cell r="E709" t="str">
            <v>010</v>
          </cell>
        </row>
        <row r="710">
          <cell r="A710" t="str">
            <v>200121840A</v>
          </cell>
          <cell r="B710" t="str">
            <v>ST. LUKE?S REGIONAL MEDICAL CENTER</v>
          </cell>
          <cell r="C710" t="str">
            <v>1962594622</v>
          </cell>
          <cell r="D710" t="str">
            <v>01</v>
          </cell>
          <cell r="E710" t="str">
            <v>010</v>
          </cell>
        </row>
        <row r="711">
          <cell r="A711" t="str">
            <v>200966360A</v>
          </cell>
          <cell r="B711" t="str">
            <v>ST LUKE'S WOOD RIVER MEDICAL CENTER, LTD</v>
          </cell>
          <cell r="C711" t="str">
            <v>1508869470</v>
          </cell>
          <cell r="D711" t="str">
            <v>01</v>
          </cell>
          <cell r="E711" t="str">
            <v>014</v>
          </cell>
        </row>
        <row r="712">
          <cell r="A712" t="str">
            <v>100690020D</v>
          </cell>
          <cell r="B712" t="str">
            <v>ST MARY'S REGIONAL CTR PSY</v>
          </cell>
          <cell r="C712" t="str">
            <v>1518510296</v>
          </cell>
          <cell r="D712" t="str">
            <v>01</v>
          </cell>
          <cell r="E712" t="str">
            <v>205</v>
          </cell>
        </row>
        <row r="713">
          <cell r="A713" t="str">
            <v>100690020A</v>
          </cell>
          <cell r="B713" t="str">
            <v>ST MARY'S REGIONAL MEDICAL CENTER</v>
          </cell>
          <cell r="C713" t="str">
            <v>1417947466</v>
          </cell>
          <cell r="D713" t="str">
            <v>01</v>
          </cell>
          <cell r="E713" t="str">
            <v>010</v>
          </cell>
        </row>
        <row r="714">
          <cell r="A714" t="str">
            <v>100690020C</v>
          </cell>
          <cell r="B714" t="str">
            <v>ST MARY'S REGIONAL MEDICAL CENTER - REHAB</v>
          </cell>
          <cell r="C714" t="str">
            <v>1659361475</v>
          </cell>
          <cell r="D714" t="str">
            <v>01</v>
          </cell>
          <cell r="E714" t="str">
            <v>206</v>
          </cell>
        </row>
        <row r="715">
          <cell r="A715" t="str">
            <v>200323040A</v>
          </cell>
          <cell r="B715" t="str">
            <v>STONEWALL JACKSON MEMORIAL HOSPITAL</v>
          </cell>
          <cell r="C715" t="str">
            <v>1477559433</v>
          </cell>
          <cell r="D715" t="str">
            <v>01</v>
          </cell>
          <cell r="E715" t="str">
            <v>010</v>
          </cell>
        </row>
        <row r="716">
          <cell r="A716" t="str">
            <v>100694590A</v>
          </cell>
          <cell r="B716" t="str">
            <v>STORMONT VAIL HOSPITAL</v>
          </cell>
          <cell r="C716" t="str">
            <v>1194782409</v>
          </cell>
          <cell r="D716" t="str">
            <v>01</v>
          </cell>
          <cell r="E716" t="str">
            <v>010</v>
          </cell>
        </row>
        <row r="717">
          <cell r="A717" t="str">
            <v>100694590B</v>
          </cell>
          <cell r="B717" t="str">
            <v>STORMONT VAIL REGIONAL HLTH CTR - PSYCH</v>
          </cell>
          <cell r="C717" t="str">
            <v>1952369639</v>
          </cell>
          <cell r="D717" t="str">
            <v>01</v>
          </cell>
          <cell r="E717" t="str">
            <v>010</v>
          </cell>
        </row>
        <row r="718">
          <cell r="A718" t="str">
            <v>200031760A</v>
          </cell>
          <cell r="B718" t="str">
            <v>STRAUB CLINIC &amp; HOSPITAL</v>
          </cell>
          <cell r="C718" t="str">
            <v>1720031701</v>
          </cell>
          <cell r="D718" t="str">
            <v>01</v>
          </cell>
          <cell r="E718" t="str">
            <v>010</v>
          </cell>
        </row>
        <row r="719">
          <cell r="A719" t="str">
            <v>200125010B</v>
          </cell>
          <cell r="B719" t="str">
            <v>STROUD REGIONAL MEDICAL CENTER</v>
          </cell>
          <cell r="C719" t="str">
            <v>1437107117</v>
          </cell>
          <cell r="D719" t="str">
            <v>01</v>
          </cell>
          <cell r="E719" t="str">
            <v>014</v>
          </cell>
        </row>
        <row r="720">
          <cell r="A720" t="str">
            <v>100704150E</v>
          </cell>
          <cell r="B720" t="str">
            <v>ST THOMAS MORE HOSPITAL</v>
          </cell>
          <cell r="C720" t="str">
            <v>1922012350</v>
          </cell>
          <cell r="D720" t="str">
            <v>01</v>
          </cell>
          <cell r="E720" t="str">
            <v>010</v>
          </cell>
        </row>
        <row r="721">
          <cell r="A721" t="str">
            <v>100703740A</v>
          </cell>
          <cell r="B721" t="str">
            <v>ST. VINCENT HOSPITAL</v>
          </cell>
          <cell r="C721" t="str">
            <v>1083655997</v>
          </cell>
          <cell r="D721" t="str">
            <v>01</v>
          </cell>
          <cell r="E721" t="str">
            <v>010</v>
          </cell>
        </row>
        <row r="722">
          <cell r="A722" t="str">
            <v>100691210A</v>
          </cell>
          <cell r="B722" t="str">
            <v>ST. VINCENT HOSPITAL &amp; HEALTH CARE CENTER, INC.</v>
          </cell>
          <cell r="C722" t="str">
            <v>1306898960</v>
          </cell>
          <cell r="D722" t="str">
            <v>01</v>
          </cell>
          <cell r="E722" t="str">
            <v>010</v>
          </cell>
        </row>
        <row r="723">
          <cell r="A723" t="str">
            <v>100698670A</v>
          </cell>
          <cell r="B723" t="str">
            <v>ST. VINCENT INFIRMARY MEDICAL CENTER</v>
          </cell>
          <cell r="C723" t="str">
            <v>1780684431</v>
          </cell>
          <cell r="D723" t="str">
            <v>01</v>
          </cell>
          <cell r="E723" t="str">
            <v>010</v>
          </cell>
        </row>
        <row r="724">
          <cell r="A724" t="str">
            <v>100698670C</v>
          </cell>
          <cell r="B724" t="str">
            <v>ST. VINCENT MEDICAL CENTER NORTH</v>
          </cell>
          <cell r="C724" t="str">
            <v>1629011002</v>
          </cell>
          <cell r="D724" t="str">
            <v>01</v>
          </cell>
          <cell r="E724" t="str">
            <v>010</v>
          </cell>
        </row>
        <row r="725">
          <cell r="A725" t="str">
            <v>200052600A</v>
          </cell>
          <cell r="B725" t="str">
            <v>SUMMERLIN HOSPITAL MEDICAL CENTER</v>
          </cell>
          <cell r="C725" t="str">
            <v>1831189638</v>
          </cell>
          <cell r="D725" t="str">
            <v>01</v>
          </cell>
          <cell r="E725" t="str">
            <v>010</v>
          </cell>
        </row>
        <row r="726">
          <cell r="A726" t="str">
            <v>100704980A</v>
          </cell>
          <cell r="B726" t="str">
            <v>SUMMIT HEALTHCARE REGIONAL MEDICAL CENTER</v>
          </cell>
          <cell r="C726" t="str">
            <v>1144209271</v>
          </cell>
          <cell r="D726" t="str">
            <v>01</v>
          </cell>
          <cell r="E726" t="str">
            <v>010</v>
          </cell>
        </row>
        <row r="727">
          <cell r="A727" t="str">
            <v>200292720A</v>
          </cell>
          <cell r="B727" t="str">
            <v>SUMMIT MEDICAL CENTER, LLC</v>
          </cell>
          <cell r="C727" t="str">
            <v>1356574560</v>
          </cell>
          <cell r="D727" t="str">
            <v>01</v>
          </cell>
          <cell r="E727" t="str">
            <v>010</v>
          </cell>
        </row>
        <row r="728">
          <cell r="A728" t="str">
            <v>100694930A</v>
          </cell>
          <cell r="B728" t="str">
            <v>SUMNER COUNTY HOSPITAL DISTRICT 1</v>
          </cell>
          <cell r="C728" t="str">
            <v>1215094438</v>
          </cell>
          <cell r="D728" t="str">
            <v>01</v>
          </cell>
          <cell r="E728" t="str">
            <v>014</v>
          </cell>
        </row>
        <row r="729">
          <cell r="A729" t="str">
            <v>200311920A</v>
          </cell>
          <cell r="B729" t="str">
            <v>SUNRISE HOSPITAL AND MEDICAL CENTER</v>
          </cell>
          <cell r="C729" t="str">
            <v>1861439952</v>
          </cell>
          <cell r="D729" t="str">
            <v>01</v>
          </cell>
          <cell r="E729" t="str">
            <v>010</v>
          </cell>
        </row>
        <row r="730">
          <cell r="A730" t="str">
            <v>100700530A</v>
          </cell>
          <cell r="B730" t="str">
            <v>SURGICAL HOSPITAL OF OKLAHOMA LLC</v>
          </cell>
          <cell r="C730" t="str">
            <v>1033229240</v>
          </cell>
          <cell r="D730" t="str">
            <v>01</v>
          </cell>
          <cell r="E730" t="str">
            <v>010</v>
          </cell>
        </row>
        <row r="731">
          <cell r="A731" t="str">
            <v>100704510B</v>
          </cell>
          <cell r="B731" t="str">
            <v>SWEDISH MEDICAL CENTER</v>
          </cell>
          <cell r="C731" t="str">
            <v>1396790200</v>
          </cell>
          <cell r="D731" t="str">
            <v>01</v>
          </cell>
          <cell r="E731" t="str">
            <v>010</v>
          </cell>
        </row>
        <row r="732">
          <cell r="A732" t="str">
            <v>200349490C</v>
          </cell>
          <cell r="B732" t="str">
            <v>SYCAMORE SHOALS HOSPITAL</v>
          </cell>
          <cell r="C732" t="str">
            <v>1891801734</v>
          </cell>
          <cell r="D732" t="str">
            <v>01</v>
          </cell>
          <cell r="E732" t="str">
            <v>010</v>
          </cell>
        </row>
        <row r="733">
          <cell r="A733" t="str">
            <v>100705480B</v>
          </cell>
          <cell r="B733" t="str">
            <v>TACOMA GENERAL ALLENMORE HOSPITAL</v>
          </cell>
          <cell r="C733" t="str">
            <v>1366556227</v>
          </cell>
          <cell r="D733" t="str">
            <v>01</v>
          </cell>
          <cell r="E733" t="str">
            <v>010</v>
          </cell>
        </row>
        <row r="734">
          <cell r="A734" t="str">
            <v>100700680J</v>
          </cell>
          <cell r="B734" t="str">
            <v>TAHLEQUAH CITY HOSPITAL-REHAB</v>
          </cell>
          <cell r="C734" t="str">
            <v>1528122371</v>
          </cell>
          <cell r="D734" t="str">
            <v>01</v>
          </cell>
          <cell r="E734" t="str">
            <v>206</v>
          </cell>
        </row>
        <row r="735">
          <cell r="A735" t="str">
            <v>200048710A</v>
          </cell>
          <cell r="B735" t="str">
            <v>TAMPA GENERAL HOSPITAL</v>
          </cell>
          <cell r="C735" t="str">
            <v>1235196510</v>
          </cell>
          <cell r="D735" t="str">
            <v>01</v>
          </cell>
          <cell r="E735" t="str">
            <v>010</v>
          </cell>
        </row>
        <row r="736">
          <cell r="A736" t="str">
            <v>200740940A</v>
          </cell>
          <cell r="B736" t="str">
            <v>TEMECULA VALLEY HOSPITAL INC</v>
          </cell>
          <cell r="C736" t="str">
            <v>1679816201</v>
          </cell>
          <cell r="D736" t="str">
            <v>01</v>
          </cell>
          <cell r="E736" t="str">
            <v>010</v>
          </cell>
        </row>
        <row r="737">
          <cell r="A737" t="str">
            <v>200063420D</v>
          </cell>
          <cell r="B737" t="str">
            <v>TENET HOSPITALS LIMITED</v>
          </cell>
          <cell r="C737" t="str">
            <v>1215969787</v>
          </cell>
          <cell r="D737" t="str">
            <v>01</v>
          </cell>
          <cell r="E737" t="str">
            <v>010</v>
          </cell>
        </row>
        <row r="738">
          <cell r="A738" t="str">
            <v>201013280A</v>
          </cell>
          <cell r="B738" t="str">
            <v>TENNOVA HEALTHCARE-CLARKSVILLE</v>
          </cell>
          <cell r="C738" t="str">
            <v>1285689794</v>
          </cell>
          <cell r="D738" t="str">
            <v>01</v>
          </cell>
          <cell r="E738" t="str">
            <v>010</v>
          </cell>
        </row>
        <row r="739">
          <cell r="A739" t="str">
            <v>100700950A</v>
          </cell>
          <cell r="B739" t="str">
            <v>TEXAS CHILDREN'S HOSPITAL</v>
          </cell>
          <cell r="C739" t="str">
            <v>1477643690</v>
          </cell>
          <cell r="D739" t="str">
            <v>01</v>
          </cell>
          <cell r="E739" t="str">
            <v>010</v>
          </cell>
        </row>
        <row r="740">
          <cell r="A740" t="str">
            <v>100693370A</v>
          </cell>
          <cell r="B740" t="str">
            <v>TEXAS COUNTY MEMORIAL HOSPITAL</v>
          </cell>
          <cell r="C740" t="str">
            <v>1790740363</v>
          </cell>
          <cell r="D740" t="str">
            <v>01</v>
          </cell>
          <cell r="E740" t="str">
            <v>010</v>
          </cell>
        </row>
        <row r="741">
          <cell r="A741" t="str">
            <v>100702120A</v>
          </cell>
          <cell r="B741" t="str">
            <v>TEXAS HEALTH ARLINGTON MEMORIAL HOSPITAL</v>
          </cell>
          <cell r="C741" t="str">
            <v>1174533343</v>
          </cell>
          <cell r="D741" t="str">
            <v>01</v>
          </cell>
          <cell r="E741" t="str">
            <v>010</v>
          </cell>
        </row>
        <row r="742">
          <cell r="A742" t="str">
            <v>200992920A</v>
          </cell>
          <cell r="B742" t="str">
            <v>TEXAS HEALTH ARLINGTON MEMORIAL HOSPITAL</v>
          </cell>
          <cell r="C742" t="str">
            <v>1174533343</v>
          </cell>
          <cell r="D742" t="str">
            <v>01</v>
          </cell>
          <cell r="E742" t="str">
            <v>010</v>
          </cell>
        </row>
        <row r="743">
          <cell r="A743" t="str">
            <v>200281720B</v>
          </cell>
          <cell r="B743" t="str">
            <v>TEXAS HEALTH HARRIS METHODIST HOSP FT WORTH-REHAB</v>
          </cell>
          <cell r="C743" t="str">
            <v>1710061023</v>
          </cell>
          <cell r="D743" t="str">
            <v>01</v>
          </cell>
          <cell r="E743" t="str">
            <v>206</v>
          </cell>
        </row>
        <row r="744">
          <cell r="A744" t="str">
            <v>200524980A</v>
          </cell>
          <cell r="B744" t="str">
            <v>TEXAS HEALTH HARRIS METHODIST HOSPITAL ALLIANCE</v>
          </cell>
          <cell r="C744" t="str">
            <v>1215296884</v>
          </cell>
          <cell r="D744" t="str">
            <v>01</v>
          </cell>
          <cell r="E744" t="str">
            <v>010</v>
          </cell>
        </row>
        <row r="745">
          <cell r="A745" t="str">
            <v>200992930A</v>
          </cell>
          <cell r="B745" t="str">
            <v>TEXAS HEALTH HARRIS METHODIST HOSPITAL AZLE</v>
          </cell>
          <cell r="C745" t="str">
            <v>1508899204</v>
          </cell>
          <cell r="D745" t="str">
            <v>01</v>
          </cell>
          <cell r="E745" t="str">
            <v>010</v>
          </cell>
        </row>
        <row r="746">
          <cell r="A746" t="str">
            <v>100702670A</v>
          </cell>
          <cell r="B746" t="str">
            <v>TEXAS HEALTH HARRIS METHODIST HOSPITAL CLEBURNE</v>
          </cell>
          <cell r="C746" t="str">
            <v>1396778064</v>
          </cell>
          <cell r="D746" t="str">
            <v>01</v>
          </cell>
          <cell r="E746" t="str">
            <v>010</v>
          </cell>
        </row>
        <row r="747">
          <cell r="A747" t="str">
            <v>200281720A</v>
          </cell>
          <cell r="B747" t="str">
            <v>TEXAS HEALTH HARRIS METHODIST HOSPITAL FORTH WORTH</v>
          </cell>
          <cell r="C747" t="str">
            <v>1336172105</v>
          </cell>
          <cell r="D747" t="str">
            <v>01</v>
          </cell>
          <cell r="E747" t="str">
            <v>010</v>
          </cell>
        </row>
        <row r="748">
          <cell r="A748" t="str">
            <v>200992970A</v>
          </cell>
          <cell r="B748" t="str">
            <v>TEXAS HEALTH HARRIS METHODIST HOSPITAL FORT WORTH</v>
          </cell>
          <cell r="C748" t="str">
            <v>1336172105</v>
          </cell>
          <cell r="D748" t="str">
            <v>01</v>
          </cell>
          <cell r="E748" t="str">
            <v>010</v>
          </cell>
        </row>
        <row r="749">
          <cell r="A749" t="str">
            <v>200994890A</v>
          </cell>
          <cell r="B749" t="str">
            <v>TEXAS HEALTH HARRIS METHODIST HOSPITAL HURST-EULES</v>
          </cell>
          <cell r="C749" t="str">
            <v>1104845015</v>
          </cell>
          <cell r="D749" t="str">
            <v>01</v>
          </cell>
          <cell r="E749" t="str">
            <v>010</v>
          </cell>
        </row>
        <row r="750">
          <cell r="A750" t="str">
            <v>200282170A</v>
          </cell>
          <cell r="B750" t="str">
            <v>TEXAS HEALTH PRESBYTERIAN HOSPITAL ALLEN</v>
          </cell>
          <cell r="C750" t="str">
            <v>1548291883</v>
          </cell>
          <cell r="D750" t="str">
            <v>01</v>
          </cell>
          <cell r="E750" t="str">
            <v>014</v>
          </cell>
        </row>
        <row r="751">
          <cell r="A751" t="str">
            <v>100702180A</v>
          </cell>
          <cell r="B751" t="str">
            <v>TEXAS HEALTH PRESBYTERIAN HOSPITAL DALLAS</v>
          </cell>
          <cell r="C751" t="str">
            <v>1396779948</v>
          </cell>
          <cell r="D751" t="str">
            <v>01</v>
          </cell>
          <cell r="E751" t="str">
            <v>010</v>
          </cell>
        </row>
        <row r="752">
          <cell r="A752" t="str">
            <v>100702180B</v>
          </cell>
          <cell r="B752" t="str">
            <v>TEXAS HEALTH PRESBYTERIAN HOSPITAL DALLAS-PSYCH</v>
          </cell>
          <cell r="C752" t="str">
            <v>1255412789</v>
          </cell>
          <cell r="D752" t="str">
            <v>01</v>
          </cell>
          <cell r="E752" t="str">
            <v>205</v>
          </cell>
        </row>
        <row r="753">
          <cell r="A753" t="str">
            <v>100702180D</v>
          </cell>
          <cell r="B753" t="str">
            <v>TEXAS HEALTH PRESBYTERIAN HOSPITAL DALLAS-REHAB</v>
          </cell>
          <cell r="C753" t="str">
            <v>1245311695</v>
          </cell>
          <cell r="D753" t="str">
            <v>01</v>
          </cell>
          <cell r="E753" t="str">
            <v>206</v>
          </cell>
        </row>
        <row r="754">
          <cell r="A754" t="str">
            <v>200423660A</v>
          </cell>
          <cell r="B754" t="str">
            <v>TEXAS HEALTH PRESBYTERIAN HOSPITAL DENTON</v>
          </cell>
          <cell r="C754" t="str">
            <v>1003883158</v>
          </cell>
          <cell r="D754" t="str">
            <v>01</v>
          </cell>
          <cell r="E754" t="str">
            <v>010</v>
          </cell>
        </row>
        <row r="755">
          <cell r="A755" t="str">
            <v>200075670A</v>
          </cell>
          <cell r="B755" t="str">
            <v>TEXAS HEALTH PRESBYTERIAN HOSPITAL KAUFMAN</v>
          </cell>
          <cell r="C755" t="str">
            <v>1457382798</v>
          </cell>
          <cell r="D755" t="str">
            <v>01</v>
          </cell>
          <cell r="E755" t="str">
            <v>014</v>
          </cell>
        </row>
        <row r="756">
          <cell r="A756" t="str">
            <v>200004370A</v>
          </cell>
          <cell r="B756" t="str">
            <v>TEXAS HEALTH PRESBYTERIAN HOSPITAL PLANO</v>
          </cell>
          <cell r="C756" t="str">
            <v>1770514077</v>
          </cell>
          <cell r="D756" t="str">
            <v>01</v>
          </cell>
          <cell r="E756" t="str">
            <v>010</v>
          </cell>
        </row>
        <row r="757">
          <cell r="A757" t="str">
            <v>200643470B</v>
          </cell>
          <cell r="B757" t="str">
            <v>TEXAS SCOTTISH RITE HOSPITAL FOR CHILDREN</v>
          </cell>
          <cell r="C757" t="str">
            <v>1760628184</v>
          </cell>
          <cell r="D757" t="str">
            <v>01</v>
          </cell>
          <cell r="E757" t="str">
            <v>010</v>
          </cell>
        </row>
        <row r="758">
          <cell r="A758" t="str">
            <v>200014270D</v>
          </cell>
          <cell r="B758" t="str">
            <v>TEXOMA MEDICAL CENTER - REHAB</v>
          </cell>
          <cell r="C758" t="str">
            <v>1073512000</v>
          </cell>
          <cell r="D758" t="str">
            <v>01</v>
          </cell>
          <cell r="E758" t="str">
            <v>206</v>
          </cell>
        </row>
        <row r="759">
          <cell r="A759" t="str">
            <v>100691940A</v>
          </cell>
          <cell r="B759" t="str">
            <v>THE CARLE FOUNDATION HOSPITAL</v>
          </cell>
          <cell r="C759" t="str">
            <v>1013071653</v>
          </cell>
          <cell r="D759" t="str">
            <v>01</v>
          </cell>
          <cell r="E759" t="str">
            <v>010</v>
          </cell>
        </row>
        <row r="760">
          <cell r="A760" t="str">
            <v>200029100B</v>
          </cell>
          <cell r="B760" t="str">
            <v>THE CHILDREN'S HOSPITAL OF PHILADELPHIA</v>
          </cell>
          <cell r="C760" t="str">
            <v>1215921457</v>
          </cell>
          <cell r="D760" t="str">
            <v>01</v>
          </cell>
          <cell r="E760" t="str">
            <v>010</v>
          </cell>
        </row>
        <row r="761">
          <cell r="A761" t="str">
            <v>100693810A</v>
          </cell>
          <cell r="B761" t="str">
            <v>THE CHILDREN'S MERCY HOSPITAL</v>
          </cell>
          <cell r="C761" t="str">
            <v>1366515488</v>
          </cell>
          <cell r="D761" t="str">
            <v>01</v>
          </cell>
          <cell r="E761" t="str">
            <v>010</v>
          </cell>
        </row>
        <row r="762">
          <cell r="A762" t="str">
            <v>201033950A</v>
          </cell>
          <cell r="B762" t="str">
            <v>THE COOPER HEALTH SYSTEM</v>
          </cell>
          <cell r="C762" t="str">
            <v>1568442309</v>
          </cell>
          <cell r="D762" t="str">
            <v>01</v>
          </cell>
          <cell r="E762" t="str">
            <v>010</v>
          </cell>
        </row>
        <row r="763">
          <cell r="A763" t="str">
            <v>200121020A</v>
          </cell>
          <cell r="B763" t="str">
            <v>THE HEART HOSPITAL BAYLOR PLANO</v>
          </cell>
          <cell r="C763" t="str">
            <v>1962504340</v>
          </cell>
          <cell r="D763" t="str">
            <v>01</v>
          </cell>
          <cell r="E763" t="str">
            <v>010</v>
          </cell>
        </row>
        <row r="764">
          <cell r="A764" t="str">
            <v>200063420C</v>
          </cell>
          <cell r="B764" t="str">
            <v>THE HOSPITALS OF PROVIDENCE EAST CAMPUS</v>
          </cell>
          <cell r="C764" t="str">
            <v>1972709970</v>
          </cell>
          <cell r="D764" t="str">
            <v>01</v>
          </cell>
          <cell r="E764" t="str">
            <v>010</v>
          </cell>
        </row>
        <row r="765">
          <cell r="A765" t="str">
            <v>200063420B</v>
          </cell>
          <cell r="B765" t="str">
            <v>THE HOSPITALS OF PROVIDENCE MEMORIAL CAMPUS</v>
          </cell>
          <cell r="C765" t="str">
            <v>1700801909</v>
          </cell>
          <cell r="D765" t="str">
            <v>01</v>
          </cell>
          <cell r="E765" t="str">
            <v>010</v>
          </cell>
        </row>
        <row r="766">
          <cell r="A766" t="str">
            <v>200063420E</v>
          </cell>
          <cell r="B766" t="str">
            <v>THE HOSPITALS OF PROVIDENCE TRANSMOUNTAIN CAMPUS</v>
          </cell>
          <cell r="C766" t="str">
            <v>1538522412</v>
          </cell>
          <cell r="D766" t="str">
            <v>01</v>
          </cell>
          <cell r="E766" t="str">
            <v>010</v>
          </cell>
        </row>
        <row r="767">
          <cell r="A767" t="str">
            <v>200518320A</v>
          </cell>
          <cell r="B767" t="str">
            <v>THE MIRIAM HOSPITAL</v>
          </cell>
          <cell r="C767" t="str">
            <v>1487649430</v>
          </cell>
          <cell r="D767" t="str">
            <v>01</v>
          </cell>
          <cell r="E767" t="str">
            <v>010</v>
          </cell>
        </row>
        <row r="768">
          <cell r="A768" t="str">
            <v>100696530A</v>
          </cell>
          <cell r="B768" t="str">
            <v>THE MOSES H. CONE MEMORIAL HOSPITAL OPERATING CORP</v>
          </cell>
          <cell r="C768" t="str">
            <v>1477591055</v>
          </cell>
          <cell r="D768" t="str">
            <v>01</v>
          </cell>
          <cell r="E768" t="str">
            <v>010</v>
          </cell>
        </row>
        <row r="769">
          <cell r="A769" t="str">
            <v>100705520A</v>
          </cell>
          <cell r="B769" t="str">
            <v>THE NEBRASKA MEDICAL CENTER</v>
          </cell>
          <cell r="C769" t="str">
            <v>1356307581</v>
          </cell>
          <cell r="D769" t="str">
            <v>01</v>
          </cell>
          <cell r="E769" t="str">
            <v>010</v>
          </cell>
        </row>
        <row r="770">
          <cell r="A770" t="str">
            <v>200304090A</v>
          </cell>
          <cell r="B770" t="str">
            <v>THE NEMOURS FOUNDATION</v>
          </cell>
          <cell r="C770" t="str">
            <v>1467505073</v>
          </cell>
          <cell r="D770" t="str">
            <v>01</v>
          </cell>
          <cell r="E770" t="str">
            <v>010</v>
          </cell>
        </row>
        <row r="771">
          <cell r="A771" t="str">
            <v>200511690A</v>
          </cell>
          <cell r="B771" t="str">
            <v>THE ORTHOPAEDIC HOSPITAL OF LUTHERAN</v>
          </cell>
          <cell r="C771" t="str">
            <v>1174706576</v>
          </cell>
          <cell r="D771" t="str">
            <v>01</v>
          </cell>
          <cell r="E771" t="str">
            <v>010</v>
          </cell>
        </row>
        <row r="772">
          <cell r="A772" t="str">
            <v>200125200B</v>
          </cell>
          <cell r="B772" t="str">
            <v>THE PHYSICIANS HOSPITAL IN ANADARKO</v>
          </cell>
          <cell r="C772" t="str">
            <v>1023076304</v>
          </cell>
          <cell r="D772" t="str">
            <v>01</v>
          </cell>
          <cell r="E772" t="str">
            <v>014</v>
          </cell>
        </row>
        <row r="773">
          <cell r="A773" t="str">
            <v>100695280A</v>
          </cell>
          <cell r="B773" t="str">
            <v>THE UNIVERSITY OF KANSAS HOSPITAL</v>
          </cell>
          <cell r="C773" t="str">
            <v>1649259656</v>
          </cell>
          <cell r="D773" t="str">
            <v>01</v>
          </cell>
          <cell r="E773" t="str">
            <v>010</v>
          </cell>
        </row>
        <row r="774">
          <cell r="A774" t="str">
            <v>200809920A</v>
          </cell>
          <cell r="B774" t="str">
            <v>THREE RIVERS MEDICAL CENTER</v>
          </cell>
          <cell r="C774" t="str">
            <v>1063484483</v>
          </cell>
          <cell r="D774" t="str">
            <v>01</v>
          </cell>
          <cell r="E774" t="str">
            <v>010</v>
          </cell>
        </row>
        <row r="775">
          <cell r="A775" t="str">
            <v>200260560D</v>
          </cell>
          <cell r="B775" t="str">
            <v>TMC BONHAM HOSPITAL</v>
          </cell>
          <cell r="C775" t="str">
            <v>1760417646</v>
          </cell>
          <cell r="D775" t="str">
            <v>01</v>
          </cell>
          <cell r="E775" t="str">
            <v>014</v>
          </cell>
        </row>
        <row r="776">
          <cell r="A776" t="str">
            <v>200842050A</v>
          </cell>
          <cell r="B776" t="str">
            <v>TOPEKA HOSPITAL LLC</v>
          </cell>
          <cell r="C776" t="str">
            <v>1912423260</v>
          </cell>
          <cell r="D776" t="str">
            <v>01</v>
          </cell>
          <cell r="E776" t="str">
            <v>010</v>
          </cell>
        </row>
        <row r="777">
          <cell r="A777" t="str">
            <v>201029270C</v>
          </cell>
          <cell r="B777" t="str">
            <v>TREGO COUNTY LEMKE MEMORIAL HOSPITAL</v>
          </cell>
          <cell r="C777" t="str">
            <v>1922001015</v>
          </cell>
          <cell r="D777" t="str">
            <v>01</v>
          </cell>
          <cell r="E777" t="str">
            <v>010</v>
          </cell>
        </row>
        <row r="778">
          <cell r="A778" t="str">
            <v>200668570A</v>
          </cell>
          <cell r="B778" t="str">
            <v>TRINITY HOSPITAL</v>
          </cell>
          <cell r="C778" t="str">
            <v>1750462271</v>
          </cell>
          <cell r="D778" t="str">
            <v>01</v>
          </cell>
          <cell r="E778" t="str">
            <v>014</v>
          </cell>
        </row>
        <row r="779">
          <cell r="A779" t="str">
            <v>200050570D</v>
          </cell>
          <cell r="B779" t="str">
            <v>TRINITY HOSPITAL -REHAB</v>
          </cell>
          <cell r="C779" t="str">
            <v>1083736888</v>
          </cell>
          <cell r="D779" t="str">
            <v>01</v>
          </cell>
          <cell r="E779" t="str">
            <v>206</v>
          </cell>
        </row>
        <row r="780">
          <cell r="A780" t="str">
            <v>200050570E</v>
          </cell>
          <cell r="B780" t="str">
            <v>TRINITY HOSPITALS-PSYCH</v>
          </cell>
          <cell r="C780" t="str">
            <v>1417079211</v>
          </cell>
          <cell r="D780" t="str">
            <v>01</v>
          </cell>
          <cell r="E780" t="str">
            <v>205</v>
          </cell>
        </row>
        <row r="781">
          <cell r="A781" t="str">
            <v>200050570C</v>
          </cell>
          <cell r="B781" t="str">
            <v>TRINITY HOSPTIALS</v>
          </cell>
          <cell r="C781" t="str">
            <v>1427103910</v>
          </cell>
          <cell r="D781" t="str">
            <v>01</v>
          </cell>
          <cell r="E781" t="str">
            <v>010</v>
          </cell>
        </row>
        <row r="782">
          <cell r="A782" t="str">
            <v>100693860A</v>
          </cell>
          <cell r="B782" t="str">
            <v>TRUMAN MEDICAL CENTER-HOSPITAL HILL</v>
          </cell>
          <cell r="C782" t="str">
            <v>1467595793</v>
          </cell>
          <cell r="D782" t="str">
            <v>01</v>
          </cell>
          <cell r="E782" t="str">
            <v>010</v>
          </cell>
        </row>
        <row r="783">
          <cell r="A783" t="str">
            <v>100693860B</v>
          </cell>
          <cell r="B783" t="str">
            <v>TRUMAN MEDICAL CENTER-LAKEWOOD</v>
          </cell>
          <cell r="C783" t="str">
            <v>1376686600</v>
          </cell>
          <cell r="D783" t="str">
            <v>01</v>
          </cell>
          <cell r="E783" t="str">
            <v>010</v>
          </cell>
        </row>
        <row r="784">
          <cell r="A784" t="str">
            <v>100707460F</v>
          </cell>
          <cell r="B784" t="str">
            <v>TULSA CENTER FOR BEHAVIORAL HEALTH</v>
          </cell>
          <cell r="C784" t="str">
            <v>1578580916</v>
          </cell>
          <cell r="D784" t="str">
            <v>63</v>
          </cell>
          <cell r="E784" t="str">
            <v>634</v>
          </cell>
        </row>
        <row r="785">
          <cell r="A785" t="str">
            <v>200006260A</v>
          </cell>
          <cell r="B785" t="str">
            <v>TULSA SPINE HOSPITAL</v>
          </cell>
          <cell r="C785" t="str">
            <v>1033185293</v>
          </cell>
          <cell r="D785" t="str">
            <v>01</v>
          </cell>
          <cell r="E785" t="str">
            <v>010</v>
          </cell>
        </row>
        <row r="786">
          <cell r="A786" t="str">
            <v>200589150A</v>
          </cell>
          <cell r="B786" t="str">
            <v>TWIN CITIES COMMUNITY HOSPITAL, INC.</v>
          </cell>
          <cell r="C786" t="str">
            <v>1396778197</v>
          </cell>
          <cell r="D786" t="str">
            <v>01</v>
          </cell>
          <cell r="E786" t="str">
            <v>010</v>
          </cell>
        </row>
        <row r="787">
          <cell r="A787" t="str">
            <v>200863620B</v>
          </cell>
          <cell r="B787" t="str">
            <v>UCHEALTH BROOMFIELD HOSPITAL</v>
          </cell>
          <cell r="C787" t="str">
            <v>1528442357</v>
          </cell>
          <cell r="D787" t="str">
            <v>01</v>
          </cell>
          <cell r="E787" t="str">
            <v>010</v>
          </cell>
        </row>
        <row r="788">
          <cell r="A788" t="str">
            <v>100704480G</v>
          </cell>
          <cell r="B788" t="str">
            <v>UCHEALTH EMERGENCY ROOM - ARVADA</v>
          </cell>
          <cell r="C788" t="str">
            <v>1013407865</v>
          </cell>
          <cell r="D788" t="str">
            <v>01</v>
          </cell>
          <cell r="E788" t="str">
            <v>010</v>
          </cell>
        </row>
        <row r="789">
          <cell r="A789" t="str">
            <v>100704480E</v>
          </cell>
          <cell r="B789" t="str">
            <v>UCHEALTH EMERGENCY ROOM - AURORA CENTRAL</v>
          </cell>
          <cell r="C789" t="str">
            <v>1619467412</v>
          </cell>
          <cell r="D789" t="str">
            <v>01</v>
          </cell>
          <cell r="E789" t="str">
            <v>010</v>
          </cell>
        </row>
        <row r="790">
          <cell r="A790" t="str">
            <v>100704480D</v>
          </cell>
          <cell r="B790" t="str">
            <v>UCHEALTH EMERGENCY ROOM - GREEN VALLEY RANCH</v>
          </cell>
          <cell r="C790" t="str">
            <v>1639669435</v>
          </cell>
          <cell r="D790" t="str">
            <v>01</v>
          </cell>
          <cell r="E790" t="str">
            <v>010</v>
          </cell>
        </row>
        <row r="791">
          <cell r="A791" t="str">
            <v>200901930A</v>
          </cell>
          <cell r="B791" t="str">
            <v>UCHEALTH GRANDVIEW HOSPITAL</v>
          </cell>
          <cell r="C791" t="str">
            <v>1619351160</v>
          </cell>
          <cell r="D791" t="str">
            <v>01</v>
          </cell>
          <cell r="E791" t="str">
            <v>010</v>
          </cell>
        </row>
        <row r="792">
          <cell r="A792" t="str">
            <v>200625160A</v>
          </cell>
          <cell r="B792" t="str">
            <v>UCHEALTH PIKES PEAK REGIONAL HOSPITAL</v>
          </cell>
          <cell r="C792" t="str">
            <v>1275703910</v>
          </cell>
          <cell r="D792" t="str">
            <v>01</v>
          </cell>
          <cell r="E792" t="str">
            <v>014</v>
          </cell>
        </row>
        <row r="793">
          <cell r="A793" t="str">
            <v>100704570C</v>
          </cell>
          <cell r="B793" t="str">
            <v>UCH-MHS</v>
          </cell>
          <cell r="C793" t="str">
            <v>1124518113</v>
          </cell>
          <cell r="D793" t="str">
            <v>01</v>
          </cell>
          <cell r="E793" t="str">
            <v>010</v>
          </cell>
        </row>
        <row r="794">
          <cell r="A794" t="str">
            <v>200014270A</v>
          </cell>
          <cell r="B794" t="str">
            <v>UHS OF TEXOMA INC</v>
          </cell>
          <cell r="C794" t="str">
            <v>1851390967</v>
          </cell>
          <cell r="D794" t="str">
            <v>01</v>
          </cell>
          <cell r="E794" t="str">
            <v>010</v>
          </cell>
        </row>
        <row r="795">
          <cell r="A795" t="str">
            <v>200014270C</v>
          </cell>
          <cell r="B795" t="str">
            <v>UHS OF TEXOMA INC</v>
          </cell>
          <cell r="C795" t="str">
            <v>1720087729</v>
          </cell>
          <cell r="D795" t="str">
            <v>01</v>
          </cell>
          <cell r="E795" t="str">
            <v>205</v>
          </cell>
        </row>
        <row r="796">
          <cell r="A796" t="str">
            <v>100702600A</v>
          </cell>
          <cell r="B796" t="str">
            <v>UNITED REGIONAL HEALTH CARE SYSTEM</v>
          </cell>
          <cell r="C796" t="str">
            <v>1023013448</v>
          </cell>
          <cell r="D796" t="str">
            <v>01</v>
          </cell>
          <cell r="E796" t="str">
            <v>010</v>
          </cell>
        </row>
        <row r="797">
          <cell r="A797" t="str">
            <v>200973910A</v>
          </cell>
          <cell r="B797" t="str">
            <v>UNITYPOINT HEALTH - MARSHALLTOWN</v>
          </cell>
          <cell r="C797" t="str">
            <v>1629503057</v>
          </cell>
          <cell r="D797" t="str">
            <v>01</v>
          </cell>
          <cell r="E797" t="str">
            <v>010</v>
          </cell>
        </row>
        <row r="798">
          <cell r="A798" t="str">
            <v>100689130A</v>
          </cell>
          <cell r="B798" t="str">
            <v>UNIVERSITY HOSPITAL AUTHOR</v>
          </cell>
          <cell r="C798" t="str">
            <v>1172389045</v>
          </cell>
          <cell r="D798" t="str">
            <v>01</v>
          </cell>
          <cell r="E798" t="str">
            <v>010</v>
          </cell>
        </row>
        <row r="799">
          <cell r="A799" t="str">
            <v>100705280A</v>
          </cell>
          <cell r="B799" t="str">
            <v>UNIVERSITY HOSPITALS TRUST</v>
          </cell>
          <cell r="C799" t="str">
            <v>1974770012</v>
          </cell>
          <cell r="D799" t="str">
            <v>01</v>
          </cell>
          <cell r="E799" t="str">
            <v>010</v>
          </cell>
        </row>
        <row r="800">
          <cell r="A800" t="str">
            <v>200018300A</v>
          </cell>
          <cell r="B800" t="str">
            <v>UNIVERSITY MEDICAL CENTER NEW ORLEANS</v>
          </cell>
          <cell r="C800" t="str">
            <v>1568403111</v>
          </cell>
          <cell r="D800" t="str">
            <v>01</v>
          </cell>
          <cell r="E800" t="str">
            <v>010</v>
          </cell>
        </row>
        <row r="801">
          <cell r="A801" t="str">
            <v>100705250A</v>
          </cell>
          <cell r="B801" t="str">
            <v>UNIVERSITY MEDICAL CENTER OF SOUTHERN NEVADA</v>
          </cell>
          <cell r="C801" t="str">
            <v>1548393127</v>
          </cell>
          <cell r="D801" t="str">
            <v>01</v>
          </cell>
          <cell r="E801" t="str">
            <v>010</v>
          </cell>
        </row>
        <row r="802">
          <cell r="A802" t="str">
            <v>100699100B</v>
          </cell>
          <cell r="B802" t="str">
            <v>UNIVERSITY OF AR FOR MEDICAL SCIENCES MEDICAL CTR</v>
          </cell>
          <cell r="C802" t="str">
            <v>1477549756</v>
          </cell>
          <cell r="D802" t="str">
            <v>01</v>
          </cell>
          <cell r="E802" t="str">
            <v>010</v>
          </cell>
        </row>
        <row r="803">
          <cell r="A803" t="str">
            <v>200063130B</v>
          </cell>
          <cell r="B803" t="str">
            <v>UNIVERSITY OF CINCINNATI MEDICAL CENTER</v>
          </cell>
          <cell r="C803" t="str">
            <v>1033154026</v>
          </cell>
          <cell r="D803" t="str">
            <v>01</v>
          </cell>
          <cell r="E803" t="str">
            <v>010</v>
          </cell>
        </row>
        <row r="804">
          <cell r="A804" t="str">
            <v>100704480B</v>
          </cell>
          <cell r="B804" t="str">
            <v>UNIVERSITY OF COLORADO HOSPITAL AUTHORITY</v>
          </cell>
          <cell r="C804" t="str">
            <v>1477531580</v>
          </cell>
          <cell r="D804" t="str">
            <v>01</v>
          </cell>
          <cell r="E804" t="str">
            <v>010</v>
          </cell>
        </row>
        <row r="805">
          <cell r="A805" t="str">
            <v>100692330A</v>
          </cell>
          <cell r="B805" t="str">
            <v>UNIVERSITY OF MICHIGAN</v>
          </cell>
          <cell r="C805" t="str">
            <v>1003878539</v>
          </cell>
          <cell r="D805" t="str">
            <v>01</v>
          </cell>
          <cell r="E805" t="str">
            <v>010</v>
          </cell>
        </row>
        <row r="806">
          <cell r="A806" t="str">
            <v>100698520A</v>
          </cell>
          <cell r="B806" t="str">
            <v>UNIVERSITY OF MISSISSIPPI MEDICAL CENTER</v>
          </cell>
          <cell r="C806" t="str">
            <v>1154317527</v>
          </cell>
          <cell r="D806" t="str">
            <v>01</v>
          </cell>
          <cell r="E806" t="str">
            <v>010</v>
          </cell>
        </row>
        <row r="807">
          <cell r="A807" t="str">
            <v>200039320A</v>
          </cell>
          <cell r="B807" t="str">
            <v>UNIVERSITY OF ROCHESTER STRONG MEMORIAL HOSPITAL</v>
          </cell>
          <cell r="C807" t="str">
            <v>1346285657</v>
          </cell>
          <cell r="D807" t="str">
            <v>01</v>
          </cell>
          <cell r="E807" t="str">
            <v>010</v>
          </cell>
        </row>
        <row r="808">
          <cell r="A808" t="str">
            <v>100690950A</v>
          </cell>
          <cell r="B808" t="str">
            <v>UNIVERSITY OF TOLEDO MEDICAL CENTER</v>
          </cell>
          <cell r="C808" t="str">
            <v>1811971302</v>
          </cell>
          <cell r="D808" t="str">
            <v>01</v>
          </cell>
          <cell r="E808" t="str">
            <v>010</v>
          </cell>
        </row>
        <row r="809">
          <cell r="A809" t="str">
            <v>100690280A</v>
          </cell>
          <cell r="B809" t="str">
            <v>UPMC CHILDRENS HOSPITAL OF PITTSBURGH</v>
          </cell>
          <cell r="C809" t="str">
            <v>1164426896</v>
          </cell>
          <cell r="D809" t="str">
            <v>01</v>
          </cell>
          <cell r="E809" t="str">
            <v>010</v>
          </cell>
        </row>
        <row r="810">
          <cell r="A810" t="str">
            <v>201060030A</v>
          </cell>
          <cell r="B810" t="str">
            <v>UT HEALTH EAST TEXAS TYLER REGIONAL HOSPITAL</v>
          </cell>
          <cell r="C810" t="str">
            <v>1407364847</v>
          </cell>
          <cell r="D810" t="str">
            <v>01</v>
          </cell>
          <cell r="E810" t="str">
            <v>010</v>
          </cell>
        </row>
        <row r="811">
          <cell r="A811" t="str">
            <v>200100210A</v>
          </cell>
          <cell r="B811" t="str">
            <v>UT SOUTHWESTERN UNIVERSITY HOSPITAL</v>
          </cell>
          <cell r="C811" t="str">
            <v>1285798918</v>
          </cell>
          <cell r="D811" t="str">
            <v>01</v>
          </cell>
          <cell r="E811" t="str">
            <v>010</v>
          </cell>
        </row>
        <row r="812">
          <cell r="A812" t="str">
            <v>200028650A</v>
          </cell>
          <cell r="B812" t="str">
            <v>VALIR REHABILITATION HOSPITAL OF OKC</v>
          </cell>
          <cell r="C812" t="str">
            <v>1750379558</v>
          </cell>
          <cell r="D812" t="str">
            <v>01</v>
          </cell>
          <cell r="E812" t="str">
            <v>012</v>
          </cell>
        </row>
        <row r="813">
          <cell r="A813" t="str">
            <v>200952800A</v>
          </cell>
          <cell r="B813" t="str">
            <v>VALLEY BAPTIST MEDICAL CENTER- BROWNSVILLE</v>
          </cell>
          <cell r="C813" t="str">
            <v>1184911877</v>
          </cell>
          <cell r="D813" t="str">
            <v>01</v>
          </cell>
          <cell r="E813" t="str">
            <v>010</v>
          </cell>
        </row>
        <row r="814">
          <cell r="A814" t="str">
            <v>200815320A</v>
          </cell>
          <cell r="B814" t="str">
            <v>VALLEY BAPTIST MEDICAL CENTER-HARLINGEN</v>
          </cell>
          <cell r="C814" t="str">
            <v>1154618742</v>
          </cell>
          <cell r="D814" t="str">
            <v>01</v>
          </cell>
          <cell r="E814" t="str">
            <v>010</v>
          </cell>
        </row>
        <row r="815">
          <cell r="A815" t="str">
            <v>100706030A</v>
          </cell>
          <cell r="B815" t="str">
            <v>VALLEY CHILDREN'S HOSPITAL</v>
          </cell>
          <cell r="C815" t="str">
            <v>1275694184</v>
          </cell>
          <cell r="D815" t="str">
            <v>01</v>
          </cell>
          <cell r="E815" t="str">
            <v>010</v>
          </cell>
        </row>
        <row r="816">
          <cell r="A816" t="str">
            <v>200223150A</v>
          </cell>
          <cell r="B816" t="str">
            <v>VALLEY HEALTH SYSTEM LLC</v>
          </cell>
          <cell r="C816" t="str">
            <v>1487771812</v>
          </cell>
          <cell r="D816" t="str">
            <v>01</v>
          </cell>
          <cell r="E816" t="str">
            <v>010</v>
          </cell>
        </row>
        <row r="817">
          <cell r="A817" t="str">
            <v>100690010A</v>
          </cell>
          <cell r="B817" t="str">
            <v>VALLEY HOSPITAL MEDICAL CENTER</v>
          </cell>
          <cell r="C817" t="str">
            <v>1417947490</v>
          </cell>
          <cell r="D817" t="str">
            <v>01</v>
          </cell>
          <cell r="E817" t="str">
            <v>010</v>
          </cell>
        </row>
        <row r="818">
          <cell r="A818" t="str">
            <v>200012010H</v>
          </cell>
          <cell r="B818" t="str">
            <v>VANTAGE POINT OF NORTHWEST ARKANSAS</v>
          </cell>
          <cell r="C818" t="str">
            <v>1639137565</v>
          </cell>
          <cell r="D818" t="str">
            <v>63</v>
          </cell>
          <cell r="E818" t="str">
            <v>634</v>
          </cell>
        </row>
        <row r="819">
          <cell r="A819" t="str">
            <v>200012010I</v>
          </cell>
          <cell r="B819" t="str">
            <v>VANTAGE POINT OF NORTHWEST ARKANSAS</v>
          </cell>
          <cell r="C819" t="str">
            <v>1639137565</v>
          </cell>
          <cell r="D819" t="str">
            <v>63</v>
          </cell>
          <cell r="E819" t="str">
            <v>635</v>
          </cell>
        </row>
        <row r="820">
          <cell r="A820" t="str">
            <v>100704830A</v>
          </cell>
          <cell r="B820" t="str">
            <v>VERDE VALLEY MEDICAL CENTER</v>
          </cell>
          <cell r="C820" t="str">
            <v>1346291648</v>
          </cell>
          <cell r="D820" t="str">
            <v>01</v>
          </cell>
          <cell r="E820" t="str">
            <v>010</v>
          </cell>
        </row>
        <row r="821">
          <cell r="A821" t="str">
            <v>200979210A</v>
          </cell>
          <cell r="B821" t="str">
            <v>VHS SAN ANTONIO PARTNERS LLC</v>
          </cell>
          <cell r="C821" t="str">
            <v>1598744856</v>
          </cell>
          <cell r="D821" t="str">
            <v>01</v>
          </cell>
          <cell r="E821" t="str">
            <v>010</v>
          </cell>
        </row>
        <row r="822">
          <cell r="A822" t="str">
            <v>200032440C</v>
          </cell>
          <cell r="B822" t="str">
            <v>VHS SAN ANTONIO PARTNERS, LLC</v>
          </cell>
          <cell r="C822" t="str">
            <v>1598744856</v>
          </cell>
          <cell r="D822" t="str">
            <v>01</v>
          </cell>
          <cell r="E822" t="str">
            <v>010</v>
          </cell>
        </row>
        <row r="823">
          <cell r="A823" t="str">
            <v>200032440D</v>
          </cell>
          <cell r="B823" t="str">
            <v>VHS SAN ANTONIO PARTNERS, LLC</v>
          </cell>
          <cell r="C823" t="str">
            <v>1598744856</v>
          </cell>
          <cell r="D823" t="str">
            <v>01</v>
          </cell>
          <cell r="E823" t="str">
            <v>010</v>
          </cell>
        </row>
        <row r="824">
          <cell r="A824" t="str">
            <v>200535130A</v>
          </cell>
          <cell r="B824" t="str">
            <v>VIBRA HOSPITAL OF AMARILLO</v>
          </cell>
          <cell r="C824" t="str">
            <v>1063844306</v>
          </cell>
          <cell r="D824" t="str">
            <v>01</v>
          </cell>
          <cell r="E824" t="str">
            <v>010</v>
          </cell>
        </row>
        <row r="825">
          <cell r="A825" t="str">
            <v>200533130A</v>
          </cell>
          <cell r="B825" t="str">
            <v>VIBRA REHABILITATION HOSPITAL OF AMARILLO</v>
          </cell>
          <cell r="C825" t="str">
            <v>1750713012</v>
          </cell>
          <cell r="D825" t="str">
            <v>01</v>
          </cell>
          <cell r="E825" t="str">
            <v>012</v>
          </cell>
        </row>
        <row r="826">
          <cell r="A826" t="str">
            <v>100695910A</v>
          </cell>
          <cell r="B826" t="str">
            <v>VIRGINIA BAPTIST HOSPITAL</v>
          </cell>
          <cell r="C826" t="str">
            <v>1770693939</v>
          </cell>
          <cell r="D826" t="str">
            <v>01</v>
          </cell>
          <cell r="E826" t="str">
            <v>010</v>
          </cell>
        </row>
        <row r="827">
          <cell r="A827" t="str">
            <v>200899820A</v>
          </cell>
          <cell r="B827" t="str">
            <v>VISTA MEDICAL CENTER EAST</v>
          </cell>
          <cell r="C827" t="str">
            <v>1639120694</v>
          </cell>
          <cell r="D827" t="str">
            <v>01</v>
          </cell>
          <cell r="E827" t="str">
            <v>010</v>
          </cell>
        </row>
        <row r="828">
          <cell r="A828" t="str">
            <v>200100890B</v>
          </cell>
          <cell r="B828" t="str">
            <v>WAGONER COMMUNITY HOSPITAL</v>
          </cell>
          <cell r="C828" t="str">
            <v>1386611580</v>
          </cell>
          <cell r="D828" t="str">
            <v>01</v>
          </cell>
          <cell r="E828" t="str">
            <v>010</v>
          </cell>
        </row>
        <row r="829">
          <cell r="A829" t="str">
            <v>100698930A</v>
          </cell>
          <cell r="B829" t="str">
            <v>WASHINGTON REGIONAL MEDICAL CENTER</v>
          </cell>
          <cell r="C829" t="str">
            <v>1083609150</v>
          </cell>
          <cell r="D829" t="str">
            <v>01</v>
          </cell>
          <cell r="E829" t="str">
            <v>010</v>
          </cell>
        </row>
        <row r="830">
          <cell r="A830" t="str">
            <v>100691060A</v>
          </cell>
          <cell r="B830" t="str">
            <v>WAYNE HEALTHCARE</v>
          </cell>
          <cell r="C830" t="str">
            <v>1184621161</v>
          </cell>
          <cell r="D830" t="str">
            <v>01</v>
          </cell>
          <cell r="E830" t="str">
            <v>010</v>
          </cell>
        </row>
        <row r="831">
          <cell r="A831" t="str">
            <v>100699870E</v>
          </cell>
          <cell r="B831" t="str">
            <v>WEATHERFORD HOSPITAL AUTHORITY</v>
          </cell>
          <cell r="C831" t="str">
            <v>1639175185</v>
          </cell>
          <cell r="D831" t="str">
            <v>01</v>
          </cell>
          <cell r="E831" t="str">
            <v>014</v>
          </cell>
        </row>
        <row r="832">
          <cell r="A832" t="str">
            <v>201063480A</v>
          </cell>
          <cell r="B832" t="str">
            <v>WELLINGTON REGIONAL MEDICAL CENTER LLC</v>
          </cell>
          <cell r="C832" t="str">
            <v>1720078702</v>
          </cell>
          <cell r="D832" t="str">
            <v>01</v>
          </cell>
          <cell r="E832" t="str">
            <v>010</v>
          </cell>
        </row>
        <row r="833">
          <cell r="A833" t="str">
            <v>200013460A</v>
          </cell>
          <cell r="B833" t="str">
            <v>WELLSPAN CHAMBERSBURG HOSPITAL</v>
          </cell>
          <cell r="C833" t="str">
            <v>1902804552</v>
          </cell>
          <cell r="D833" t="str">
            <v>01</v>
          </cell>
          <cell r="E833" t="str">
            <v>010</v>
          </cell>
        </row>
        <row r="834">
          <cell r="A834" t="str">
            <v>200289040A</v>
          </cell>
          <cell r="B834" t="str">
            <v>WELLSPAN GETTYSBURG HOSPITAL</v>
          </cell>
          <cell r="C834" t="str">
            <v>1265466957</v>
          </cell>
          <cell r="D834" t="str">
            <v>01</v>
          </cell>
          <cell r="E834" t="str">
            <v>010</v>
          </cell>
        </row>
        <row r="835">
          <cell r="A835" t="str">
            <v>200394740A</v>
          </cell>
          <cell r="B835" t="str">
            <v>WELLSTAR ATLANTA MEDICAL CENTER, INC.</v>
          </cell>
          <cell r="C835" t="str">
            <v>1598795585</v>
          </cell>
          <cell r="D835" t="str">
            <v>01</v>
          </cell>
          <cell r="E835" t="str">
            <v>010</v>
          </cell>
        </row>
        <row r="836">
          <cell r="A836" t="str">
            <v>200214650A</v>
          </cell>
          <cell r="B836" t="str">
            <v>WELLSTAR SPALDING REGIONAL HOSPITAL, INC</v>
          </cell>
          <cell r="C836" t="str">
            <v>1972535318</v>
          </cell>
          <cell r="D836" t="str">
            <v>01</v>
          </cell>
          <cell r="E836" t="str">
            <v>010</v>
          </cell>
        </row>
        <row r="837">
          <cell r="A837" t="str">
            <v>100698010A</v>
          </cell>
          <cell r="B837" t="str">
            <v>WESLEY MEDICAL CENTER</v>
          </cell>
          <cell r="C837" t="str">
            <v>1447299649</v>
          </cell>
          <cell r="D837" t="str">
            <v>01</v>
          </cell>
          <cell r="E837" t="str">
            <v>010</v>
          </cell>
        </row>
        <row r="838">
          <cell r="A838" t="str">
            <v>200700680A</v>
          </cell>
          <cell r="B838" t="str">
            <v>WESTERN ARIZONA REGIONAL MEDICAL CENTER</v>
          </cell>
          <cell r="C838" t="str">
            <v>1255302766</v>
          </cell>
          <cell r="D838" t="str">
            <v>01</v>
          </cell>
          <cell r="E838" t="str">
            <v>010</v>
          </cell>
        </row>
        <row r="839">
          <cell r="A839" t="str">
            <v>200494820A</v>
          </cell>
          <cell r="B839" t="str">
            <v>WEST TENNESSEE HEALTHCARE DYERSBURG HOSPITAL</v>
          </cell>
          <cell r="C839" t="str">
            <v>1043282338</v>
          </cell>
          <cell r="D839" t="str">
            <v>01</v>
          </cell>
          <cell r="E839" t="str">
            <v>010</v>
          </cell>
        </row>
        <row r="840">
          <cell r="A840" t="str">
            <v>200068830A</v>
          </cell>
          <cell r="B840" t="str">
            <v>WEST TENNESSEE HEALTHCARE MILAN HOSPITAL</v>
          </cell>
          <cell r="C840" t="str">
            <v>1699765453</v>
          </cell>
          <cell r="D840" t="str">
            <v>01</v>
          </cell>
          <cell r="E840" t="str">
            <v>010</v>
          </cell>
        </row>
        <row r="841">
          <cell r="A841" t="str">
            <v>200135650A</v>
          </cell>
          <cell r="B841" t="str">
            <v>WEST VALLEY HOSPITAL</v>
          </cell>
          <cell r="C841" t="str">
            <v>1093791170</v>
          </cell>
          <cell r="D841" t="str">
            <v>01</v>
          </cell>
          <cell r="E841" t="str">
            <v>010</v>
          </cell>
        </row>
        <row r="842">
          <cell r="A842" t="str">
            <v>100703480A</v>
          </cell>
          <cell r="B842" t="str">
            <v>WILBARGER GENERAL HOSPITAL</v>
          </cell>
          <cell r="C842" t="str">
            <v>1316931835</v>
          </cell>
          <cell r="D842" t="str">
            <v>01</v>
          </cell>
          <cell r="E842" t="str">
            <v>010</v>
          </cell>
        </row>
        <row r="843">
          <cell r="A843" t="str">
            <v>200112250A</v>
          </cell>
          <cell r="B843" t="str">
            <v>WILCOX MEMORIAL HOSPITAL</v>
          </cell>
          <cell r="C843" t="str">
            <v>1225113442</v>
          </cell>
          <cell r="D843" t="str">
            <v>01</v>
          </cell>
          <cell r="E843" t="str">
            <v>010</v>
          </cell>
        </row>
        <row r="844">
          <cell r="A844" t="str">
            <v>200673510E</v>
          </cell>
          <cell r="B844" t="str">
            <v>WILLOW CREST HOSPITAL</v>
          </cell>
          <cell r="C844" t="str">
            <v>1619342136</v>
          </cell>
          <cell r="D844" t="str">
            <v>63</v>
          </cell>
          <cell r="E844" t="str">
            <v>635</v>
          </cell>
        </row>
        <row r="845">
          <cell r="A845" t="str">
            <v>200673510G</v>
          </cell>
          <cell r="B845" t="str">
            <v>WILLOW CREST HOSPITAL</v>
          </cell>
          <cell r="C845" t="str">
            <v>1619342136</v>
          </cell>
          <cell r="D845" t="str">
            <v>63</v>
          </cell>
          <cell r="E845" t="str">
            <v>634</v>
          </cell>
        </row>
        <row r="846">
          <cell r="A846" t="str">
            <v>100806400X</v>
          </cell>
          <cell r="B846" t="str">
            <v>WILLOW VIEW HOSPITAL - PSYCH</v>
          </cell>
          <cell r="C846" t="str">
            <v>1881760759</v>
          </cell>
          <cell r="D846" t="str">
            <v>01</v>
          </cell>
          <cell r="E846" t="str">
            <v>205</v>
          </cell>
        </row>
        <row r="847">
          <cell r="A847" t="str">
            <v>200405600B</v>
          </cell>
          <cell r="B847" t="str">
            <v>WILSON N JONES REGIONAL MED CTR-PSYCH</v>
          </cell>
          <cell r="C847" t="str">
            <v>1528348489</v>
          </cell>
          <cell r="D847" t="str">
            <v>01</v>
          </cell>
          <cell r="E847" t="str">
            <v>205</v>
          </cell>
        </row>
        <row r="848">
          <cell r="A848" t="str">
            <v>200405600A</v>
          </cell>
          <cell r="B848" t="str">
            <v>WILSON N. JONES REGIONAL MEDICAL CENTER</v>
          </cell>
          <cell r="C848" t="str">
            <v>1013957836</v>
          </cell>
          <cell r="D848" t="str">
            <v>01</v>
          </cell>
          <cell r="E848" t="str">
            <v>010</v>
          </cell>
        </row>
        <row r="849">
          <cell r="A849" t="str">
            <v>100702300C</v>
          </cell>
          <cell r="B849" t="str">
            <v>WISE HEALTH SURGICAL HOSPITAL</v>
          </cell>
          <cell r="C849" t="str">
            <v>1407229529</v>
          </cell>
          <cell r="D849" t="str">
            <v>01</v>
          </cell>
          <cell r="E849" t="str">
            <v>010</v>
          </cell>
        </row>
        <row r="850">
          <cell r="A850" t="str">
            <v>100702300D</v>
          </cell>
          <cell r="B850" t="str">
            <v>WISE HEALTH SURGICAL HOSPITAL</v>
          </cell>
          <cell r="C850" t="str">
            <v>1407229529</v>
          </cell>
          <cell r="D850" t="str">
            <v>01</v>
          </cell>
          <cell r="E850" t="str">
            <v>010</v>
          </cell>
        </row>
        <row r="851">
          <cell r="A851" t="str">
            <v>100689030A</v>
          </cell>
          <cell r="B851" t="str">
            <v>WOMEN &amp; INFANTS HOSPITAL</v>
          </cell>
          <cell r="C851" t="str">
            <v>1447233788</v>
          </cell>
          <cell r="D851" t="str">
            <v>01</v>
          </cell>
          <cell r="E851" t="str">
            <v>010</v>
          </cell>
        </row>
        <row r="852">
          <cell r="A852" t="str">
            <v>200999320A</v>
          </cell>
          <cell r="B852" t="str">
            <v>WYOMING BEHAVIORAL INSTITUTE</v>
          </cell>
          <cell r="C852" t="str">
            <v>1295709822</v>
          </cell>
          <cell r="D852" t="str">
            <v>63</v>
          </cell>
          <cell r="E852" t="str">
            <v>634</v>
          </cell>
        </row>
        <row r="853">
          <cell r="A853" t="str">
            <v>100694320A</v>
          </cell>
          <cell r="B853" t="str">
            <v>YORK GENERAL HOSPITAL</v>
          </cell>
          <cell r="C853" t="str">
            <v>1588764898</v>
          </cell>
          <cell r="D853" t="str">
            <v>01</v>
          </cell>
          <cell r="E853" t="str">
            <v>014</v>
          </cell>
        </row>
        <row r="854">
          <cell r="A854" t="str">
            <v>Count:</v>
          </cell>
          <cell r="B854">
            <v>852</v>
          </cell>
        </row>
      </sheetData>
      <sheetData sheetId="3"/>
      <sheetData sheetId="4"/>
      <sheetData sheetId="5">
        <row r="1">
          <cell r="A1" t="str">
            <v>Provider_ID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B1493-4606-424E-AA1B-E8440FCB7AD6}">
  <dimension ref="A1:AU347"/>
  <sheetViews>
    <sheetView tabSelected="1" zoomScaleNormal="100" workbookViewId="0">
      <pane xSplit="4" ySplit="2" topLeftCell="E3" activePane="bottomRight" state="frozen"/>
      <selection activeCell="Y64" sqref="Y64"/>
      <selection pane="topRight" activeCell="Y64" sqref="Y64"/>
      <selection pane="bottomLeft" activeCell="Y64" sqref="Y64"/>
      <selection pane="bottomRight" activeCell="AK152" sqref="AK152"/>
    </sheetView>
  </sheetViews>
  <sheetFormatPr defaultColWidth="9.140625" defaultRowHeight="12.75" x14ac:dyDescent="0.2"/>
  <cols>
    <col min="1" max="1" width="12.28515625" style="24" bestFit="1" customWidth="1"/>
    <col min="2" max="2" width="60.7109375" style="8" customWidth="1"/>
    <col min="3" max="3" width="7.42578125" style="8" customWidth="1"/>
    <col min="4" max="4" width="8.7109375" style="8" customWidth="1"/>
    <col min="5" max="5" width="6" style="101" customWidth="1"/>
    <col min="6" max="6" width="14.5703125" style="101" customWidth="1"/>
    <col min="7" max="7" width="14.5703125" style="24" hidden="1" customWidth="1"/>
    <col min="8" max="8" width="16.140625" style="24" hidden="1" customWidth="1"/>
    <col min="9" max="9" width="14.5703125" style="24" bestFit="1" customWidth="1"/>
    <col min="10" max="10" width="18.7109375" style="24" customWidth="1"/>
    <col min="11" max="11" width="15.140625" style="24" customWidth="1"/>
    <col min="12" max="12" width="15" style="24" customWidth="1"/>
    <col min="13" max="13" width="13.5703125" style="24" customWidth="1"/>
    <col min="14" max="16" width="14.5703125" style="24" customWidth="1"/>
    <col min="17" max="19" width="14.5703125" style="24" bestFit="1" customWidth="1"/>
    <col min="20" max="20" width="13.5703125" style="24" customWidth="1"/>
    <col min="21" max="21" width="15.140625" style="24" customWidth="1"/>
    <col min="22" max="22" width="2.7109375" style="24" customWidth="1"/>
    <col min="23" max="23" width="14.5703125" style="24" customWidth="1"/>
    <col min="24" max="24" width="15.28515625" style="24" customWidth="1"/>
    <col min="25" max="25" width="14.85546875" style="24" customWidth="1"/>
    <col min="26" max="26" width="16.5703125" style="24" customWidth="1"/>
    <col min="27" max="27" width="13.5703125" style="24" customWidth="1"/>
    <col min="28" max="30" width="14.5703125" style="24" customWidth="1"/>
    <col min="31" max="35" width="13.5703125" style="24" customWidth="1"/>
    <col min="36" max="36" width="14.7109375" style="24" bestFit="1" customWidth="1"/>
    <col min="37" max="37" width="15.5703125" style="24" bestFit="1" customWidth="1"/>
    <col min="38" max="38" width="14.140625" style="68" bestFit="1" customWidth="1"/>
    <col min="39" max="39" width="14.140625" style="68" customWidth="1"/>
    <col min="40" max="40" width="9.140625" style="24"/>
    <col min="41" max="41" width="11" style="24" bestFit="1" customWidth="1"/>
    <col min="42" max="42" width="14.5703125" style="24" customWidth="1"/>
    <col min="43" max="43" width="9.140625" style="24"/>
    <col min="44" max="44" width="11.7109375" style="24" hidden="1" customWidth="1"/>
    <col min="45" max="45" width="11.5703125" style="24" hidden="1" customWidth="1"/>
    <col min="46" max="47" width="11.7109375" style="24" hidden="1" customWidth="1"/>
    <col min="48" max="16384" width="9.140625" style="24"/>
  </cols>
  <sheetData>
    <row r="1" spans="1:47" s="48" customFormat="1" x14ac:dyDescent="0.2">
      <c r="B1" s="49"/>
      <c r="C1" s="49"/>
      <c r="D1" s="49"/>
      <c r="E1" s="50"/>
      <c r="F1" s="50"/>
      <c r="K1" s="51" t="s">
        <v>252</v>
      </c>
      <c r="L1" s="52">
        <f>#REF!+#REF!</f>
        <v>556017308</v>
      </c>
      <c r="M1" s="52">
        <f>#REF!</f>
        <v>5065714</v>
      </c>
      <c r="N1" s="52"/>
      <c r="O1" s="52"/>
      <c r="P1" s="52"/>
      <c r="Q1" s="52"/>
      <c r="R1" s="52"/>
      <c r="S1" s="52"/>
      <c r="T1" s="52"/>
      <c r="U1" s="52">
        <f>SUM(L1:M1)</f>
        <v>561083022</v>
      </c>
      <c r="W1" s="53"/>
      <c r="X1" s="53"/>
      <c r="Y1" s="51" t="s">
        <v>253</v>
      </c>
      <c r="Z1" s="52">
        <f>#REF!+#REF!</f>
        <v>160410848</v>
      </c>
      <c r="AA1" s="52">
        <f>ROUND(#REF!,0)</f>
        <v>28916934</v>
      </c>
      <c r="AB1" s="52"/>
      <c r="AC1" s="52"/>
      <c r="AD1" s="52"/>
      <c r="AE1" s="52"/>
      <c r="AF1" s="52"/>
      <c r="AG1" s="52"/>
      <c r="AH1" s="52"/>
      <c r="AI1" s="52"/>
      <c r="AJ1" s="52">
        <f>SUM(Z1:AA1)</f>
        <v>189327782</v>
      </c>
      <c r="AK1" s="53"/>
      <c r="AL1" s="54"/>
      <c r="AM1" s="54"/>
    </row>
    <row r="2" spans="1:47" s="60" customFormat="1" ht="51" x14ac:dyDescent="0.2">
      <c r="A2" s="1" t="s">
        <v>0</v>
      </c>
      <c r="B2" s="1" t="s">
        <v>1</v>
      </c>
      <c r="C2" s="1" t="s">
        <v>254</v>
      </c>
      <c r="D2" s="2" t="s">
        <v>2</v>
      </c>
      <c r="E2" s="55" t="s">
        <v>255</v>
      </c>
      <c r="F2" s="55" t="s">
        <v>256</v>
      </c>
      <c r="G2" s="1" t="s">
        <v>257</v>
      </c>
      <c r="H2" s="56"/>
      <c r="I2" s="55" t="s">
        <v>258</v>
      </c>
      <c r="J2" s="2" t="s">
        <v>259</v>
      </c>
      <c r="K2" s="2" t="s">
        <v>260</v>
      </c>
      <c r="L2" s="57" t="s">
        <v>261</v>
      </c>
      <c r="M2" s="57" t="s">
        <v>262</v>
      </c>
      <c r="N2" s="57" t="s">
        <v>261</v>
      </c>
      <c r="O2" s="57" t="s">
        <v>263</v>
      </c>
      <c r="P2" s="57" t="s">
        <v>264</v>
      </c>
      <c r="Q2" s="57" t="s">
        <v>265</v>
      </c>
      <c r="R2" s="57" t="s">
        <v>266</v>
      </c>
      <c r="S2" s="57" t="s">
        <v>267</v>
      </c>
      <c r="T2" s="57" t="s">
        <v>268</v>
      </c>
      <c r="U2" s="58" t="s">
        <v>269</v>
      </c>
      <c r="V2" s="59"/>
      <c r="W2" s="2" t="s">
        <v>270</v>
      </c>
      <c r="X2" s="2" t="s">
        <v>271</v>
      </c>
      <c r="Y2" s="2" t="s">
        <v>272</v>
      </c>
      <c r="Z2" s="57" t="s">
        <v>273</v>
      </c>
      <c r="AA2" s="57" t="s">
        <v>274</v>
      </c>
      <c r="AB2" s="57" t="s">
        <v>275</v>
      </c>
      <c r="AC2" s="57" t="s">
        <v>276</v>
      </c>
      <c r="AD2" s="57" t="s">
        <v>277</v>
      </c>
      <c r="AE2" s="57" t="s">
        <v>278</v>
      </c>
      <c r="AF2" s="57" t="s">
        <v>279</v>
      </c>
      <c r="AG2" s="57" t="s">
        <v>280</v>
      </c>
      <c r="AH2" s="57" t="s">
        <v>281</v>
      </c>
      <c r="AI2" s="57" t="s">
        <v>282</v>
      </c>
      <c r="AJ2" s="58" t="s">
        <v>283</v>
      </c>
      <c r="AL2" s="61"/>
      <c r="AM2" s="61"/>
      <c r="AR2" s="60" t="s">
        <v>284</v>
      </c>
      <c r="AS2" s="60" t="s">
        <v>285</v>
      </c>
      <c r="AT2" s="60" t="s">
        <v>286</v>
      </c>
      <c r="AU2" s="60" t="s">
        <v>287</v>
      </c>
    </row>
    <row r="3" spans="1:47" x14ac:dyDescent="0.2">
      <c r="A3" s="25"/>
      <c r="C3" s="62"/>
      <c r="E3" s="63"/>
      <c r="F3" s="64"/>
      <c r="G3" s="65"/>
      <c r="H3" s="65"/>
      <c r="I3" s="65"/>
      <c r="J3" s="66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6"/>
      <c r="Y3" s="65"/>
      <c r="Z3" s="67"/>
      <c r="AA3" s="65"/>
      <c r="AB3" s="65"/>
      <c r="AC3" s="65"/>
      <c r="AD3" s="65"/>
      <c r="AE3" s="65"/>
      <c r="AF3" s="65"/>
      <c r="AG3" s="65"/>
      <c r="AH3" s="65"/>
      <c r="AI3" s="65"/>
      <c r="AJ3" s="65"/>
    </row>
    <row r="4" spans="1:47" s="77" customFormat="1" x14ac:dyDescent="0.2">
      <c r="A4" s="69"/>
      <c r="B4" s="70" t="s">
        <v>288</v>
      </c>
      <c r="C4" s="71"/>
      <c r="D4" s="72"/>
      <c r="E4" s="73"/>
      <c r="F4" s="74"/>
      <c r="G4" s="74"/>
      <c r="H4" s="74"/>
      <c r="I4" s="74"/>
      <c r="J4" s="75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5"/>
      <c r="Y4" s="74"/>
      <c r="Z4" s="76"/>
      <c r="AA4" s="74"/>
      <c r="AB4" s="74"/>
      <c r="AC4" s="74"/>
      <c r="AD4" s="74"/>
      <c r="AE4" s="74"/>
      <c r="AF4" s="74"/>
      <c r="AG4" s="74"/>
      <c r="AH4" s="74"/>
      <c r="AI4" s="74"/>
      <c r="AJ4" s="74"/>
      <c r="AL4" s="78"/>
      <c r="AM4" s="78"/>
    </row>
    <row r="5" spans="1:47" x14ac:dyDescent="0.2">
      <c r="A5" s="24" t="s">
        <v>5</v>
      </c>
      <c r="B5" s="8" t="s">
        <v>146</v>
      </c>
      <c r="C5" s="62" t="str">
        <f>IFERROR(VLOOKUP(A5,#REF!,6,FALSE),IFERROR(VLOOKUP(A5,#REF!,6,FALSE),VLOOKUP(A5,#REF!,10,FALSE)))</f>
        <v>Yes</v>
      </c>
      <c r="D5" s="8">
        <v>1</v>
      </c>
      <c r="E5" s="63">
        <v>1</v>
      </c>
      <c r="F5" s="64">
        <f t="shared" ref="F5:F55" si="0">G5+W5</f>
        <v>17523958.360000022</v>
      </c>
      <c r="G5" s="65">
        <f>IFERROR(IF(C5="No",(VLOOKUP($A5,#REF!,17,FALSE)+VLOOKUP($A5,#REF!,18,FALSE)+VLOOKUP($A5,#REF!,19,FALSE)),(VLOOKUP($A5,#REF!,18,FALSE)+VLOOKUP($A5,#REF!,19,FALSE)+VLOOKUP($A5,#REF!,22,FALSE))),0)</f>
        <v>11170716.52</v>
      </c>
      <c r="H5" s="65"/>
      <c r="I5" s="65">
        <f>G5+H5</f>
        <v>11170716.52</v>
      </c>
      <c r="J5" s="66">
        <f t="shared" ref="J5:J55" si="1">IF($E5=1,I5/$I$110,0)</f>
        <v>2.0863316525656275E-2</v>
      </c>
      <c r="K5" s="65">
        <f>IFERROR(IF(C5="No",(VLOOKUP($A5,#REF!,36,FALSE)),VLOOKUP($A5,#REF!,48,FALSE)),0)</f>
        <v>10457823.031885773</v>
      </c>
      <c r="L5" s="65">
        <f t="shared" ref="L5:L55" si="2">IF($E5=1,ROUND($J5*(L$113+L$114),0),0)</f>
        <v>10023793</v>
      </c>
      <c r="M5" s="65">
        <f>(IFERROR(VLOOKUP($A5,#REF!,48,FALSE),0))</f>
        <v>0</v>
      </c>
      <c r="N5" s="65">
        <f>L5+M5</f>
        <v>10023793</v>
      </c>
      <c r="O5" s="65">
        <v>2365615.15</v>
      </c>
      <c r="P5" s="65">
        <f>ROUND($N5*23.6%,2)</f>
        <v>2365615.15</v>
      </c>
      <c r="Q5" s="65">
        <f t="shared" ref="Q5:Q55" si="3">ROUND($N5*25%,2)-(O5-P5)</f>
        <v>2505948.25</v>
      </c>
      <c r="R5" s="65">
        <f t="shared" ref="R5:S23" si="4">ROUND($N5*25%,2)</f>
        <v>2505948.25</v>
      </c>
      <c r="S5" s="65">
        <f t="shared" si="4"/>
        <v>2505948.25</v>
      </c>
      <c r="T5" s="65">
        <f t="shared" ref="T5:T55" si="5">ROUND($N5*1.4%,2)</f>
        <v>140333.1</v>
      </c>
      <c r="U5" s="65">
        <f t="shared" ref="U5:U55" si="6">+K5-(L5+M5)</f>
        <v>434030.03188577294</v>
      </c>
      <c r="V5" s="65"/>
      <c r="W5" s="65">
        <f>IFERROR(VLOOKUP($A5,#REF!,31,FALSE),0)+IFERROR(VLOOKUP($A5,#REF!,32,FALSE),0)</f>
        <v>6353241.8400000203</v>
      </c>
      <c r="X5" s="66">
        <f t="shared" ref="X5:X55" si="7">IF($E5=1,W5/$W$110,0)</f>
        <v>1.9625780784644206E-2</v>
      </c>
      <c r="Y5" s="65">
        <f>IFERROR(VLOOKUP($A5,#REF!,33,FALSE),0)</f>
        <v>1812033.8184211608</v>
      </c>
      <c r="Z5" s="67">
        <f t="shared" ref="Z5:Z55" si="8">IF($E5=1,ROUND($X5*(Z$113+Z$114),0),0)</f>
        <v>2693065</v>
      </c>
      <c r="AA5" s="65">
        <f>(IFERROR(VLOOKUP(A5,#REF!,64,FALSE),0))</f>
        <v>0</v>
      </c>
      <c r="AB5" s="65">
        <f t="shared" ref="AB5:AB55" si="9">Z5+AA5</f>
        <v>2693065</v>
      </c>
      <c r="AC5" s="65">
        <v>632950.348</v>
      </c>
      <c r="AD5" s="65">
        <f>AB5*23.6%</f>
        <v>635563.34000000008</v>
      </c>
      <c r="AE5" s="65">
        <v>670498.25</v>
      </c>
      <c r="AF5" s="65">
        <f>ROUND($AB5*25%,2)</f>
        <v>673266.25</v>
      </c>
      <c r="AG5" s="65">
        <f>ROUND($AB5*25%,2)-(AE5-AF5)-(AC5-AD5)</f>
        <v>678647.24200000009</v>
      </c>
      <c r="AH5" s="65">
        <f>ROUND($AB5*25%,2)</f>
        <v>673266.25</v>
      </c>
      <c r="AI5" s="65">
        <f>ROUND($AB5*1.4%,2)</f>
        <v>37702.910000000003</v>
      </c>
      <c r="AJ5" s="65">
        <f t="shared" ref="AJ5:AJ55" si="10">+Y5-(Z5+AA5)</f>
        <v>-881031.1815788392</v>
      </c>
      <c r="AK5" s="68"/>
      <c r="AP5" s="68"/>
      <c r="AR5" s="24" t="str">
        <f>VLOOKUP(A5,#REF!,1,FALSE)</f>
        <v>200439230A</v>
      </c>
      <c r="AS5" s="79"/>
      <c r="AT5" s="24" t="str">
        <f>VLOOKUP(A5,#REF!,1,FALSE)</f>
        <v>200439230A</v>
      </c>
      <c r="AU5" s="24" t="str">
        <f>VLOOKUP(A5,#REF!,1,FALSE)</f>
        <v>200439230A</v>
      </c>
    </row>
    <row r="6" spans="1:47" x14ac:dyDescent="0.2">
      <c r="A6" s="25" t="s">
        <v>12</v>
      </c>
      <c r="B6" s="8" t="s">
        <v>147</v>
      </c>
      <c r="C6" s="62" t="str">
        <f>IFERROR(VLOOKUP(A6,#REF!,6,FALSE),IFERROR(VLOOKUP(A6,#REF!,6,FALSE),VLOOKUP(A6,#REF!,10,FALSE)))</f>
        <v>Yes</v>
      </c>
      <c r="D6" s="8">
        <v>1</v>
      </c>
      <c r="E6" s="63">
        <v>1</v>
      </c>
      <c r="F6" s="64">
        <f t="shared" si="0"/>
        <v>16592719.009999992</v>
      </c>
      <c r="G6" s="65">
        <f>IFERROR(IF(C6="No",(VLOOKUP($A6,#REF!,17,FALSE)+VLOOKUP($A6,#REF!,18,FALSE)+VLOOKUP($A6,#REF!,19,FALSE)),(VLOOKUP($A6,#REF!,18,FALSE)+VLOOKUP($A6,#REF!,19,FALSE)+VLOOKUP($A6,#REF!,22,FALSE))),0)</f>
        <v>8712194.120000001</v>
      </c>
      <c r="H6" s="65"/>
      <c r="I6" s="65">
        <f t="shared" ref="I6:I55" si="11">G6+H6</f>
        <v>8712194.120000001</v>
      </c>
      <c r="J6" s="66">
        <f t="shared" si="1"/>
        <v>1.627158501722694E-2</v>
      </c>
      <c r="K6" s="65">
        <f>IFERROR(IF(C6="No",(VLOOKUP($A6,#REF!,36,FALSE)),VLOOKUP($A6,#REF!,48,FALSE)),0)</f>
        <v>10766714.788083404</v>
      </c>
      <c r="L6" s="65">
        <f t="shared" si="2"/>
        <v>7817693</v>
      </c>
      <c r="M6" s="65">
        <f>(IFERROR(VLOOKUP($A6,#REF!,48,FALSE),0))</f>
        <v>0</v>
      </c>
      <c r="N6" s="65">
        <f t="shared" ref="N6:N55" si="12">L6+M6</f>
        <v>7817693</v>
      </c>
      <c r="O6" s="65">
        <v>1844975.55</v>
      </c>
      <c r="P6" s="65">
        <f t="shared" ref="P6:P55" si="13">ROUND($N6*23.6%,2)</f>
        <v>1844975.55</v>
      </c>
      <c r="Q6" s="65">
        <f t="shared" si="3"/>
        <v>1954423.25</v>
      </c>
      <c r="R6" s="65">
        <f t="shared" si="4"/>
        <v>1954423.25</v>
      </c>
      <c r="S6" s="65">
        <f t="shared" si="4"/>
        <v>1954423.25</v>
      </c>
      <c r="T6" s="65">
        <f t="shared" si="5"/>
        <v>109447.7</v>
      </c>
      <c r="U6" s="65">
        <f t="shared" si="6"/>
        <v>2949021.7880834043</v>
      </c>
      <c r="V6" s="65"/>
      <c r="W6" s="65">
        <f>IFERROR(VLOOKUP($A6,#REF!,31,FALSE),0)+IFERROR(VLOOKUP($A6,#REF!,32,FALSE),0)</f>
        <v>7880524.8899999913</v>
      </c>
      <c r="X6" s="66">
        <f t="shared" si="7"/>
        <v>2.4343706387079975E-2</v>
      </c>
      <c r="Y6" s="65">
        <f>IFERROR(VLOOKUP($A6,#REF!,33,FALSE),0)</f>
        <v>983554.83436672017</v>
      </c>
      <c r="Z6" s="67">
        <f t="shared" si="8"/>
        <v>3340463</v>
      </c>
      <c r="AA6" s="65">
        <f>(IFERROR(VLOOKUP(A6,#REF!,64,FALSE),0))</f>
        <v>0</v>
      </c>
      <c r="AB6" s="65">
        <f t="shared" si="9"/>
        <v>3340463</v>
      </c>
      <c r="AC6" s="65">
        <v>785107.80800000008</v>
      </c>
      <c r="AD6" s="65">
        <f t="shared" ref="AD6:AD55" si="14">AB6*23.6%</f>
        <v>788349.26800000004</v>
      </c>
      <c r="AE6" s="65">
        <v>831682</v>
      </c>
      <c r="AF6" s="65">
        <f t="shared" ref="AF6:AF55" si="15">ROUND($AB6*25%,2)</f>
        <v>835115.75</v>
      </c>
      <c r="AG6" s="65">
        <f t="shared" ref="AG6:AG55" si="16">ROUND($AB6*25%,2)-(AE6-AF6)-(AC6-AD6)</f>
        <v>841790.96</v>
      </c>
      <c r="AH6" s="65">
        <f t="shared" ref="AH6:AH55" si="17">ROUND($AB6*25%,2)</f>
        <v>835115.75</v>
      </c>
      <c r="AI6" s="65">
        <f t="shared" ref="AI6:AI55" si="18">ROUND($AB6*1.4%,2)</f>
        <v>46766.48</v>
      </c>
      <c r="AJ6" s="65">
        <f t="shared" si="10"/>
        <v>-2356908.1656332798</v>
      </c>
      <c r="AK6" s="68"/>
      <c r="AP6" s="68"/>
      <c r="AR6" s="24" t="str">
        <f>VLOOKUP(A6,#REF!,1,FALSE)</f>
        <v>100696610B</v>
      </c>
      <c r="AS6" s="79"/>
      <c r="AT6" s="24" t="str">
        <f>VLOOKUP(A6,#REF!,1,FALSE)</f>
        <v>100696610B</v>
      </c>
      <c r="AU6" s="24" t="str">
        <f>VLOOKUP(A6,#REF!,1,FALSE)</f>
        <v>100696610B</v>
      </c>
    </row>
    <row r="7" spans="1:47" x14ac:dyDescent="0.2">
      <c r="A7" s="25" t="s">
        <v>7</v>
      </c>
      <c r="B7" s="8" t="s">
        <v>8</v>
      </c>
      <c r="C7" s="62" t="str">
        <f>IFERROR(VLOOKUP(A7,#REF!,6,FALSE),IFERROR(VLOOKUP(A7,#REF!,6,FALSE),VLOOKUP(A7,#REF!,10,FALSE)))</f>
        <v>Yes</v>
      </c>
      <c r="D7" s="8">
        <v>1</v>
      </c>
      <c r="E7" s="63">
        <v>1</v>
      </c>
      <c r="F7" s="64">
        <f t="shared" si="0"/>
        <v>3913957.8799999896</v>
      </c>
      <c r="G7" s="65">
        <f>IFERROR(IF(C7="No",(VLOOKUP($A7,#REF!,17,FALSE)+VLOOKUP($A7,#REF!,18,FALSE)+VLOOKUP($A7,#REF!,19,FALSE)),(VLOOKUP($A7,#REF!,18,FALSE)+VLOOKUP($A7,#REF!,19,FALSE)+VLOOKUP($A7,#REF!,22,FALSE))),0)</f>
        <v>923350.05</v>
      </c>
      <c r="H7" s="65"/>
      <c r="I7" s="65">
        <f t="shared" si="11"/>
        <v>923350.05</v>
      </c>
      <c r="J7" s="66">
        <f t="shared" si="1"/>
        <v>1.7245218176148427E-3</v>
      </c>
      <c r="K7" s="65">
        <f>IFERROR(IF(C7="No",(VLOOKUP($A7,#REF!,36,FALSE)),VLOOKUP($A7,#REF!,48,FALSE)),0)</f>
        <v>1345350.3172671634</v>
      </c>
      <c r="L7" s="65">
        <f t="shared" si="2"/>
        <v>828548</v>
      </c>
      <c r="M7" s="65">
        <f>(IFERROR(VLOOKUP($A7,#REF!,48,FALSE),0))</f>
        <v>0</v>
      </c>
      <c r="N7" s="65">
        <f t="shared" si="12"/>
        <v>828548</v>
      </c>
      <c r="O7" s="65">
        <v>195537.33</v>
      </c>
      <c r="P7" s="65">
        <f t="shared" si="13"/>
        <v>195537.33</v>
      </c>
      <c r="Q7" s="65">
        <f t="shared" si="3"/>
        <v>207137</v>
      </c>
      <c r="R7" s="65">
        <f t="shared" si="4"/>
        <v>207137</v>
      </c>
      <c r="S7" s="65">
        <f t="shared" si="4"/>
        <v>207137</v>
      </c>
      <c r="T7" s="65">
        <f t="shared" si="5"/>
        <v>11599.67</v>
      </c>
      <c r="U7" s="65">
        <f t="shared" si="6"/>
        <v>516802.31726716342</v>
      </c>
      <c r="V7" s="65"/>
      <c r="W7" s="65">
        <f>IFERROR(VLOOKUP($A7,#REF!,31,FALSE),0)+IFERROR(VLOOKUP($A7,#REF!,32,FALSE),0)</f>
        <v>2990607.8299999898</v>
      </c>
      <c r="X7" s="66">
        <f t="shared" si="7"/>
        <v>9.238277900093305E-3</v>
      </c>
      <c r="Y7" s="65">
        <f>IFERROR(VLOOKUP($A7,#REF!,33,FALSE),0)</f>
        <v>564103.47885130299</v>
      </c>
      <c r="Z7" s="67">
        <f t="shared" si="8"/>
        <v>1267684</v>
      </c>
      <c r="AA7" s="65">
        <f>(IFERROR(VLOOKUP(A7,#REF!,64,FALSE),0))</f>
        <v>0</v>
      </c>
      <c r="AB7" s="65">
        <f t="shared" si="9"/>
        <v>1267684</v>
      </c>
      <c r="AC7" s="65">
        <v>297943.39199999999</v>
      </c>
      <c r="AD7" s="65">
        <f t="shared" si="14"/>
        <v>299173.424</v>
      </c>
      <c r="AE7" s="65">
        <v>315618</v>
      </c>
      <c r="AF7" s="65">
        <f t="shared" si="15"/>
        <v>316921</v>
      </c>
      <c r="AG7" s="65">
        <f t="shared" si="16"/>
        <v>319454.03200000001</v>
      </c>
      <c r="AH7" s="65">
        <f t="shared" si="17"/>
        <v>316921</v>
      </c>
      <c r="AI7" s="65">
        <f t="shared" si="18"/>
        <v>17747.580000000002</v>
      </c>
      <c r="AJ7" s="65">
        <f t="shared" si="10"/>
        <v>-703580.52114869701</v>
      </c>
      <c r="AK7" s="68"/>
      <c r="AP7" s="68"/>
      <c r="AR7" s="24" t="str">
        <f>VLOOKUP(A7,#REF!,1,FALSE)</f>
        <v>200102450A</v>
      </c>
      <c r="AS7" s="79"/>
      <c r="AT7" s="24" t="str">
        <f>VLOOKUP(A7,#REF!,1,FALSE)</f>
        <v>200102450A</v>
      </c>
      <c r="AU7" s="24" t="str">
        <f>VLOOKUP(A7,#REF!,1,FALSE)</f>
        <v>200102450A</v>
      </c>
    </row>
    <row r="8" spans="1:47" x14ac:dyDescent="0.2">
      <c r="A8" s="43" t="s">
        <v>129</v>
      </c>
      <c r="B8" s="8" t="s">
        <v>130</v>
      </c>
      <c r="C8" s="62" t="str">
        <f>IFERROR(VLOOKUP(A8,#REF!,6,FALSE),IFERROR(VLOOKUP(A8,#REF!,6,FALSE),VLOOKUP(A8,#REF!,10,FALSE)))</f>
        <v>Yes</v>
      </c>
      <c r="D8" s="8">
        <v>1</v>
      </c>
      <c r="E8" s="63">
        <v>1</v>
      </c>
      <c r="F8" s="64">
        <f t="shared" si="0"/>
        <v>2516086.1861846824</v>
      </c>
      <c r="G8" s="65">
        <f>IFERROR(IF(C8="No",(VLOOKUP($A8,#REF!,17,FALSE)+VLOOKUP($A8,#REF!,18,FALSE)+VLOOKUP($A8,#REF!,19,FALSE)),(VLOOKUP($A8,#REF!,18,FALSE)+VLOOKUP($A8,#REF!,19,FALSE)+VLOOKUP($A8,#REF!,22,FALSE))),0)</f>
        <v>41369.339999999997</v>
      </c>
      <c r="H8" s="65"/>
      <c r="I8" s="65">
        <f t="shared" si="11"/>
        <v>41369.339999999997</v>
      </c>
      <c r="J8" s="66">
        <f t="shared" si="1"/>
        <v>7.7264661880211525E-5</v>
      </c>
      <c r="K8" s="65">
        <f>IFERROR(IF(C8="No",(VLOOKUP($A8,#REF!,36,FALSE)),VLOOKUP($A8,#REF!,48,FALSE)),0)</f>
        <v>37219.77858994421</v>
      </c>
      <c r="L8" s="65">
        <f t="shared" si="2"/>
        <v>37122</v>
      </c>
      <c r="M8" s="65">
        <f>(IFERROR(VLOOKUP($A8,#REF!,48,FALSE),0))</f>
        <v>0</v>
      </c>
      <c r="N8" s="65">
        <f t="shared" si="12"/>
        <v>37122</v>
      </c>
      <c r="O8" s="65">
        <v>8760.7900000000009</v>
      </c>
      <c r="P8" s="65">
        <f t="shared" si="13"/>
        <v>8760.7900000000009</v>
      </c>
      <c r="Q8" s="65">
        <f t="shared" si="3"/>
        <v>9280.5</v>
      </c>
      <c r="R8" s="65">
        <f t="shared" si="4"/>
        <v>9280.5</v>
      </c>
      <c r="S8" s="65">
        <f t="shared" si="4"/>
        <v>9280.5</v>
      </c>
      <c r="T8" s="65">
        <f t="shared" si="5"/>
        <v>519.71</v>
      </c>
      <c r="U8" s="65">
        <f t="shared" si="6"/>
        <v>97.778589944209671</v>
      </c>
      <c r="V8" s="65"/>
      <c r="W8" s="65">
        <f>IFERROR(VLOOKUP($A8,#REF!,31,FALSE),0)+IFERROR(VLOOKUP($A8,#REF!,32,FALSE),0)</f>
        <v>2474716.8461846826</v>
      </c>
      <c r="X8" s="66">
        <f t="shared" si="7"/>
        <v>7.6446405709760454E-3</v>
      </c>
      <c r="Y8" s="65">
        <f>IFERROR(VLOOKUP($A8,#REF!,33,FALSE),0)</f>
        <v>66673.689568034082</v>
      </c>
      <c r="Z8" s="67">
        <f t="shared" si="8"/>
        <v>1049004</v>
      </c>
      <c r="AA8" s="65">
        <f>(IFERROR(VLOOKUP(A8,#REF!,64,FALSE),0))</f>
        <v>0</v>
      </c>
      <c r="AB8" s="65">
        <f t="shared" si="9"/>
        <v>1049004</v>
      </c>
      <c r="AC8" s="65">
        <v>246547.07600000003</v>
      </c>
      <c r="AD8" s="65">
        <f t="shared" si="14"/>
        <v>247564.94400000002</v>
      </c>
      <c r="AE8" s="65">
        <v>261172.75</v>
      </c>
      <c r="AF8" s="65">
        <f t="shared" si="15"/>
        <v>262251</v>
      </c>
      <c r="AG8" s="65">
        <f t="shared" si="16"/>
        <v>264347.11800000002</v>
      </c>
      <c r="AH8" s="65">
        <f t="shared" si="17"/>
        <v>262251</v>
      </c>
      <c r="AI8" s="65">
        <f t="shared" si="18"/>
        <v>14686.06</v>
      </c>
      <c r="AJ8" s="65">
        <f t="shared" si="10"/>
        <v>-982330.31043196586</v>
      </c>
      <c r="AK8" s="68"/>
      <c r="AP8" s="68"/>
      <c r="AR8" s="24" t="str">
        <f>VLOOKUP(A8,#REF!,1,FALSE)</f>
        <v>200573000A</v>
      </c>
      <c r="AS8" s="79"/>
      <c r="AT8" s="24" t="str">
        <f>VLOOKUP(A8,#REF!,1,FALSE)</f>
        <v>200573000A</v>
      </c>
      <c r="AU8" s="24" t="str">
        <f>VLOOKUP(A8,#REF!,1,FALSE)</f>
        <v>200573000A</v>
      </c>
    </row>
    <row r="9" spans="1:47" x14ac:dyDescent="0.2">
      <c r="A9" s="44" t="s">
        <v>140</v>
      </c>
      <c r="B9" s="8" t="s">
        <v>172</v>
      </c>
      <c r="C9" s="62" t="str">
        <f>IFERROR(VLOOKUP(A9,#REF!,6,FALSE),IFERROR(VLOOKUP(A9,#REF!,6,FALSE),VLOOKUP(A9,#REF!,10,FALSE)))</f>
        <v>No</v>
      </c>
      <c r="D9" s="8">
        <v>1</v>
      </c>
      <c r="E9" s="63">
        <v>1</v>
      </c>
      <c r="F9" s="64">
        <f t="shared" si="0"/>
        <v>10080648.539999999</v>
      </c>
      <c r="G9" s="65">
        <f>IFERROR(IF(C9="No",(VLOOKUP($A9,#REF!,17,FALSE)+VLOOKUP($A9,#REF!,18,FALSE)+VLOOKUP($A9,#REF!,19,FALSE)),(VLOOKUP($A9,#REF!,18,FALSE)+VLOOKUP($A9,#REF!,19,FALSE)+VLOOKUP($A9,#REF!,22,FALSE))),0)</f>
        <v>10080648.539999999</v>
      </c>
      <c r="H9" s="65"/>
      <c r="I9" s="65">
        <f t="shared" si="11"/>
        <v>10080648.539999999</v>
      </c>
      <c r="J9" s="66">
        <f t="shared" si="1"/>
        <v>1.8827419073554182E-2</v>
      </c>
      <c r="K9" s="65">
        <f>IFERROR(IF(C9="No",(VLOOKUP($A9,#REF!,36,FALSE)),VLOOKUP($A9,#REF!,48,FALSE)),0)</f>
        <v>2578246.1747945938</v>
      </c>
      <c r="L9" s="65">
        <f t="shared" si="2"/>
        <v>9045645</v>
      </c>
      <c r="M9" s="65">
        <f>(IFERROR(VLOOKUP($A9,#REF!,48,FALSE),0))</f>
        <v>0</v>
      </c>
      <c r="N9" s="65">
        <f t="shared" si="12"/>
        <v>9045645</v>
      </c>
      <c r="O9" s="65">
        <v>2134772.2200000002</v>
      </c>
      <c r="P9" s="65">
        <f t="shared" si="13"/>
        <v>2134772.2200000002</v>
      </c>
      <c r="Q9" s="65">
        <f t="shared" si="3"/>
        <v>2261411.25</v>
      </c>
      <c r="R9" s="65">
        <f t="shared" si="4"/>
        <v>2261411.25</v>
      </c>
      <c r="S9" s="65">
        <f t="shared" si="4"/>
        <v>2261411.25</v>
      </c>
      <c r="T9" s="65">
        <f t="shared" si="5"/>
        <v>126639.03</v>
      </c>
      <c r="U9" s="65">
        <f t="shared" si="6"/>
        <v>-6467398.8252054062</v>
      </c>
      <c r="V9" s="65"/>
      <c r="W9" s="65">
        <f>IFERROR(VLOOKUP($A9,#REF!,31,FALSE),0)+IFERROR(VLOOKUP($A9,#REF!,32,FALSE),0)</f>
        <v>0</v>
      </c>
      <c r="X9" s="66">
        <f t="shared" si="7"/>
        <v>0</v>
      </c>
      <c r="Y9" s="65">
        <f>IFERROR(VLOOKUP($A9,#REF!,33,FALSE),0)</f>
        <v>0</v>
      </c>
      <c r="Z9" s="67">
        <f t="shared" si="8"/>
        <v>0</v>
      </c>
      <c r="AA9" s="65">
        <f>(IFERROR(VLOOKUP(A9,#REF!,64,FALSE),0))</f>
        <v>0</v>
      </c>
      <c r="AB9" s="65">
        <f t="shared" si="9"/>
        <v>0</v>
      </c>
      <c r="AC9" s="65">
        <v>0</v>
      </c>
      <c r="AD9" s="65">
        <f t="shared" si="14"/>
        <v>0</v>
      </c>
      <c r="AE9" s="65">
        <v>0</v>
      </c>
      <c r="AF9" s="65">
        <f t="shared" si="15"/>
        <v>0</v>
      </c>
      <c r="AG9" s="65">
        <f t="shared" si="16"/>
        <v>0</v>
      </c>
      <c r="AH9" s="65">
        <f t="shared" si="17"/>
        <v>0</v>
      </c>
      <c r="AI9" s="65">
        <f t="shared" si="18"/>
        <v>0</v>
      </c>
      <c r="AJ9" s="65">
        <f t="shared" si="10"/>
        <v>0</v>
      </c>
      <c r="AK9" s="68"/>
      <c r="AP9" s="68"/>
      <c r="AR9" s="79"/>
      <c r="AS9" s="24" t="str">
        <f>VLOOKUP(A9,#REF!,1,FALSE)</f>
        <v>200085660H</v>
      </c>
      <c r="AT9" s="79"/>
      <c r="AU9" s="24" t="str">
        <f>VLOOKUP(A9,#REF!,1,FALSE)</f>
        <v>200085660H</v>
      </c>
    </row>
    <row r="10" spans="1:47" x14ac:dyDescent="0.2">
      <c r="A10" s="24" t="s">
        <v>9</v>
      </c>
      <c r="B10" s="8" t="s">
        <v>10</v>
      </c>
      <c r="C10" s="62" t="str">
        <f>IFERROR(VLOOKUP(A10,#REF!,6,FALSE),IFERROR(VLOOKUP(A10,#REF!,6,FALSE),VLOOKUP(A10,#REF!,10,FALSE)))</f>
        <v>Yes</v>
      </c>
      <c r="D10" s="8">
        <v>1</v>
      </c>
      <c r="E10" s="63">
        <v>1</v>
      </c>
      <c r="F10" s="64">
        <f t="shared" si="0"/>
        <v>2003145.49</v>
      </c>
      <c r="G10" s="65">
        <f>IFERROR(IF(C10="No",(VLOOKUP($A10,#REF!,17,FALSE)+VLOOKUP($A10,#REF!,18,FALSE)+VLOOKUP($A10,#REF!,19,FALSE)),(VLOOKUP($A10,#REF!,18,FALSE)+VLOOKUP($A10,#REF!,19,FALSE)+VLOOKUP($A10,#REF!,22,FALSE))),0)</f>
        <v>595365.65999999992</v>
      </c>
      <c r="H10" s="65"/>
      <c r="I10" s="65">
        <f t="shared" si="11"/>
        <v>595365.65999999992</v>
      </c>
      <c r="J10" s="66">
        <f t="shared" si="1"/>
        <v>1.1119521465652816E-3</v>
      </c>
      <c r="K10" s="65">
        <f>IFERROR(IF(C10="No",(VLOOKUP($A10,#REF!,36,FALSE)),VLOOKUP($A10,#REF!,48,FALSE)),0)</f>
        <v>695903.98083925247</v>
      </c>
      <c r="L10" s="65">
        <f t="shared" si="2"/>
        <v>534238</v>
      </c>
      <c r="M10" s="65">
        <f>(IFERROR(VLOOKUP($A10,#REF!,48,FALSE),0))</f>
        <v>0</v>
      </c>
      <c r="N10" s="65">
        <f t="shared" si="12"/>
        <v>534238</v>
      </c>
      <c r="O10" s="65">
        <v>126080.17</v>
      </c>
      <c r="P10" s="65">
        <f t="shared" si="13"/>
        <v>126080.17</v>
      </c>
      <c r="Q10" s="65">
        <f t="shared" si="3"/>
        <v>133559.5</v>
      </c>
      <c r="R10" s="65">
        <f t="shared" si="4"/>
        <v>133559.5</v>
      </c>
      <c r="S10" s="65">
        <f t="shared" si="4"/>
        <v>133559.5</v>
      </c>
      <c r="T10" s="65">
        <f t="shared" si="5"/>
        <v>7479.33</v>
      </c>
      <c r="U10" s="65">
        <f t="shared" si="6"/>
        <v>161665.98083925247</v>
      </c>
      <c r="V10" s="65"/>
      <c r="W10" s="65">
        <f>IFERROR(VLOOKUP($A10,#REF!,31,FALSE),0)+IFERROR(VLOOKUP($A10,#REF!,32,FALSE),0)</f>
        <v>1407779.83</v>
      </c>
      <c r="X10" s="66">
        <f t="shared" si="7"/>
        <v>4.3487685550820466E-3</v>
      </c>
      <c r="Y10" s="65">
        <f>IFERROR(VLOOKUP($A10,#REF!,33,FALSE),0)</f>
        <v>1240358.3356742037</v>
      </c>
      <c r="Z10" s="67">
        <f t="shared" si="8"/>
        <v>596741</v>
      </c>
      <c r="AA10" s="65">
        <f>(IFERROR(VLOOKUP(A10,#REF!,64,FALSE),0))</f>
        <v>0</v>
      </c>
      <c r="AB10" s="65">
        <f t="shared" si="9"/>
        <v>596741</v>
      </c>
      <c r="AC10" s="65">
        <v>140251.96800000002</v>
      </c>
      <c r="AD10" s="65">
        <f t="shared" si="14"/>
        <v>140830.87600000002</v>
      </c>
      <c r="AE10" s="65">
        <v>148572</v>
      </c>
      <c r="AF10" s="65">
        <f t="shared" si="15"/>
        <v>149185.25</v>
      </c>
      <c r="AG10" s="65">
        <f t="shared" si="16"/>
        <v>150377.408</v>
      </c>
      <c r="AH10" s="65">
        <f t="shared" si="17"/>
        <v>149185.25</v>
      </c>
      <c r="AI10" s="65">
        <f t="shared" si="18"/>
        <v>8354.3700000000008</v>
      </c>
      <c r="AJ10" s="65">
        <f t="shared" si="10"/>
        <v>643617.3356742037</v>
      </c>
      <c r="AK10" s="68"/>
      <c r="AP10" s="68"/>
      <c r="AR10" s="24" t="str">
        <f>VLOOKUP(A10,#REF!,1,FALSE)</f>
        <v>100700010G</v>
      </c>
      <c r="AS10" s="79"/>
      <c r="AT10" s="24" t="str">
        <f>VLOOKUP(A10,#REF!,1,FALSE)</f>
        <v>100700010G</v>
      </c>
      <c r="AU10" s="24" t="str">
        <f>VLOOKUP(A10,#REF!,1,FALSE)</f>
        <v>100700010G</v>
      </c>
    </row>
    <row r="11" spans="1:47" x14ac:dyDescent="0.2">
      <c r="A11" s="24" t="s">
        <v>189</v>
      </c>
      <c r="B11" s="8" t="s">
        <v>190</v>
      </c>
      <c r="C11" s="62" t="str">
        <f>IFERROR(VLOOKUP(A11,#REF!,6,FALSE),IFERROR(VLOOKUP(A11,#REF!,6,FALSE),VLOOKUP(A11,#REF!,10,FALSE)))</f>
        <v>Yes</v>
      </c>
      <c r="D11" s="8">
        <v>1</v>
      </c>
      <c r="E11" s="63">
        <v>1</v>
      </c>
      <c r="F11" s="64">
        <f t="shared" si="0"/>
        <v>12069084.020000147</v>
      </c>
      <c r="G11" s="65">
        <f>IFERROR(IF(C11="No",(VLOOKUP($A11,#REF!,17,FALSE)+VLOOKUP($A11,#REF!,18,FALSE)+VLOOKUP($A11,#REF!,19,FALSE)),(VLOOKUP($A11,#REF!,18,FALSE)+VLOOKUP($A11,#REF!,19,FALSE)+VLOOKUP($A11,#REF!,22,FALSE))),0)</f>
        <v>3901104.49</v>
      </c>
      <c r="H11" s="65"/>
      <c r="I11" s="65">
        <f t="shared" si="11"/>
        <v>3901104.49</v>
      </c>
      <c r="J11" s="66">
        <f t="shared" si="1"/>
        <v>7.2860122829908587E-3</v>
      </c>
      <c r="K11" s="65">
        <f>IFERROR(IF(C11="No",(VLOOKUP($A11,#REF!,36,FALSE)),VLOOKUP($A11,#REF!,48,FALSE)),0)</f>
        <v>4795684.8818393964</v>
      </c>
      <c r="L11" s="65">
        <f t="shared" si="2"/>
        <v>3500569</v>
      </c>
      <c r="M11" s="65">
        <f>(IFERROR(VLOOKUP($A11,#REF!,48,FALSE),0))</f>
        <v>0</v>
      </c>
      <c r="N11" s="65">
        <f t="shared" si="12"/>
        <v>3500569</v>
      </c>
      <c r="O11" s="65">
        <v>826134.28</v>
      </c>
      <c r="P11" s="65">
        <f t="shared" si="13"/>
        <v>826134.28</v>
      </c>
      <c r="Q11" s="65">
        <f t="shared" si="3"/>
        <v>875142.25</v>
      </c>
      <c r="R11" s="65">
        <f t="shared" si="4"/>
        <v>875142.25</v>
      </c>
      <c r="S11" s="65">
        <f t="shared" si="4"/>
        <v>875142.25</v>
      </c>
      <c r="T11" s="65">
        <f t="shared" si="5"/>
        <v>49007.97</v>
      </c>
      <c r="U11" s="65">
        <f t="shared" si="6"/>
        <v>1295115.8818393964</v>
      </c>
      <c r="V11" s="65"/>
      <c r="W11" s="65">
        <f>IFERROR(VLOOKUP($A11,#REF!,31,FALSE),0)+IFERROR(VLOOKUP($A11,#REF!,32,FALSE),0)</f>
        <v>8167979.5300001465</v>
      </c>
      <c r="X11" s="66">
        <f t="shared" si="7"/>
        <v>2.5231681674696579E-2</v>
      </c>
      <c r="Y11" s="65">
        <f>IFERROR(VLOOKUP($A11,#REF!,33,FALSE),0)</f>
        <v>1566329.3792435518</v>
      </c>
      <c r="Z11" s="67">
        <f t="shared" si="8"/>
        <v>3462311</v>
      </c>
      <c r="AA11" s="65">
        <f>(IFERROR(VLOOKUP(A11,#REF!,64,FALSE),0))</f>
        <v>0</v>
      </c>
      <c r="AB11" s="65">
        <f t="shared" si="9"/>
        <v>3462311</v>
      </c>
      <c r="AC11" s="65">
        <v>813745.9360000001</v>
      </c>
      <c r="AD11" s="65">
        <f t="shared" si="14"/>
        <v>817105.39600000007</v>
      </c>
      <c r="AE11" s="65">
        <v>862019</v>
      </c>
      <c r="AF11" s="65">
        <f t="shared" si="15"/>
        <v>865577.75</v>
      </c>
      <c r="AG11" s="65">
        <f t="shared" si="16"/>
        <v>872495.96</v>
      </c>
      <c r="AH11" s="65">
        <f t="shared" si="17"/>
        <v>865577.75</v>
      </c>
      <c r="AI11" s="65">
        <f t="shared" si="18"/>
        <v>48472.35</v>
      </c>
      <c r="AJ11" s="65">
        <f t="shared" si="10"/>
        <v>-1895981.6207564482</v>
      </c>
      <c r="AK11" s="68"/>
      <c r="AP11" s="68"/>
      <c r="AR11" s="24" t="str">
        <f>VLOOKUP(A11,#REF!,1,FALSE)</f>
        <v>100700120A</v>
      </c>
      <c r="AS11" s="79"/>
      <c r="AT11" s="24" t="str">
        <f>VLOOKUP(A11,#REF!,1,FALSE)</f>
        <v>100700120A</v>
      </c>
      <c r="AU11" s="24" t="str">
        <f>VLOOKUP(A11,#REF!,1,FALSE)</f>
        <v>100700120A</v>
      </c>
    </row>
    <row r="12" spans="1:47" x14ac:dyDescent="0.2">
      <c r="A12" s="25" t="s">
        <v>13</v>
      </c>
      <c r="B12" s="8" t="s">
        <v>14</v>
      </c>
      <c r="C12" s="62" t="str">
        <f>IFERROR(VLOOKUP(A12,#REF!,6,FALSE),IFERROR(VLOOKUP(A12,#REF!,6,FALSE),VLOOKUP(A12,#REF!,10,FALSE)))</f>
        <v>Yes</v>
      </c>
      <c r="D12" s="8">
        <v>1</v>
      </c>
      <c r="E12" s="63">
        <v>1</v>
      </c>
      <c r="F12" s="64">
        <f t="shared" si="0"/>
        <v>6002167.4983861353</v>
      </c>
      <c r="G12" s="65">
        <f>IFERROR(IF(C12="No",(VLOOKUP($A12,#REF!,17,FALSE)+VLOOKUP($A12,#REF!,18,FALSE)+VLOOKUP($A12,#REF!,19,FALSE)),(VLOOKUP($A12,#REF!,18,FALSE)+VLOOKUP($A12,#REF!,19,FALSE)+VLOOKUP($A12,#REF!,22,FALSE))),0)</f>
        <v>2039451.3000000003</v>
      </c>
      <c r="H12" s="65"/>
      <c r="I12" s="65">
        <f t="shared" si="11"/>
        <v>2039451.3000000003</v>
      </c>
      <c r="J12" s="66">
        <f t="shared" si="1"/>
        <v>3.8090410704076467E-3</v>
      </c>
      <c r="K12" s="65">
        <f>IFERROR(IF(C12="No",(VLOOKUP($A12,#REF!,36,FALSE)),VLOOKUP($A12,#REF!,48,FALSE)),0)</f>
        <v>2070873.302779933</v>
      </c>
      <c r="L12" s="65">
        <f t="shared" si="2"/>
        <v>1830056</v>
      </c>
      <c r="M12" s="65">
        <f>(IFERROR(VLOOKUP($A12,#REF!,48,FALSE),0))</f>
        <v>0</v>
      </c>
      <c r="N12" s="65">
        <f t="shared" si="12"/>
        <v>1830056</v>
      </c>
      <c r="O12" s="65">
        <v>431893.22</v>
      </c>
      <c r="P12" s="65">
        <f t="shared" si="13"/>
        <v>431893.22</v>
      </c>
      <c r="Q12" s="65">
        <f t="shared" si="3"/>
        <v>457514</v>
      </c>
      <c r="R12" s="65">
        <f t="shared" si="4"/>
        <v>457514</v>
      </c>
      <c r="S12" s="65">
        <f t="shared" si="4"/>
        <v>457514</v>
      </c>
      <c r="T12" s="65">
        <f t="shared" si="5"/>
        <v>25620.78</v>
      </c>
      <c r="U12" s="65">
        <f t="shared" si="6"/>
        <v>240817.30277993297</v>
      </c>
      <c r="V12" s="65"/>
      <c r="W12" s="65">
        <f>IFERROR(VLOOKUP($A12,#REF!,31,FALSE),0)+IFERROR(VLOOKUP($A12,#REF!,32,FALSE),0)</f>
        <v>3962716.1983861346</v>
      </c>
      <c r="X12" s="66">
        <f t="shared" si="7"/>
        <v>1.2241215017447642E-2</v>
      </c>
      <c r="Y12" s="65">
        <f>IFERROR(VLOOKUP($A12,#REF!,33,FALSE),0)</f>
        <v>1448287.4589078822</v>
      </c>
      <c r="Z12" s="67">
        <f t="shared" si="8"/>
        <v>1679749</v>
      </c>
      <c r="AA12" s="65">
        <f>(IFERROR(VLOOKUP(A12,#REF!,64,FALSE),0))</f>
        <v>0</v>
      </c>
      <c r="AB12" s="65">
        <f t="shared" si="9"/>
        <v>1679749</v>
      </c>
      <c r="AC12" s="65">
        <v>394790.94800000003</v>
      </c>
      <c r="AD12" s="65">
        <f t="shared" si="14"/>
        <v>396420.76400000002</v>
      </c>
      <c r="AE12" s="65">
        <v>418210.75</v>
      </c>
      <c r="AF12" s="65">
        <f t="shared" si="15"/>
        <v>419937.25</v>
      </c>
      <c r="AG12" s="65">
        <f t="shared" si="16"/>
        <v>423293.56599999999</v>
      </c>
      <c r="AH12" s="65">
        <f t="shared" si="17"/>
        <v>419937.25</v>
      </c>
      <c r="AI12" s="65">
        <f t="shared" si="18"/>
        <v>23516.49</v>
      </c>
      <c r="AJ12" s="65">
        <f t="shared" si="10"/>
        <v>-231461.54109211778</v>
      </c>
      <c r="AK12" s="68"/>
      <c r="AP12" s="68"/>
      <c r="AR12" s="24" t="str">
        <f>VLOOKUP(A12,#REF!,1,FALSE)</f>
        <v>100699410A</v>
      </c>
      <c r="AS12" s="79"/>
      <c r="AT12" s="24" t="str">
        <f>VLOOKUP(A12,#REF!,1,FALSE)</f>
        <v>100699410A</v>
      </c>
      <c r="AU12" s="24" t="str">
        <f>VLOOKUP(A12,#REF!,1,FALSE)</f>
        <v>100699410A</v>
      </c>
    </row>
    <row r="13" spans="1:47" x14ac:dyDescent="0.2">
      <c r="A13" s="25" t="s">
        <v>15</v>
      </c>
      <c r="B13" s="8" t="s">
        <v>16</v>
      </c>
      <c r="C13" s="62" t="str">
        <f>IFERROR(VLOOKUP(A13,#REF!,6,FALSE),IFERROR(VLOOKUP(A13,#REF!,6,FALSE),VLOOKUP(A13,#REF!,10,FALSE)))</f>
        <v>Yes</v>
      </c>
      <c r="D13" s="8">
        <v>1</v>
      </c>
      <c r="E13" s="63">
        <v>1</v>
      </c>
      <c r="F13" s="64">
        <f t="shared" si="0"/>
        <v>2319261.56</v>
      </c>
      <c r="G13" s="65">
        <f>IFERROR(IF(C13="No",(VLOOKUP($A13,#REF!,17,FALSE)+VLOOKUP($A13,#REF!,18,FALSE)+VLOOKUP($A13,#REF!,19,FALSE)),(VLOOKUP($A13,#REF!,18,FALSE)+VLOOKUP($A13,#REF!,19,FALSE)+VLOOKUP($A13,#REF!,22,FALSE))),0)</f>
        <v>515730.07999999996</v>
      </c>
      <c r="H13" s="65"/>
      <c r="I13" s="65">
        <f t="shared" si="11"/>
        <v>515730.07999999996</v>
      </c>
      <c r="J13" s="66">
        <f t="shared" si="1"/>
        <v>9.6321841858377339E-4</v>
      </c>
      <c r="K13" s="65">
        <f>IFERROR(IF(C13="No",(VLOOKUP($A13,#REF!,36,FALSE)),VLOOKUP($A13,#REF!,48,FALSE)),0)</f>
        <v>886094.33271615196</v>
      </c>
      <c r="L13" s="65">
        <f t="shared" si="2"/>
        <v>462779</v>
      </c>
      <c r="M13" s="65">
        <f>(IFERROR(VLOOKUP($A13,#REF!,48,FALSE),0))</f>
        <v>0</v>
      </c>
      <c r="N13" s="65">
        <f t="shared" si="12"/>
        <v>462779</v>
      </c>
      <c r="O13" s="65">
        <v>109215.84</v>
      </c>
      <c r="P13" s="65">
        <f t="shared" si="13"/>
        <v>109215.84</v>
      </c>
      <c r="Q13" s="65">
        <f t="shared" si="3"/>
        <v>115694.75</v>
      </c>
      <c r="R13" s="65">
        <f t="shared" si="4"/>
        <v>115694.75</v>
      </c>
      <c r="S13" s="65">
        <f t="shared" si="4"/>
        <v>115694.75</v>
      </c>
      <c r="T13" s="65">
        <f t="shared" si="5"/>
        <v>6478.91</v>
      </c>
      <c r="U13" s="65">
        <f t="shared" si="6"/>
        <v>423315.33271615196</v>
      </c>
      <c r="V13" s="65"/>
      <c r="W13" s="65">
        <f>IFERROR(VLOOKUP($A13,#REF!,31,FALSE),0)+IFERROR(VLOOKUP($A13,#REF!,32,FALSE),0)</f>
        <v>1803531.4800000002</v>
      </c>
      <c r="X13" s="66">
        <f t="shared" si="7"/>
        <v>5.5712838195192673E-3</v>
      </c>
      <c r="Y13" s="65">
        <f>IFERROR(VLOOKUP($A13,#REF!,33,FALSE),0)</f>
        <v>1859129.7825729889</v>
      </c>
      <c r="Z13" s="67">
        <f t="shared" si="8"/>
        <v>764496</v>
      </c>
      <c r="AA13" s="65">
        <f>(IFERROR(VLOOKUP(A13,#REF!,64,FALSE),0))</f>
        <v>0</v>
      </c>
      <c r="AB13" s="65">
        <f t="shared" si="9"/>
        <v>764496</v>
      </c>
      <c r="AC13" s="65">
        <v>179679.30800000002</v>
      </c>
      <c r="AD13" s="65">
        <f t="shared" si="14"/>
        <v>180421.05600000001</v>
      </c>
      <c r="AE13" s="65">
        <v>190338.25</v>
      </c>
      <c r="AF13" s="65">
        <f t="shared" si="15"/>
        <v>191124</v>
      </c>
      <c r="AG13" s="65">
        <f t="shared" si="16"/>
        <v>192651.49799999999</v>
      </c>
      <c r="AH13" s="65">
        <f t="shared" si="17"/>
        <v>191124</v>
      </c>
      <c r="AI13" s="65">
        <f t="shared" si="18"/>
        <v>10702.94</v>
      </c>
      <c r="AJ13" s="65">
        <f t="shared" si="10"/>
        <v>1094633.7825729889</v>
      </c>
      <c r="AK13" s="68"/>
      <c r="AP13" s="68"/>
      <c r="AR13" s="24" t="str">
        <f>VLOOKUP(A13,#REF!,1,FALSE)</f>
        <v>200045700C</v>
      </c>
      <c r="AS13" s="79"/>
      <c r="AT13" s="24" t="str">
        <f>VLOOKUP(A13,#REF!,1,FALSE)</f>
        <v>200045700C</v>
      </c>
      <c r="AU13" s="24" t="str">
        <f>VLOOKUP(A13,#REF!,1,FALSE)</f>
        <v>200045700C</v>
      </c>
    </row>
    <row r="14" spans="1:47" x14ac:dyDescent="0.2">
      <c r="A14" s="24" t="s">
        <v>4</v>
      </c>
      <c r="B14" s="8" t="s">
        <v>148</v>
      </c>
      <c r="C14" s="62" t="str">
        <f>IFERROR(VLOOKUP(A14,#REF!,6,FALSE),IFERROR(VLOOKUP(A14,#REF!,6,FALSE),VLOOKUP(A14,#REF!,10,FALSE)))</f>
        <v>Yes</v>
      </c>
      <c r="D14" s="8">
        <v>1</v>
      </c>
      <c r="E14" s="63">
        <v>1</v>
      </c>
      <c r="F14" s="64">
        <f t="shared" si="0"/>
        <v>6921586.4900000095</v>
      </c>
      <c r="G14" s="65">
        <f>IFERROR(IF(C14="No",(VLOOKUP($A14,#REF!,17,FALSE)+VLOOKUP($A14,#REF!,18,FALSE)+VLOOKUP($A14,#REF!,19,FALSE)),(VLOOKUP($A14,#REF!,18,FALSE)+VLOOKUP($A14,#REF!,19,FALSE)+VLOOKUP($A14,#REF!,22,FALSE))),0)</f>
        <v>2983751.57</v>
      </c>
      <c r="H14" s="65"/>
      <c r="I14" s="65">
        <f t="shared" si="11"/>
        <v>2983751.57</v>
      </c>
      <c r="J14" s="66">
        <f t="shared" si="1"/>
        <v>5.5726911812129538E-3</v>
      </c>
      <c r="K14" s="65">
        <f>IFERROR(IF(C14="No",(VLOOKUP($A14,#REF!,36,FALSE)),VLOOKUP($A14,#REF!,48,FALSE)),0)</f>
        <v>4495665.655158259</v>
      </c>
      <c r="L14" s="65">
        <f t="shared" si="2"/>
        <v>2677403</v>
      </c>
      <c r="M14" s="65">
        <f>(IFERROR(VLOOKUP($A14,#REF!,48,FALSE),0))</f>
        <v>0</v>
      </c>
      <c r="N14" s="65">
        <f t="shared" si="12"/>
        <v>2677403</v>
      </c>
      <c r="O14" s="65">
        <v>631867.11</v>
      </c>
      <c r="P14" s="65">
        <f t="shared" si="13"/>
        <v>631867.11</v>
      </c>
      <c r="Q14" s="65">
        <f t="shared" si="3"/>
        <v>669350.75</v>
      </c>
      <c r="R14" s="65">
        <f t="shared" si="4"/>
        <v>669350.75</v>
      </c>
      <c r="S14" s="65">
        <f t="shared" si="4"/>
        <v>669350.75</v>
      </c>
      <c r="T14" s="65">
        <f t="shared" si="5"/>
        <v>37483.64</v>
      </c>
      <c r="U14" s="65">
        <f t="shared" si="6"/>
        <v>1818262.655158259</v>
      </c>
      <c r="V14" s="65"/>
      <c r="W14" s="65">
        <f>IFERROR(VLOOKUP($A14,#REF!,31,FALSE),0)+IFERROR(VLOOKUP($A14,#REF!,32,FALSE),0)</f>
        <v>3937834.9200000097</v>
      </c>
      <c r="X14" s="66">
        <f t="shared" si="7"/>
        <v>1.2164354333163067E-2</v>
      </c>
      <c r="Y14" s="65">
        <f>IFERROR(VLOOKUP($A14,#REF!,33,FALSE),0)</f>
        <v>3434153.9443241367</v>
      </c>
      <c r="Z14" s="67">
        <f t="shared" si="8"/>
        <v>1669202</v>
      </c>
      <c r="AA14" s="65">
        <f>(IFERROR(VLOOKUP(A14,#REF!,64,FALSE),0))</f>
        <v>0</v>
      </c>
      <c r="AB14" s="65">
        <f t="shared" si="9"/>
        <v>1669202</v>
      </c>
      <c r="AC14" s="65">
        <v>392312.00400000002</v>
      </c>
      <c r="AD14" s="65">
        <f t="shared" si="14"/>
        <v>393931.67200000002</v>
      </c>
      <c r="AE14" s="65">
        <v>415584.75</v>
      </c>
      <c r="AF14" s="65">
        <f t="shared" si="15"/>
        <v>417300.5</v>
      </c>
      <c r="AG14" s="65">
        <f t="shared" si="16"/>
        <v>420635.91800000001</v>
      </c>
      <c r="AH14" s="65">
        <f t="shared" si="17"/>
        <v>417300.5</v>
      </c>
      <c r="AI14" s="65">
        <f t="shared" si="18"/>
        <v>23368.83</v>
      </c>
      <c r="AJ14" s="65">
        <f t="shared" si="10"/>
        <v>1764951.9443241367</v>
      </c>
      <c r="AK14" s="68"/>
      <c r="AP14" s="68"/>
      <c r="AR14" s="24" t="str">
        <f>VLOOKUP(A14,#REF!,1,FALSE)</f>
        <v>200435950A</v>
      </c>
      <c r="AS14" s="79"/>
      <c r="AT14" s="24" t="str">
        <f>VLOOKUP(A14,#REF!,1,FALSE)</f>
        <v>200435950A</v>
      </c>
      <c r="AU14" s="24" t="str">
        <f>VLOOKUP(A14,#REF!,1,FALSE)</f>
        <v>200435950A</v>
      </c>
    </row>
    <row r="15" spans="1:47" x14ac:dyDescent="0.2">
      <c r="A15" s="25" t="s">
        <v>11</v>
      </c>
      <c r="B15" s="8" t="s">
        <v>149</v>
      </c>
      <c r="C15" s="62" t="str">
        <f>IFERROR(VLOOKUP(A15,#REF!,6,FALSE),IFERROR(VLOOKUP(A15,#REF!,6,FALSE),VLOOKUP(A15,#REF!,10,FALSE)))</f>
        <v>Yes</v>
      </c>
      <c r="D15" s="8">
        <v>1</v>
      </c>
      <c r="E15" s="63">
        <v>1</v>
      </c>
      <c r="F15" s="64">
        <f t="shared" si="0"/>
        <v>1882425.9499999902</v>
      </c>
      <c r="G15" s="65">
        <f>IFERROR(IF(C15="No",(VLOOKUP($A15,#REF!,17,FALSE)+VLOOKUP($A15,#REF!,18,FALSE)+VLOOKUP($A15,#REF!,19,FALSE)),(VLOOKUP($A15,#REF!,18,FALSE)+VLOOKUP($A15,#REF!,19,FALSE)+VLOOKUP($A15,#REF!,22,FALSE))),0)</f>
        <v>308108.34000000003</v>
      </c>
      <c r="H15" s="65"/>
      <c r="I15" s="65">
        <f t="shared" si="11"/>
        <v>308108.34000000003</v>
      </c>
      <c r="J15" s="66">
        <f t="shared" si="1"/>
        <v>5.7544758298230662E-4</v>
      </c>
      <c r="K15" s="65">
        <f>IFERROR(IF(C15="No",(VLOOKUP($A15,#REF!,36,FALSE)),VLOOKUP($A15,#REF!,48,FALSE)),0)</f>
        <v>575476.46836997964</v>
      </c>
      <c r="L15" s="65">
        <f t="shared" si="2"/>
        <v>276474</v>
      </c>
      <c r="M15" s="65">
        <f>(IFERROR(VLOOKUP($A15,#REF!,48,FALSE),0))</f>
        <v>0</v>
      </c>
      <c r="N15" s="65">
        <f t="shared" si="12"/>
        <v>276474</v>
      </c>
      <c r="O15" s="65">
        <v>65247.86</v>
      </c>
      <c r="P15" s="65">
        <f t="shared" si="13"/>
        <v>65247.86</v>
      </c>
      <c r="Q15" s="65">
        <f t="shared" si="3"/>
        <v>69118.5</v>
      </c>
      <c r="R15" s="65">
        <f t="shared" si="4"/>
        <v>69118.5</v>
      </c>
      <c r="S15" s="65">
        <f t="shared" si="4"/>
        <v>69118.5</v>
      </c>
      <c r="T15" s="65">
        <f t="shared" si="5"/>
        <v>3870.64</v>
      </c>
      <c r="U15" s="65">
        <f t="shared" si="6"/>
        <v>299002.46836997964</v>
      </c>
      <c r="V15" s="65"/>
      <c r="W15" s="65">
        <f>IFERROR(VLOOKUP($A15,#REF!,31,FALSE),0)+IFERROR(VLOOKUP($A15,#REF!,32,FALSE),0)</f>
        <v>1574317.6099999901</v>
      </c>
      <c r="X15" s="66">
        <f t="shared" si="7"/>
        <v>4.8632199241552404E-3</v>
      </c>
      <c r="Y15" s="65">
        <f>IFERROR(VLOOKUP($A15,#REF!,33,FALSE),0)</f>
        <v>1198874.3234561302</v>
      </c>
      <c r="Z15" s="67">
        <f t="shared" si="8"/>
        <v>667335</v>
      </c>
      <c r="AA15" s="65">
        <f>(IFERROR(VLOOKUP(A15,#REF!,64,FALSE),0))</f>
        <v>0</v>
      </c>
      <c r="AB15" s="65">
        <f t="shared" si="9"/>
        <v>667335</v>
      </c>
      <c r="AC15" s="65">
        <v>156843.47600000002</v>
      </c>
      <c r="AD15" s="65">
        <f t="shared" si="14"/>
        <v>157491.06</v>
      </c>
      <c r="AE15" s="65">
        <v>166147.75</v>
      </c>
      <c r="AF15" s="65">
        <f t="shared" si="15"/>
        <v>166833.75</v>
      </c>
      <c r="AG15" s="65">
        <f t="shared" si="16"/>
        <v>168167.33399999997</v>
      </c>
      <c r="AH15" s="65">
        <f t="shared" si="17"/>
        <v>166833.75</v>
      </c>
      <c r="AI15" s="65">
        <f t="shared" si="18"/>
        <v>9342.69</v>
      </c>
      <c r="AJ15" s="65">
        <f t="shared" si="10"/>
        <v>531539.32345613022</v>
      </c>
      <c r="AK15" s="68"/>
      <c r="AP15" s="68"/>
      <c r="AR15" s="24" t="str">
        <f>VLOOKUP(A15,#REF!,1,FALSE)</f>
        <v>200044190A</v>
      </c>
      <c r="AS15" s="79"/>
      <c r="AT15" s="24" t="str">
        <f>VLOOKUP(A15,#REF!,1,FALSE)</f>
        <v>200044190A</v>
      </c>
      <c r="AU15" s="24" t="str">
        <f>VLOOKUP(A15,#REF!,1,FALSE)</f>
        <v>200044190A</v>
      </c>
    </row>
    <row r="16" spans="1:47" x14ac:dyDescent="0.2">
      <c r="A16" s="25" t="s">
        <v>17</v>
      </c>
      <c r="B16" s="18" t="s">
        <v>18</v>
      </c>
      <c r="C16" s="62" t="str">
        <f>IFERROR(VLOOKUP(A16,#REF!,6,FALSE),IFERROR(VLOOKUP(A16,#REF!,6,FALSE),VLOOKUP(A16,#REF!,10,FALSE)))</f>
        <v>Yes</v>
      </c>
      <c r="D16" s="18">
        <v>1</v>
      </c>
      <c r="E16" s="63">
        <v>1</v>
      </c>
      <c r="F16" s="64">
        <f t="shared" si="0"/>
        <v>67347988.08000052</v>
      </c>
      <c r="G16" s="65">
        <f>IFERROR(IF(C16="No",(VLOOKUP($A16,#REF!,17,FALSE)+VLOOKUP($A16,#REF!,18,FALSE)+VLOOKUP($A16,#REF!,19,FALSE)),(VLOOKUP($A16,#REF!,18,FALSE)+VLOOKUP($A16,#REF!,19,FALSE)+VLOOKUP($A16,#REF!,22,FALSE))),0)</f>
        <v>51319293.370000005</v>
      </c>
      <c r="H16" s="65"/>
      <c r="I16" s="65">
        <f t="shared" si="11"/>
        <v>51319293.370000005</v>
      </c>
      <c r="J16" s="66">
        <f t="shared" si="1"/>
        <v>9.5847984284120349E-2</v>
      </c>
      <c r="K16" s="65">
        <f>IFERROR(IF(C16="No",(VLOOKUP($A16,#REF!,36,FALSE)),VLOOKUP($A16,#REF!,48,FALSE)),0)</f>
        <v>50852302.473255739</v>
      </c>
      <c r="L16" s="65">
        <f t="shared" si="2"/>
        <v>46050221</v>
      </c>
      <c r="M16" s="65">
        <f>(IFERROR(VLOOKUP($A16,#REF!,48,FALSE),0))</f>
        <v>0</v>
      </c>
      <c r="N16" s="65">
        <f t="shared" si="12"/>
        <v>46050221</v>
      </c>
      <c r="O16" s="65">
        <v>10867852.16</v>
      </c>
      <c r="P16" s="65">
        <f t="shared" si="13"/>
        <v>10867852.16</v>
      </c>
      <c r="Q16" s="65">
        <f t="shared" si="3"/>
        <v>11512555.25</v>
      </c>
      <c r="R16" s="65">
        <f t="shared" si="4"/>
        <v>11512555.25</v>
      </c>
      <c r="S16" s="65">
        <f t="shared" si="4"/>
        <v>11512555.25</v>
      </c>
      <c r="T16" s="65">
        <f t="shared" si="5"/>
        <v>644703.09</v>
      </c>
      <c r="U16" s="65">
        <f t="shared" si="6"/>
        <v>4802081.4732557386</v>
      </c>
      <c r="V16" s="65"/>
      <c r="W16" s="65">
        <f>IFERROR(VLOOKUP($A16,#REF!,31,FALSE),0)+IFERROR(VLOOKUP($A16,#REF!,32,FALSE),0)</f>
        <v>16028694.710000509</v>
      </c>
      <c r="X16" s="66">
        <f t="shared" si="7"/>
        <v>4.9514193944560317E-2</v>
      </c>
      <c r="Y16" s="65">
        <f>IFERROR(VLOOKUP($A16,#REF!,33,FALSE),0)</f>
        <v>7462851.6395763531</v>
      </c>
      <c r="Z16" s="67">
        <f t="shared" si="8"/>
        <v>6794377</v>
      </c>
      <c r="AA16" s="65">
        <f>(IFERROR(VLOOKUP(A16,#REF!,64,FALSE),0))</f>
        <v>0</v>
      </c>
      <c r="AB16" s="65">
        <f t="shared" si="9"/>
        <v>6794377</v>
      </c>
      <c r="AC16" s="65">
        <v>1596880.3120000002</v>
      </c>
      <c r="AD16" s="65">
        <f t="shared" si="14"/>
        <v>1603472.9720000001</v>
      </c>
      <c r="AE16" s="65">
        <v>1691610.5</v>
      </c>
      <c r="AF16" s="65">
        <f t="shared" si="15"/>
        <v>1698594.25</v>
      </c>
      <c r="AG16" s="65">
        <f t="shared" si="16"/>
        <v>1712170.66</v>
      </c>
      <c r="AH16" s="65">
        <f t="shared" si="17"/>
        <v>1698594.25</v>
      </c>
      <c r="AI16" s="65">
        <f t="shared" si="18"/>
        <v>95121.279999999999</v>
      </c>
      <c r="AJ16" s="65">
        <f t="shared" si="10"/>
        <v>668474.63957635313</v>
      </c>
      <c r="AK16" s="68"/>
      <c r="AP16" s="68"/>
      <c r="AR16" s="24" t="str">
        <f>VLOOKUP(A16,#REF!,1,FALSE)</f>
        <v>200044210A</v>
      </c>
      <c r="AS16" s="79"/>
      <c r="AT16" s="24" t="str">
        <f>VLOOKUP(A16,#REF!,1,FALSE)</f>
        <v>200044210A</v>
      </c>
      <c r="AU16" s="24" t="str">
        <f>VLOOKUP(A16,#REF!,1,FALSE)</f>
        <v>200044210A</v>
      </c>
    </row>
    <row r="17" spans="1:47" s="80" customFormat="1" x14ac:dyDescent="0.2">
      <c r="A17" s="25" t="s">
        <v>19</v>
      </c>
      <c r="B17" s="8" t="s">
        <v>150</v>
      </c>
      <c r="C17" s="62" t="str">
        <f>IFERROR(VLOOKUP(A17,#REF!,6,FALSE),IFERROR(VLOOKUP(A17,#REF!,6,FALSE),VLOOKUP(A17,#REF!,10,FALSE)))</f>
        <v>Yes</v>
      </c>
      <c r="D17" s="8">
        <v>1</v>
      </c>
      <c r="E17" s="63">
        <v>1</v>
      </c>
      <c r="F17" s="64">
        <f t="shared" si="0"/>
        <v>92454420.300000921</v>
      </c>
      <c r="G17" s="65">
        <f>IFERROR(IF(C17="No",(VLOOKUP($A17,#REF!,17,FALSE)+VLOOKUP($A17,#REF!,18,FALSE)+VLOOKUP($A17,#REF!,19,FALSE)),(VLOOKUP($A17,#REF!,18,FALSE)+VLOOKUP($A17,#REF!,19,FALSE)+VLOOKUP($A17,#REF!,22,FALSE))),0)</f>
        <v>65260097.330000006</v>
      </c>
      <c r="H17" s="65"/>
      <c r="I17" s="65">
        <f t="shared" si="11"/>
        <v>65260097.330000006</v>
      </c>
      <c r="J17" s="66">
        <f t="shared" si="1"/>
        <v>0.12188493590838398</v>
      </c>
      <c r="K17" s="65">
        <f>IFERROR(IF(C17="No",(VLOOKUP($A17,#REF!,36,FALSE)),VLOOKUP($A17,#REF!,48,FALSE)),0)</f>
        <v>49808681.036228828</v>
      </c>
      <c r="L17" s="65">
        <f t="shared" si="2"/>
        <v>58559691</v>
      </c>
      <c r="M17" s="65">
        <f>(IFERROR(VLOOKUP($A17,#REF!,48,FALSE),0))</f>
        <v>0</v>
      </c>
      <c r="N17" s="65">
        <f t="shared" si="12"/>
        <v>58559691</v>
      </c>
      <c r="O17" s="65">
        <v>13820087.08</v>
      </c>
      <c r="P17" s="65">
        <f t="shared" si="13"/>
        <v>13820087.08</v>
      </c>
      <c r="Q17" s="65">
        <f t="shared" si="3"/>
        <v>14639922.75</v>
      </c>
      <c r="R17" s="65">
        <f t="shared" si="4"/>
        <v>14639922.75</v>
      </c>
      <c r="S17" s="65">
        <f t="shared" si="4"/>
        <v>14639922.75</v>
      </c>
      <c r="T17" s="65">
        <f t="shared" si="5"/>
        <v>819835.67</v>
      </c>
      <c r="U17" s="65">
        <f t="shared" si="6"/>
        <v>-8751009.9637711719</v>
      </c>
      <c r="V17" s="65"/>
      <c r="W17" s="65">
        <f>IFERROR(VLOOKUP($A17,#REF!,31,FALSE),0)+IFERROR(VLOOKUP($A17,#REF!,32,FALSE),0)</f>
        <v>27194322.970000912</v>
      </c>
      <c r="X17" s="66">
        <f t="shared" si="7"/>
        <v>8.4005903542946306E-2</v>
      </c>
      <c r="Y17" s="65">
        <f>IFERROR(VLOOKUP($A17,#REF!,33,FALSE),0)</f>
        <v>14671317.786587868</v>
      </c>
      <c r="Z17" s="67">
        <f t="shared" si="8"/>
        <v>11527356</v>
      </c>
      <c r="AA17" s="65">
        <f>(IFERROR(VLOOKUP(A17,#REF!,64,FALSE),0))</f>
        <v>0</v>
      </c>
      <c r="AB17" s="65">
        <f t="shared" si="9"/>
        <v>11527356</v>
      </c>
      <c r="AC17" s="65">
        <v>2709271.0320000001</v>
      </c>
      <c r="AD17" s="65">
        <f t="shared" si="14"/>
        <v>2720456.0160000003</v>
      </c>
      <c r="AE17" s="65">
        <v>2869990.5</v>
      </c>
      <c r="AF17" s="65">
        <f t="shared" si="15"/>
        <v>2881839</v>
      </c>
      <c r="AG17" s="65">
        <f t="shared" si="16"/>
        <v>2904872.4840000002</v>
      </c>
      <c r="AH17" s="65">
        <f t="shared" si="17"/>
        <v>2881839</v>
      </c>
      <c r="AI17" s="65">
        <f t="shared" si="18"/>
        <v>161382.98000000001</v>
      </c>
      <c r="AJ17" s="65">
        <f t="shared" si="10"/>
        <v>3143961.7865878679</v>
      </c>
      <c r="AK17" s="68"/>
      <c r="AL17" s="68"/>
      <c r="AM17" s="68"/>
      <c r="AN17" s="24"/>
      <c r="AO17" s="24"/>
      <c r="AP17" s="68"/>
      <c r="AQ17" s="24"/>
      <c r="AR17" s="24" t="str">
        <f>VLOOKUP(A17,#REF!,1,FALSE)</f>
        <v>100806400C</v>
      </c>
      <c r="AS17" s="79"/>
      <c r="AT17" s="24" t="str">
        <f>VLOOKUP(A17,#REF!,1,FALSE)</f>
        <v>100806400C</v>
      </c>
      <c r="AU17" s="24" t="str">
        <f>VLOOKUP(A17,#REF!,1,FALSE)</f>
        <v>100806400C</v>
      </c>
    </row>
    <row r="18" spans="1:47" x14ac:dyDescent="0.2">
      <c r="A18" s="25" t="s">
        <v>21</v>
      </c>
      <c r="B18" s="8" t="s">
        <v>22</v>
      </c>
      <c r="C18" s="62" t="str">
        <f>IFERROR(VLOOKUP(A18,#REF!,6,FALSE),IFERROR(VLOOKUP(A18,#REF!,6,FALSE),VLOOKUP(A18,#REF!,10,FALSE)))</f>
        <v>Yes</v>
      </c>
      <c r="D18" s="8">
        <v>1</v>
      </c>
      <c r="E18" s="63">
        <v>1</v>
      </c>
      <c r="F18" s="64">
        <f t="shared" si="0"/>
        <v>9132239.1400000602</v>
      </c>
      <c r="G18" s="65">
        <f>IFERROR(IF(C18="No",(VLOOKUP($A18,#REF!,17,FALSE)+VLOOKUP($A18,#REF!,18,FALSE)+VLOOKUP($A18,#REF!,19,FALSE)),(VLOOKUP($A18,#REF!,18,FALSE)+VLOOKUP($A18,#REF!,19,FALSE)+VLOOKUP($A18,#REF!,22,FALSE))),0)</f>
        <v>4168049.0300000003</v>
      </c>
      <c r="H18" s="65"/>
      <c r="I18" s="65">
        <f t="shared" si="11"/>
        <v>4168049.0300000003</v>
      </c>
      <c r="J18" s="66">
        <f t="shared" si="1"/>
        <v>7.7845790869057532E-3</v>
      </c>
      <c r="K18" s="65">
        <f>IFERROR(IF(C18="No",(VLOOKUP($A18,#REF!,36,FALSE)),VLOOKUP($A18,#REF!,48,FALSE)),0)</f>
        <v>7620889.7100075325</v>
      </c>
      <c r="L18" s="65">
        <f t="shared" si="2"/>
        <v>3740106</v>
      </c>
      <c r="M18" s="65">
        <f>(IFERROR(VLOOKUP($A18,#REF!,48,FALSE),0))</f>
        <v>0</v>
      </c>
      <c r="N18" s="65">
        <f t="shared" si="12"/>
        <v>3740106</v>
      </c>
      <c r="O18" s="65">
        <v>882665.02</v>
      </c>
      <c r="P18" s="65">
        <f t="shared" si="13"/>
        <v>882665.02</v>
      </c>
      <c r="Q18" s="65">
        <f t="shared" si="3"/>
        <v>935026.5</v>
      </c>
      <c r="R18" s="65">
        <f t="shared" si="4"/>
        <v>935026.5</v>
      </c>
      <c r="S18" s="65">
        <f t="shared" si="4"/>
        <v>935026.5</v>
      </c>
      <c r="T18" s="65">
        <f t="shared" si="5"/>
        <v>52361.48</v>
      </c>
      <c r="U18" s="65">
        <f t="shared" si="6"/>
        <v>3880783.7100075325</v>
      </c>
      <c r="V18" s="65"/>
      <c r="W18" s="65">
        <f>IFERROR(VLOOKUP($A18,#REF!,31,FALSE),0)+IFERROR(VLOOKUP($A18,#REF!,32,FALSE),0)</f>
        <v>4964190.1100000609</v>
      </c>
      <c r="X18" s="66">
        <f t="shared" si="7"/>
        <v>1.5334865148492395E-2</v>
      </c>
      <c r="Y18" s="65">
        <f>IFERROR(VLOOKUP($A18,#REF!,33,FALSE),0)</f>
        <v>3763951.3163267216</v>
      </c>
      <c r="Z18" s="67">
        <f t="shared" si="8"/>
        <v>2104262</v>
      </c>
      <c r="AA18" s="65">
        <f>(IFERROR(VLOOKUP(A18,#REF!,64,FALSE),0))</f>
        <v>0</v>
      </c>
      <c r="AB18" s="65">
        <f t="shared" si="9"/>
        <v>2104262</v>
      </c>
      <c r="AC18" s="65">
        <v>494564.19600000005</v>
      </c>
      <c r="AD18" s="65">
        <f t="shared" si="14"/>
        <v>496605.83200000005</v>
      </c>
      <c r="AE18" s="65">
        <v>523902.75</v>
      </c>
      <c r="AF18" s="65">
        <f t="shared" si="15"/>
        <v>526065.5</v>
      </c>
      <c r="AG18" s="65">
        <f t="shared" si="16"/>
        <v>530269.88599999994</v>
      </c>
      <c r="AH18" s="65">
        <f t="shared" si="17"/>
        <v>526065.5</v>
      </c>
      <c r="AI18" s="65">
        <f t="shared" si="18"/>
        <v>29459.67</v>
      </c>
      <c r="AJ18" s="65">
        <f t="shared" si="10"/>
        <v>1659689.3163267216</v>
      </c>
      <c r="AK18" s="68"/>
      <c r="AP18" s="68"/>
      <c r="AR18" s="24" t="str">
        <f>VLOOKUP(A18,#REF!,1,FALSE)</f>
        <v>100699500A</v>
      </c>
      <c r="AS18" s="79"/>
      <c r="AT18" s="24" t="str">
        <f>VLOOKUP(A18,#REF!,1,FALSE)</f>
        <v>100699500A</v>
      </c>
      <c r="AU18" s="24" t="str">
        <f>VLOOKUP(A18,#REF!,1,FALSE)</f>
        <v>100699500A</v>
      </c>
    </row>
    <row r="19" spans="1:47" x14ac:dyDescent="0.2">
      <c r="A19" s="25" t="s">
        <v>23</v>
      </c>
      <c r="B19" s="8" t="s">
        <v>24</v>
      </c>
      <c r="C19" s="62" t="str">
        <f>IFERROR(VLOOKUP(A19,#REF!,6,FALSE),IFERROR(VLOOKUP(A19,#REF!,6,FALSE),VLOOKUP(A19,#REF!,10,FALSE)))</f>
        <v>Yes</v>
      </c>
      <c r="D19" s="8">
        <v>1</v>
      </c>
      <c r="E19" s="63">
        <v>1</v>
      </c>
      <c r="F19" s="64">
        <f t="shared" si="0"/>
        <v>9352032.0000000186</v>
      </c>
      <c r="G19" s="65">
        <f>IFERROR(IF(C19="No",(VLOOKUP($A19,#REF!,17,FALSE)+VLOOKUP($A19,#REF!,18,FALSE)+VLOOKUP($A19,#REF!,19,FALSE)),(VLOOKUP($A19,#REF!,18,FALSE)+VLOOKUP($A19,#REF!,19,FALSE)+VLOOKUP($A19,#REF!,22,FALSE))),0)</f>
        <v>4867394.33</v>
      </c>
      <c r="H19" s="65"/>
      <c r="I19" s="65">
        <f t="shared" si="11"/>
        <v>4867394.33</v>
      </c>
      <c r="J19" s="66">
        <f t="shared" si="1"/>
        <v>9.0907318595150107E-3</v>
      </c>
      <c r="K19" s="65">
        <f>IFERROR(IF(C19="No",(VLOOKUP($A19,#REF!,36,FALSE)),VLOOKUP($A19,#REF!,48,FALSE)),0)</f>
        <v>6235590.7228101566</v>
      </c>
      <c r="L19" s="65">
        <f t="shared" si="2"/>
        <v>4367648</v>
      </c>
      <c r="M19" s="65">
        <f>(IFERROR(VLOOKUP($A19,#REF!,48,FALSE),0))</f>
        <v>0</v>
      </c>
      <c r="N19" s="65">
        <f t="shared" si="12"/>
        <v>4367648</v>
      </c>
      <c r="O19" s="65">
        <v>1030764.93</v>
      </c>
      <c r="P19" s="65">
        <f t="shared" si="13"/>
        <v>1030764.93</v>
      </c>
      <c r="Q19" s="65">
        <f t="shared" si="3"/>
        <v>1091912</v>
      </c>
      <c r="R19" s="65">
        <f t="shared" si="4"/>
        <v>1091912</v>
      </c>
      <c r="S19" s="65">
        <f t="shared" si="4"/>
        <v>1091912</v>
      </c>
      <c r="T19" s="65">
        <f t="shared" si="5"/>
        <v>61147.07</v>
      </c>
      <c r="U19" s="65">
        <f t="shared" si="6"/>
        <v>1867942.7228101566</v>
      </c>
      <c r="V19" s="65"/>
      <c r="W19" s="65">
        <f>IFERROR(VLOOKUP($A19,#REF!,31,FALSE),0)+IFERROR(VLOOKUP($A19,#REF!,32,FALSE),0)</f>
        <v>4484637.6700000195</v>
      </c>
      <c r="X19" s="66">
        <f t="shared" si="7"/>
        <v>1.3853481108784246E-2</v>
      </c>
      <c r="Y19" s="65">
        <f>IFERROR(VLOOKUP($A19,#REF!,33,FALSE),0)</f>
        <v>2055510.0827614702</v>
      </c>
      <c r="Z19" s="67">
        <f t="shared" si="8"/>
        <v>1900986</v>
      </c>
      <c r="AA19" s="65">
        <f>(IFERROR(VLOOKUP(A19,#REF!,64,FALSE),0))</f>
        <v>0</v>
      </c>
      <c r="AB19" s="65">
        <f t="shared" si="9"/>
        <v>1900986</v>
      </c>
      <c r="AC19" s="65">
        <v>446788.12000000005</v>
      </c>
      <c r="AD19" s="65">
        <f t="shared" si="14"/>
        <v>448632.69600000005</v>
      </c>
      <c r="AE19" s="65">
        <v>473292.5</v>
      </c>
      <c r="AF19" s="65">
        <f t="shared" si="15"/>
        <v>475246.5</v>
      </c>
      <c r="AG19" s="65">
        <f t="shared" si="16"/>
        <v>479045.076</v>
      </c>
      <c r="AH19" s="65">
        <f t="shared" si="17"/>
        <v>475246.5</v>
      </c>
      <c r="AI19" s="65">
        <f t="shared" si="18"/>
        <v>26613.8</v>
      </c>
      <c r="AJ19" s="65">
        <f t="shared" si="10"/>
        <v>154524.08276147023</v>
      </c>
      <c r="AK19" s="68"/>
      <c r="AP19" s="68"/>
      <c r="AR19" s="24" t="str">
        <f>VLOOKUP(A19,#REF!,1,FALSE)</f>
        <v>100700610A</v>
      </c>
      <c r="AS19" s="79"/>
      <c r="AT19" s="24" t="str">
        <f>VLOOKUP(A19,#REF!,1,FALSE)</f>
        <v>100700610A</v>
      </c>
      <c r="AU19" s="24" t="str">
        <f>VLOOKUP(A19,#REF!,1,FALSE)</f>
        <v>100700610A</v>
      </c>
    </row>
    <row r="20" spans="1:47" x14ac:dyDescent="0.2">
      <c r="A20" s="45" t="s">
        <v>195</v>
      </c>
      <c r="B20" s="8" t="s">
        <v>196</v>
      </c>
      <c r="C20" s="62" t="str">
        <f>IFERROR(VLOOKUP(A20,#REF!,6,FALSE),IFERROR(VLOOKUP(A20,#REF!,6,FALSE),VLOOKUP(A20,#REF!,10,FALSE)))</f>
        <v>Yes</v>
      </c>
      <c r="D20" s="8">
        <v>1</v>
      </c>
      <c r="E20" s="63">
        <v>1</v>
      </c>
      <c r="F20" s="64">
        <f t="shared" si="0"/>
        <v>7712879.0999999279</v>
      </c>
      <c r="G20" s="65">
        <f>IFERROR(IF(C20="No",(VLOOKUP($A20,#REF!,17,FALSE)+VLOOKUP($A20,#REF!,18,FALSE)+VLOOKUP($A20,#REF!,19,FALSE)),(VLOOKUP($A20,#REF!,18,FALSE)+VLOOKUP($A20,#REF!,19,FALSE)+VLOOKUP($A20,#REF!,22,FALSE))),0)</f>
        <v>4142.76</v>
      </c>
      <c r="H20" s="65"/>
      <c r="I20" s="65">
        <f t="shared" si="11"/>
        <v>4142.76</v>
      </c>
      <c r="J20" s="66">
        <f t="shared" si="1"/>
        <v>7.7373472878915908E-6</v>
      </c>
      <c r="K20" s="65">
        <f>IFERROR(IF(C20="No",(VLOOKUP($A20,#REF!,36,FALSE)),VLOOKUP($A20,#REF!,48,FALSE)),0)</f>
        <v>3084.1449070502713</v>
      </c>
      <c r="L20" s="65">
        <f t="shared" si="2"/>
        <v>3717</v>
      </c>
      <c r="M20" s="65">
        <f>(IFERROR(VLOOKUP($A20,#REF!,48,FALSE),0))</f>
        <v>0</v>
      </c>
      <c r="N20" s="65">
        <f t="shared" si="12"/>
        <v>3717</v>
      </c>
      <c r="O20" s="65">
        <v>877.21</v>
      </c>
      <c r="P20" s="65">
        <f t="shared" si="13"/>
        <v>877.21</v>
      </c>
      <c r="Q20" s="65">
        <f t="shared" si="3"/>
        <v>929.25</v>
      </c>
      <c r="R20" s="65">
        <f t="shared" si="4"/>
        <v>929.25</v>
      </c>
      <c r="S20" s="65">
        <f t="shared" si="4"/>
        <v>929.25</v>
      </c>
      <c r="T20" s="65">
        <f t="shared" si="5"/>
        <v>52.04</v>
      </c>
      <c r="U20" s="65">
        <f t="shared" si="6"/>
        <v>-632.85509294972871</v>
      </c>
      <c r="V20" s="65"/>
      <c r="W20" s="65">
        <f>IFERROR(VLOOKUP($A20,#REF!,31,FALSE),0)+IFERROR(VLOOKUP($A20,#REF!,32,FALSE),0)</f>
        <v>7708736.3399999281</v>
      </c>
      <c r="X20" s="66">
        <f t="shared" si="7"/>
        <v>2.3813034879758114E-2</v>
      </c>
      <c r="Y20" s="65">
        <f>IFERROR(VLOOKUP($A20,#REF!,33,FALSE),0)</f>
        <v>2658543.9638620205</v>
      </c>
      <c r="Z20" s="67">
        <f t="shared" si="8"/>
        <v>3267643</v>
      </c>
      <c r="AA20" s="65">
        <f>(IFERROR(VLOOKUP(A20,#REF!,64,FALSE),0))</f>
        <v>0</v>
      </c>
      <c r="AB20" s="65">
        <f t="shared" si="9"/>
        <v>3267643</v>
      </c>
      <c r="AC20" s="65">
        <v>767993.32400000002</v>
      </c>
      <c r="AD20" s="65">
        <f t="shared" si="14"/>
        <v>771163.74800000002</v>
      </c>
      <c r="AE20" s="65">
        <v>813552.25</v>
      </c>
      <c r="AF20" s="65">
        <f t="shared" si="15"/>
        <v>816910.75</v>
      </c>
      <c r="AG20" s="65">
        <f t="shared" si="16"/>
        <v>823439.674</v>
      </c>
      <c r="AH20" s="65">
        <f t="shared" si="17"/>
        <v>816910.75</v>
      </c>
      <c r="AI20" s="65">
        <f t="shared" si="18"/>
        <v>45747</v>
      </c>
      <c r="AJ20" s="65">
        <f t="shared" si="10"/>
        <v>-609099.03613797948</v>
      </c>
      <c r="AK20" s="68"/>
      <c r="AP20" s="68"/>
      <c r="AR20" s="24" t="str">
        <f>VLOOKUP(A20,#REF!,1,FALSE)</f>
        <v>200834400A</v>
      </c>
      <c r="AS20" s="79"/>
      <c r="AT20" s="24" t="str">
        <f>VLOOKUP(A20,#REF!,1,FALSE)</f>
        <v>200834400A</v>
      </c>
      <c r="AU20" s="24" t="str">
        <f>VLOOKUP(A20,#REF!,1,FALSE)</f>
        <v>200834400A</v>
      </c>
    </row>
    <row r="21" spans="1:47" x14ac:dyDescent="0.2">
      <c r="A21" s="25" t="s">
        <v>25</v>
      </c>
      <c r="B21" s="8" t="s">
        <v>26</v>
      </c>
      <c r="C21" s="62" t="str">
        <f>IFERROR(VLOOKUP(A21,#REF!,6,FALSE),IFERROR(VLOOKUP(A21,#REF!,6,FALSE),VLOOKUP(A21,#REF!,10,FALSE)))</f>
        <v>Yes</v>
      </c>
      <c r="D21" s="8">
        <v>1</v>
      </c>
      <c r="E21" s="63">
        <v>1</v>
      </c>
      <c r="F21" s="64">
        <f t="shared" si="0"/>
        <v>5577337.0200000098</v>
      </c>
      <c r="G21" s="65">
        <f>IFERROR(IF(C21="No",(VLOOKUP($A21,#REF!,17,FALSE)+VLOOKUP($A21,#REF!,18,FALSE)+VLOOKUP($A21,#REF!,19,FALSE)),(VLOOKUP($A21,#REF!,18,FALSE)+VLOOKUP($A21,#REF!,19,FALSE)+VLOOKUP($A21,#REF!,22,FALSE))),0)</f>
        <v>1825464.4700000002</v>
      </c>
      <c r="H21" s="65"/>
      <c r="I21" s="65">
        <f t="shared" si="11"/>
        <v>1825464.4700000002</v>
      </c>
      <c r="J21" s="66">
        <f t="shared" si="1"/>
        <v>3.409382287677047E-3</v>
      </c>
      <c r="K21" s="65">
        <f>IFERROR(IF(C21="No",(VLOOKUP($A21,#REF!,36,FALSE)),VLOOKUP($A21,#REF!,48,FALSE)),0)</f>
        <v>3557428.7144259769</v>
      </c>
      <c r="L21" s="65">
        <f t="shared" si="2"/>
        <v>1638040</v>
      </c>
      <c r="M21" s="65">
        <f>(IFERROR(VLOOKUP($A21,#REF!,48,FALSE),0))</f>
        <v>0</v>
      </c>
      <c r="N21" s="65">
        <f t="shared" si="12"/>
        <v>1638040</v>
      </c>
      <c r="O21" s="65">
        <v>386577.44</v>
      </c>
      <c r="P21" s="65">
        <f t="shared" si="13"/>
        <v>386577.44</v>
      </c>
      <c r="Q21" s="65">
        <f t="shared" si="3"/>
        <v>409510</v>
      </c>
      <c r="R21" s="65">
        <f t="shared" si="4"/>
        <v>409510</v>
      </c>
      <c r="S21" s="65">
        <f t="shared" si="4"/>
        <v>409510</v>
      </c>
      <c r="T21" s="65">
        <f t="shared" si="5"/>
        <v>22932.560000000001</v>
      </c>
      <c r="U21" s="65">
        <f t="shared" si="6"/>
        <v>1919388.7144259769</v>
      </c>
      <c r="V21" s="65"/>
      <c r="W21" s="65">
        <f>IFERROR(VLOOKUP($A21,#REF!,31,FALSE),0)+IFERROR(VLOOKUP($A21,#REF!,32,FALSE),0)</f>
        <v>3751872.5500000096</v>
      </c>
      <c r="X21" s="66">
        <f t="shared" si="7"/>
        <v>1.1589898519937974E-2</v>
      </c>
      <c r="Y21" s="65">
        <f>IFERROR(VLOOKUP($A21,#REF!,33,FALSE),0)</f>
        <v>2305345.0248685842</v>
      </c>
      <c r="Z21" s="67">
        <f t="shared" si="8"/>
        <v>1590375</v>
      </c>
      <c r="AA21" s="65">
        <f>(IFERROR(VLOOKUP(A21,#REF!,64,FALSE),0))</f>
        <v>0</v>
      </c>
      <c r="AB21" s="65">
        <f t="shared" si="9"/>
        <v>1590375</v>
      </c>
      <c r="AC21" s="65">
        <v>373785.29600000003</v>
      </c>
      <c r="AD21" s="65">
        <f t="shared" si="14"/>
        <v>375328.5</v>
      </c>
      <c r="AE21" s="65">
        <v>395959</v>
      </c>
      <c r="AF21" s="65">
        <f t="shared" si="15"/>
        <v>397593.75</v>
      </c>
      <c r="AG21" s="65">
        <f t="shared" si="16"/>
        <v>400771.70399999997</v>
      </c>
      <c r="AH21" s="65">
        <f t="shared" si="17"/>
        <v>397593.75</v>
      </c>
      <c r="AI21" s="65">
        <f t="shared" si="18"/>
        <v>22265.25</v>
      </c>
      <c r="AJ21" s="65">
        <f t="shared" si="10"/>
        <v>714970.02486858424</v>
      </c>
      <c r="AK21" s="68"/>
      <c r="AP21" s="68"/>
      <c r="AR21" s="24" t="str">
        <f>VLOOKUP(A21,#REF!,1,FALSE)</f>
        <v>100699700A</v>
      </c>
      <c r="AS21" s="79"/>
      <c r="AT21" s="24" t="str">
        <f>VLOOKUP(A21,#REF!,1,FALSE)</f>
        <v>100699700A</v>
      </c>
      <c r="AU21" s="24" t="str">
        <f>VLOOKUP(A21,#REF!,1,FALSE)</f>
        <v>100699700A</v>
      </c>
    </row>
    <row r="22" spans="1:47" x14ac:dyDescent="0.2">
      <c r="A22" s="25" t="s">
        <v>27</v>
      </c>
      <c r="B22" s="8" t="s">
        <v>28</v>
      </c>
      <c r="C22" s="62" t="str">
        <f>IFERROR(VLOOKUP(A22,#REF!,6,FALSE),IFERROR(VLOOKUP(A22,#REF!,6,FALSE),VLOOKUP(A22,#REF!,10,FALSE)))</f>
        <v>Yes</v>
      </c>
      <c r="D22" s="8">
        <v>1</v>
      </c>
      <c r="E22" s="63">
        <v>1</v>
      </c>
      <c r="F22" s="64">
        <f t="shared" si="0"/>
        <v>7307970.840000011</v>
      </c>
      <c r="G22" s="65">
        <f>IFERROR(IF(C22="No",(VLOOKUP($A22,#REF!,17,FALSE)+VLOOKUP($A22,#REF!,18,FALSE)+VLOOKUP($A22,#REF!,19,FALSE)),(VLOOKUP($A22,#REF!,18,FALSE)+VLOOKUP($A22,#REF!,19,FALSE)+VLOOKUP($A22,#REF!,22,FALSE))),0)</f>
        <v>4012767.5900000003</v>
      </c>
      <c r="H22" s="65"/>
      <c r="I22" s="65">
        <f t="shared" si="11"/>
        <v>4012767.5900000003</v>
      </c>
      <c r="J22" s="66">
        <f t="shared" si="1"/>
        <v>7.4945631485834998E-3</v>
      </c>
      <c r="K22" s="65">
        <f>IFERROR(IF(C22="No",(VLOOKUP($A22,#REF!,36,FALSE)),VLOOKUP($A22,#REF!,48,FALSE)),0)</f>
        <v>3916702.2879997096</v>
      </c>
      <c r="L22" s="65">
        <f t="shared" si="2"/>
        <v>3600767</v>
      </c>
      <c r="M22" s="65">
        <f>(IFERROR(VLOOKUP($A22,#REF!,48,FALSE),0))</f>
        <v>0</v>
      </c>
      <c r="N22" s="65">
        <f t="shared" si="12"/>
        <v>3600767</v>
      </c>
      <c r="O22" s="65">
        <v>849781.01</v>
      </c>
      <c r="P22" s="65">
        <f t="shared" si="13"/>
        <v>849781.01</v>
      </c>
      <c r="Q22" s="65">
        <f t="shared" si="3"/>
        <v>900191.75</v>
      </c>
      <c r="R22" s="65">
        <f t="shared" si="4"/>
        <v>900191.75</v>
      </c>
      <c r="S22" s="65">
        <f t="shared" si="4"/>
        <v>900191.75</v>
      </c>
      <c r="T22" s="65">
        <f t="shared" si="5"/>
        <v>50410.74</v>
      </c>
      <c r="U22" s="65">
        <f t="shared" si="6"/>
        <v>315935.2879997096</v>
      </c>
      <c r="V22" s="65"/>
      <c r="W22" s="65">
        <f>IFERROR(VLOOKUP($A22,#REF!,31,FALSE),0)+IFERROR(VLOOKUP($A22,#REF!,32,FALSE),0)</f>
        <v>3295203.2500000102</v>
      </c>
      <c r="X22" s="66">
        <f t="shared" si="7"/>
        <v>1.017920272107053E-2</v>
      </c>
      <c r="Y22" s="65">
        <f>IFERROR(VLOOKUP($A22,#REF!,33,FALSE),0)</f>
        <v>1590694.9941422925</v>
      </c>
      <c r="Z22" s="67">
        <f t="shared" si="8"/>
        <v>1396798</v>
      </c>
      <c r="AA22" s="65">
        <f>(IFERROR(VLOOKUP(A22,#REF!,64,FALSE),0))</f>
        <v>0</v>
      </c>
      <c r="AB22" s="65">
        <f t="shared" si="9"/>
        <v>1396798</v>
      </c>
      <c r="AC22" s="65">
        <v>328288.98000000004</v>
      </c>
      <c r="AD22" s="65">
        <f t="shared" si="14"/>
        <v>329644.32800000004</v>
      </c>
      <c r="AE22" s="65">
        <v>347763.75</v>
      </c>
      <c r="AF22" s="65">
        <f t="shared" si="15"/>
        <v>349199.5</v>
      </c>
      <c r="AG22" s="65">
        <f t="shared" si="16"/>
        <v>351990.598</v>
      </c>
      <c r="AH22" s="65">
        <f t="shared" si="17"/>
        <v>349199.5</v>
      </c>
      <c r="AI22" s="65">
        <f t="shared" si="18"/>
        <v>19555.169999999998</v>
      </c>
      <c r="AJ22" s="65">
        <f t="shared" si="10"/>
        <v>193896.99414229253</v>
      </c>
      <c r="AK22" s="68"/>
      <c r="AP22" s="68"/>
      <c r="AR22" s="24" t="str">
        <f>VLOOKUP(A22,#REF!,1,FALSE)</f>
        <v>200405550A</v>
      </c>
      <c r="AS22" s="79"/>
      <c r="AT22" s="24" t="str">
        <f>VLOOKUP(A22,#REF!,1,FALSE)</f>
        <v>200405550A</v>
      </c>
      <c r="AU22" s="24" t="str">
        <f>VLOOKUP(A22,#REF!,1,FALSE)</f>
        <v>200405550A</v>
      </c>
    </row>
    <row r="23" spans="1:47" x14ac:dyDescent="0.2">
      <c r="A23" s="25" t="s">
        <v>20</v>
      </c>
      <c r="B23" s="8" t="s">
        <v>151</v>
      </c>
      <c r="C23" s="62" t="str">
        <f>IFERROR(VLOOKUP(A23,#REF!,6,FALSE),IFERROR(VLOOKUP(A23,#REF!,6,FALSE),VLOOKUP(A23,#REF!,10,FALSE)))</f>
        <v>Yes</v>
      </c>
      <c r="D23" s="8">
        <v>1</v>
      </c>
      <c r="E23" s="63">
        <v>1</v>
      </c>
      <c r="F23" s="64">
        <f t="shared" si="0"/>
        <v>5531345.5800000206</v>
      </c>
      <c r="G23" s="65">
        <f>IFERROR(IF(C23="No",(VLOOKUP($A23,#REF!,17,FALSE)+VLOOKUP($A23,#REF!,18,FALSE)+VLOOKUP($A23,#REF!,19,FALSE)),(VLOOKUP($A23,#REF!,18,FALSE)+VLOOKUP($A23,#REF!,19,FALSE)+VLOOKUP($A23,#REF!,22,FALSE))),0)</f>
        <v>2067757.4200000002</v>
      </c>
      <c r="H23" s="65"/>
      <c r="I23" s="65">
        <f t="shared" si="11"/>
        <v>2067757.4200000002</v>
      </c>
      <c r="J23" s="66">
        <f t="shared" si="1"/>
        <v>3.8619078261001639E-3</v>
      </c>
      <c r="K23" s="65">
        <f>IFERROR(IF(C23="No",(VLOOKUP($A23,#REF!,36,FALSE)),VLOOKUP($A23,#REF!,48,FALSE)),0)</f>
        <v>3851818.6734257555</v>
      </c>
      <c r="L23" s="65">
        <f t="shared" si="2"/>
        <v>1855456</v>
      </c>
      <c r="M23" s="65">
        <f>(IFERROR(VLOOKUP($A23,#REF!,48,FALSE),0))</f>
        <v>0</v>
      </c>
      <c r="N23" s="65">
        <f t="shared" si="12"/>
        <v>1855456</v>
      </c>
      <c r="O23" s="65">
        <v>437887.62</v>
      </c>
      <c r="P23" s="65">
        <f t="shared" si="13"/>
        <v>437887.62</v>
      </c>
      <c r="Q23" s="65">
        <f t="shared" si="3"/>
        <v>463864</v>
      </c>
      <c r="R23" s="65">
        <f t="shared" si="4"/>
        <v>463864</v>
      </c>
      <c r="S23" s="65">
        <f t="shared" si="4"/>
        <v>463864</v>
      </c>
      <c r="T23" s="65">
        <f t="shared" si="5"/>
        <v>25976.38</v>
      </c>
      <c r="U23" s="65">
        <f t="shared" si="6"/>
        <v>1996362.6734257555</v>
      </c>
      <c r="V23" s="65"/>
      <c r="W23" s="65">
        <f>IFERROR(VLOOKUP($A23,#REF!,31,FALSE),0)+IFERROR(VLOOKUP($A23,#REF!,32,FALSE),0)</f>
        <v>3463588.1600000202</v>
      </c>
      <c r="X23" s="66">
        <f t="shared" si="7"/>
        <v>1.069936005402391E-2</v>
      </c>
      <c r="Y23" s="65">
        <f>IFERROR(VLOOKUP($A23,#REF!,33,FALSE),0)</f>
        <v>2886530.1520885215</v>
      </c>
      <c r="Z23" s="67">
        <f t="shared" si="8"/>
        <v>1468175</v>
      </c>
      <c r="AA23" s="65">
        <f>(IFERROR(VLOOKUP(A23,#REF!,64,FALSE),0))</f>
        <v>0</v>
      </c>
      <c r="AB23" s="65">
        <f t="shared" si="9"/>
        <v>1468175</v>
      </c>
      <c r="AC23" s="65">
        <v>345064.56800000003</v>
      </c>
      <c r="AD23" s="65">
        <f t="shared" si="14"/>
        <v>346489.30000000005</v>
      </c>
      <c r="AE23" s="65">
        <v>365534.5</v>
      </c>
      <c r="AF23" s="65">
        <f t="shared" si="15"/>
        <v>367043.75</v>
      </c>
      <c r="AG23" s="65">
        <f t="shared" si="16"/>
        <v>369977.73200000002</v>
      </c>
      <c r="AH23" s="65">
        <f t="shared" si="17"/>
        <v>367043.75</v>
      </c>
      <c r="AI23" s="65">
        <f t="shared" si="18"/>
        <v>20554.45</v>
      </c>
      <c r="AJ23" s="65">
        <f t="shared" si="10"/>
        <v>1418355.1520885215</v>
      </c>
      <c r="AK23" s="68"/>
      <c r="AP23" s="68"/>
      <c r="AR23" s="24" t="str">
        <f>VLOOKUP(A23,#REF!,1,FALSE)</f>
        <v>100699440A</v>
      </c>
      <c r="AS23" s="79"/>
      <c r="AT23" s="24" t="str">
        <f>VLOOKUP(A23,#REF!,1,FALSE)</f>
        <v>100699440A</v>
      </c>
      <c r="AU23" s="24" t="str">
        <f>VLOOKUP(A23,#REF!,1,FALSE)</f>
        <v>100699440A</v>
      </c>
    </row>
    <row r="24" spans="1:47" x14ac:dyDescent="0.2">
      <c r="A24" s="25" t="s">
        <v>29</v>
      </c>
      <c r="B24" s="8" t="s">
        <v>30</v>
      </c>
      <c r="C24" s="62" t="str">
        <f>IFERROR(VLOOKUP(A24,#REF!,6,FALSE),IFERROR(VLOOKUP(A24,#REF!,6,FALSE),VLOOKUP(A24,#REF!,10,FALSE)))</f>
        <v>Yes</v>
      </c>
      <c r="D24" s="8">
        <v>1</v>
      </c>
      <c r="E24" s="63">
        <v>1</v>
      </c>
      <c r="F24" s="64">
        <f t="shared" si="0"/>
        <v>34762988.190001503</v>
      </c>
      <c r="G24" s="65">
        <f>IFERROR(IF(C24="No",(VLOOKUP($A24,#REF!,17,FALSE)+VLOOKUP($A24,#REF!,18,FALSE)+VLOOKUP($A24,#REF!,19,FALSE)),(VLOOKUP($A24,#REF!,18,FALSE)+VLOOKUP($A24,#REF!,19,FALSE)+VLOOKUP($A24,#REF!,22,FALSE))),0)</f>
        <v>20649703.16</v>
      </c>
      <c r="H24" s="65"/>
      <c r="I24" s="65">
        <f t="shared" si="11"/>
        <v>20649703.16</v>
      </c>
      <c r="J24" s="66">
        <f t="shared" si="1"/>
        <v>3.8567024095239023E-2</v>
      </c>
      <c r="K24" s="65">
        <f>IFERROR(IF(C24="No",(VLOOKUP($A24,#REF!,36,FALSE)),VLOOKUP($A24,#REF!,48,FALSE)),0)</f>
        <v>22980982.48922221</v>
      </c>
      <c r="L24" s="65">
        <f t="shared" si="2"/>
        <v>18529550</v>
      </c>
      <c r="M24" s="65">
        <f>(IFERROR(VLOOKUP($A24,#REF!,48,FALSE),0))</f>
        <v>0</v>
      </c>
      <c r="N24" s="65">
        <f t="shared" si="12"/>
        <v>18529550</v>
      </c>
      <c r="O24" s="65">
        <v>4372973.8</v>
      </c>
      <c r="P24" s="65">
        <f t="shared" si="13"/>
        <v>4372973.8</v>
      </c>
      <c r="Q24" s="65">
        <f t="shared" si="3"/>
        <v>4632387.5</v>
      </c>
      <c r="R24" s="65">
        <f t="shared" ref="R24:S42" si="19">ROUND($N24*25%,2)</f>
        <v>4632387.5</v>
      </c>
      <c r="S24" s="65">
        <f t="shared" si="19"/>
        <v>4632387.5</v>
      </c>
      <c r="T24" s="65">
        <f t="shared" si="5"/>
        <v>259413.7</v>
      </c>
      <c r="U24" s="65">
        <f t="shared" si="6"/>
        <v>4451432.4892222099</v>
      </c>
      <c r="V24" s="65"/>
      <c r="W24" s="65">
        <f>IFERROR(VLOOKUP($A24,#REF!,31,FALSE),0)+IFERROR(VLOOKUP($A24,#REF!,32,FALSE),0)</f>
        <v>14113285.030001502</v>
      </c>
      <c r="X24" s="66">
        <f t="shared" si="7"/>
        <v>4.3597307504669038E-2</v>
      </c>
      <c r="Y24" s="65">
        <f>IFERROR(VLOOKUP($A24,#REF!,33,FALSE),0)</f>
        <v>5105715.4409584384</v>
      </c>
      <c r="Z24" s="67">
        <f t="shared" si="8"/>
        <v>5982457</v>
      </c>
      <c r="AA24" s="65">
        <f>(IFERROR(VLOOKUP(A24,#REF!,64,FALSE),0))</f>
        <v>0</v>
      </c>
      <c r="AB24" s="65">
        <f t="shared" si="9"/>
        <v>5982457</v>
      </c>
      <c r="AC24" s="65">
        <v>1406054.9600000002</v>
      </c>
      <c r="AD24" s="65">
        <f t="shared" si="14"/>
        <v>1411859.8520000002</v>
      </c>
      <c r="AE24" s="65">
        <v>1489465</v>
      </c>
      <c r="AF24" s="65">
        <f t="shared" si="15"/>
        <v>1495614.25</v>
      </c>
      <c r="AG24" s="65">
        <f t="shared" si="16"/>
        <v>1507568.392</v>
      </c>
      <c r="AH24" s="65">
        <f t="shared" si="17"/>
        <v>1495614.25</v>
      </c>
      <c r="AI24" s="65">
        <f t="shared" si="18"/>
        <v>83754.399999999994</v>
      </c>
      <c r="AJ24" s="65">
        <f t="shared" si="10"/>
        <v>-876741.55904156156</v>
      </c>
      <c r="AK24" s="68"/>
      <c r="AP24" s="68"/>
      <c r="AR24" s="24" t="str">
        <f>VLOOKUP(A24,#REF!,1,FALSE)</f>
        <v>100700200A</v>
      </c>
      <c r="AS24" s="79"/>
      <c r="AT24" s="24" t="str">
        <f>VLOOKUP(A24,#REF!,1,FALSE)</f>
        <v>100700200A</v>
      </c>
      <c r="AU24" s="24" t="str">
        <f>VLOOKUP(A24,#REF!,1,FALSE)</f>
        <v>100700200A</v>
      </c>
    </row>
    <row r="25" spans="1:47" x14ac:dyDescent="0.2">
      <c r="A25" s="25" t="s">
        <v>31</v>
      </c>
      <c r="B25" s="8" t="s">
        <v>32</v>
      </c>
      <c r="C25" s="62" t="str">
        <f>IFERROR(VLOOKUP(A25,#REF!,6,FALSE),IFERROR(VLOOKUP(A25,#REF!,6,FALSE),VLOOKUP(A25,#REF!,10,FALSE)))</f>
        <v>Yes</v>
      </c>
      <c r="D25" s="8">
        <v>1</v>
      </c>
      <c r="E25" s="63">
        <v>1</v>
      </c>
      <c r="F25" s="64">
        <f t="shared" si="0"/>
        <v>9637039.3592168838</v>
      </c>
      <c r="G25" s="65">
        <f>IFERROR(IF(C25="No",(VLOOKUP($A25,#REF!,17,FALSE)+VLOOKUP($A25,#REF!,18,FALSE)+VLOOKUP($A25,#REF!,19,FALSE)),(VLOOKUP($A25,#REF!,18,FALSE)+VLOOKUP($A25,#REF!,19,FALSE)+VLOOKUP($A25,#REF!,22,FALSE))),0)</f>
        <v>3996882.43</v>
      </c>
      <c r="H25" s="65"/>
      <c r="I25" s="65">
        <f t="shared" si="11"/>
        <v>3996882.43</v>
      </c>
      <c r="J25" s="66">
        <f t="shared" si="1"/>
        <v>7.4648947633418426E-3</v>
      </c>
      <c r="K25" s="65">
        <f>IFERROR(IF(C25="No",(VLOOKUP($A25,#REF!,36,FALSE)),VLOOKUP($A25,#REF!,48,FALSE)),0)</f>
        <v>4348093.6228028536</v>
      </c>
      <c r="L25" s="65">
        <f t="shared" si="2"/>
        <v>3586513</v>
      </c>
      <c r="M25" s="65">
        <f>(IFERROR(VLOOKUP($A25,#REF!,48,FALSE),0))</f>
        <v>0</v>
      </c>
      <c r="N25" s="65">
        <f t="shared" si="12"/>
        <v>3586513</v>
      </c>
      <c r="O25" s="65">
        <v>846417.07</v>
      </c>
      <c r="P25" s="65">
        <f t="shared" si="13"/>
        <v>846417.07</v>
      </c>
      <c r="Q25" s="65">
        <f t="shared" si="3"/>
        <v>896628.25</v>
      </c>
      <c r="R25" s="65">
        <f t="shared" si="19"/>
        <v>896628.25</v>
      </c>
      <c r="S25" s="65">
        <f t="shared" si="19"/>
        <v>896628.25</v>
      </c>
      <c r="T25" s="65">
        <f t="shared" si="5"/>
        <v>50211.18</v>
      </c>
      <c r="U25" s="65">
        <f t="shared" si="6"/>
        <v>761580.62280285358</v>
      </c>
      <c r="V25" s="65"/>
      <c r="W25" s="65">
        <f>IFERROR(VLOOKUP($A25,#REF!,31,FALSE),0)+IFERROR(VLOOKUP($A25,#REF!,32,FALSE),0)</f>
        <v>5640156.9292168831</v>
      </c>
      <c r="X25" s="66">
        <f t="shared" si="7"/>
        <v>1.7422992272524956E-2</v>
      </c>
      <c r="Y25" s="65">
        <f>IFERROR(VLOOKUP($A25,#REF!,33,FALSE),0)</f>
        <v>3947637.0098380009</v>
      </c>
      <c r="Z25" s="67">
        <f t="shared" si="8"/>
        <v>2390797</v>
      </c>
      <c r="AA25" s="65">
        <f>(IFERROR(VLOOKUP(A25,#REF!,64,FALSE),0))</f>
        <v>0</v>
      </c>
      <c r="AB25" s="65">
        <f t="shared" si="9"/>
        <v>2390797</v>
      </c>
      <c r="AC25" s="65">
        <v>561908.21200000006</v>
      </c>
      <c r="AD25" s="65">
        <f t="shared" si="14"/>
        <v>564228.09200000006</v>
      </c>
      <c r="AE25" s="65">
        <v>595241.75</v>
      </c>
      <c r="AF25" s="65">
        <f t="shared" si="15"/>
        <v>597699.25</v>
      </c>
      <c r="AG25" s="65">
        <f t="shared" si="16"/>
        <v>602476.63</v>
      </c>
      <c r="AH25" s="65">
        <f t="shared" si="17"/>
        <v>597699.25</v>
      </c>
      <c r="AI25" s="65">
        <f t="shared" si="18"/>
        <v>33471.160000000003</v>
      </c>
      <c r="AJ25" s="65">
        <f t="shared" si="10"/>
        <v>1556840.0098380009</v>
      </c>
      <c r="AK25" s="68"/>
      <c r="AP25" s="68"/>
      <c r="AR25" s="24" t="str">
        <f>VLOOKUP(A25,#REF!,1,FALSE)</f>
        <v>100699490A</v>
      </c>
      <c r="AS25" s="79"/>
      <c r="AT25" s="24" t="str">
        <f>VLOOKUP(A25,#REF!,1,FALSE)</f>
        <v>100699490A</v>
      </c>
      <c r="AU25" s="24" t="str">
        <f>VLOOKUP(A25,#REF!,1,FALSE)</f>
        <v>100699490A</v>
      </c>
    </row>
    <row r="26" spans="1:47" x14ac:dyDescent="0.2">
      <c r="A26" s="25" t="s">
        <v>6</v>
      </c>
      <c r="B26" s="8" t="s">
        <v>152</v>
      </c>
      <c r="C26" s="62" t="str">
        <f>IFERROR(VLOOKUP(A26,#REF!,6,FALSE),IFERROR(VLOOKUP(A26,#REF!,6,FALSE),VLOOKUP(A26,#REF!,10,FALSE)))</f>
        <v>Yes</v>
      </c>
      <c r="D26" s="8">
        <v>1</v>
      </c>
      <c r="E26" s="63">
        <v>1</v>
      </c>
      <c r="F26" s="64">
        <f t="shared" si="0"/>
        <v>7022433.1799999801</v>
      </c>
      <c r="G26" s="65">
        <f>IFERROR(IF(C26="No",(VLOOKUP($A26,#REF!,17,FALSE)+VLOOKUP($A26,#REF!,18,FALSE)+VLOOKUP($A26,#REF!,19,FALSE)),(VLOOKUP($A26,#REF!,18,FALSE)+VLOOKUP($A26,#REF!,19,FALSE)+VLOOKUP($A26,#REF!,22,FALSE))),0)</f>
        <v>2928433.67</v>
      </c>
      <c r="H26" s="65"/>
      <c r="I26" s="65">
        <f t="shared" si="11"/>
        <v>2928433.67</v>
      </c>
      <c r="J26" s="66">
        <f t="shared" si="1"/>
        <v>5.4693750819127633E-3</v>
      </c>
      <c r="K26" s="65">
        <f>IFERROR(IF(C26="No",(VLOOKUP($A26,#REF!,36,FALSE)),VLOOKUP($A26,#REF!,48,FALSE)),0)</f>
        <v>3403643.8895354532</v>
      </c>
      <c r="L26" s="65">
        <f t="shared" si="2"/>
        <v>2627765</v>
      </c>
      <c r="M26" s="65">
        <f>(IFERROR(VLOOKUP($A26,#REF!,48,FALSE),0))</f>
        <v>0</v>
      </c>
      <c r="N26" s="65">
        <f t="shared" si="12"/>
        <v>2627765</v>
      </c>
      <c r="O26" s="65">
        <v>620152.54</v>
      </c>
      <c r="P26" s="65">
        <f t="shared" si="13"/>
        <v>620152.54</v>
      </c>
      <c r="Q26" s="65">
        <f t="shared" si="3"/>
        <v>656941.25</v>
      </c>
      <c r="R26" s="65">
        <f t="shared" si="19"/>
        <v>656941.25</v>
      </c>
      <c r="S26" s="65">
        <f t="shared" si="19"/>
        <v>656941.25</v>
      </c>
      <c r="T26" s="65">
        <f t="shared" si="5"/>
        <v>36788.71</v>
      </c>
      <c r="U26" s="65">
        <f t="shared" si="6"/>
        <v>775878.88953545317</v>
      </c>
      <c r="V26" s="65"/>
      <c r="W26" s="65">
        <f>IFERROR(VLOOKUP($A26,#REF!,31,FALSE),0)+IFERROR(VLOOKUP($A26,#REF!,32,FALSE),0)</f>
        <v>4093999.5099999802</v>
      </c>
      <c r="X26" s="66">
        <f t="shared" si="7"/>
        <v>1.2646761911348892E-2</v>
      </c>
      <c r="Y26" s="65">
        <f>IFERROR(VLOOKUP($A26,#REF!,33,FALSE),0)</f>
        <v>1579876.1072982703</v>
      </c>
      <c r="Z26" s="67">
        <f t="shared" si="8"/>
        <v>1735399</v>
      </c>
      <c r="AA26" s="65">
        <f>(IFERROR(VLOOKUP(A26,#REF!,64,FALSE),0))</f>
        <v>0</v>
      </c>
      <c r="AB26" s="65">
        <f t="shared" si="9"/>
        <v>1735399</v>
      </c>
      <c r="AC26" s="65">
        <v>407870.304</v>
      </c>
      <c r="AD26" s="65">
        <f t="shared" si="14"/>
        <v>409554.16400000005</v>
      </c>
      <c r="AE26" s="65">
        <v>432066</v>
      </c>
      <c r="AF26" s="65">
        <f t="shared" si="15"/>
        <v>433849.75</v>
      </c>
      <c r="AG26" s="65">
        <f t="shared" si="16"/>
        <v>437317.36000000004</v>
      </c>
      <c r="AH26" s="65">
        <f t="shared" si="17"/>
        <v>433849.75</v>
      </c>
      <c r="AI26" s="65">
        <f t="shared" si="18"/>
        <v>24295.59</v>
      </c>
      <c r="AJ26" s="65">
        <f t="shared" si="10"/>
        <v>-155522.89270172967</v>
      </c>
      <c r="AK26" s="68"/>
      <c r="AP26" s="68"/>
      <c r="AR26" s="24" t="str">
        <f>VLOOKUP(A26,#REF!,1,FALSE)</f>
        <v>100699420A</v>
      </c>
      <c r="AS26" s="79"/>
      <c r="AT26" s="24" t="str">
        <f>VLOOKUP(A26,#REF!,1,FALSE)</f>
        <v>100699420A</v>
      </c>
      <c r="AU26" s="24" t="str">
        <f>VLOOKUP(A26,#REF!,1,FALSE)</f>
        <v>100699420A</v>
      </c>
    </row>
    <row r="27" spans="1:47" x14ac:dyDescent="0.2">
      <c r="A27" s="41" t="s">
        <v>145</v>
      </c>
      <c r="B27" s="8" t="s">
        <v>33</v>
      </c>
      <c r="C27" s="62" t="str">
        <f>IFERROR(VLOOKUP(A27,#REF!,6,FALSE),IFERROR(VLOOKUP(A27,#REF!,6,FALSE),VLOOKUP(A27,#REF!,10,FALSE)))</f>
        <v>No</v>
      </c>
      <c r="D27" s="8">
        <v>1</v>
      </c>
      <c r="E27" s="63">
        <v>1</v>
      </c>
      <c r="F27" s="64">
        <f t="shared" si="0"/>
        <v>3192790.37</v>
      </c>
      <c r="G27" s="65">
        <f>IFERROR(IF(C27="No",(VLOOKUP($A27,#REF!,17,FALSE)+VLOOKUP($A27,#REF!,18,FALSE)+VLOOKUP($A27,#REF!,19,FALSE)),(VLOOKUP($A27,#REF!,18,FALSE)+VLOOKUP($A27,#REF!,19,FALSE)+VLOOKUP($A27,#REF!,22,FALSE))),0)</f>
        <v>3192790.37</v>
      </c>
      <c r="H27" s="65"/>
      <c r="I27" s="65">
        <f t="shared" si="11"/>
        <v>3192790.37</v>
      </c>
      <c r="J27" s="66">
        <f t="shared" si="1"/>
        <v>5.9631086305086201E-3</v>
      </c>
      <c r="K27" s="65">
        <f>IFERROR(IF(C27="No",(VLOOKUP($A27,#REF!,36,FALSE)),VLOOKUP($A27,#REF!,48,FALSE)),0)</f>
        <v>1347905.080748084</v>
      </c>
      <c r="L27" s="65">
        <f t="shared" si="2"/>
        <v>2864979</v>
      </c>
      <c r="M27" s="65">
        <f>(IFERROR(VLOOKUP($A27,#REF!,48,FALSE),0))</f>
        <v>0</v>
      </c>
      <c r="N27" s="65">
        <f t="shared" si="12"/>
        <v>2864979</v>
      </c>
      <c r="O27" s="65">
        <v>676135.04</v>
      </c>
      <c r="P27" s="65">
        <f t="shared" si="13"/>
        <v>676135.04</v>
      </c>
      <c r="Q27" s="65">
        <f t="shared" si="3"/>
        <v>716244.75</v>
      </c>
      <c r="R27" s="65">
        <f t="shared" si="19"/>
        <v>716244.75</v>
      </c>
      <c r="S27" s="65">
        <f t="shared" si="19"/>
        <v>716244.75</v>
      </c>
      <c r="T27" s="65">
        <f t="shared" si="5"/>
        <v>40109.71</v>
      </c>
      <c r="U27" s="65">
        <f t="shared" si="6"/>
        <v>-1517073.919251916</v>
      </c>
      <c r="V27" s="65"/>
      <c r="W27" s="65">
        <f>IFERROR(VLOOKUP($A27,#REF!,31,FALSE),0)+IFERROR(VLOOKUP($A27,#REF!,32,FALSE),0)</f>
        <v>0</v>
      </c>
      <c r="X27" s="66">
        <f t="shared" si="7"/>
        <v>0</v>
      </c>
      <c r="Y27" s="65">
        <f>IFERROR(VLOOKUP($A27,#REF!,33,FALSE),0)</f>
        <v>0</v>
      </c>
      <c r="Z27" s="67">
        <f t="shared" si="8"/>
        <v>0</v>
      </c>
      <c r="AA27" s="65">
        <f>(IFERROR(VLOOKUP(A27,#REF!,64,FALSE),0))</f>
        <v>0</v>
      </c>
      <c r="AB27" s="65">
        <f t="shared" si="9"/>
        <v>0</v>
      </c>
      <c r="AC27" s="65">
        <v>0</v>
      </c>
      <c r="AD27" s="65">
        <f t="shared" si="14"/>
        <v>0</v>
      </c>
      <c r="AE27" s="65">
        <v>0</v>
      </c>
      <c r="AF27" s="65">
        <f t="shared" si="15"/>
        <v>0</v>
      </c>
      <c r="AG27" s="65">
        <f t="shared" si="16"/>
        <v>0</v>
      </c>
      <c r="AH27" s="65">
        <f t="shared" si="17"/>
        <v>0</v>
      </c>
      <c r="AI27" s="65">
        <f t="shared" si="18"/>
        <v>0</v>
      </c>
      <c r="AJ27" s="65">
        <f t="shared" si="10"/>
        <v>0</v>
      </c>
      <c r="AK27" s="68"/>
      <c r="AP27" s="68"/>
      <c r="AR27" s="79"/>
      <c r="AS27" s="24" t="str">
        <f>VLOOKUP(A27,#REF!,1,FALSE)</f>
        <v>100700380P</v>
      </c>
      <c r="AT27" s="79"/>
      <c r="AU27" s="24" t="str">
        <f>VLOOKUP(A27,#REF!,1,FALSE)</f>
        <v>100700380P</v>
      </c>
    </row>
    <row r="28" spans="1:47" x14ac:dyDescent="0.2">
      <c r="A28" s="25" t="s">
        <v>141</v>
      </c>
      <c r="B28" s="8" t="s">
        <v>153</v>
      </c>
      <c r="C28" s="62" t="str">
        <f>IFERROR(VLOOKUP(A28,#REF!,6,FALSE),IFERROR(VLOOKUP(A28,#REF!,6,FALSE),VLOOKUP(A28,#REF!,10,FALSE)))</f>
        <v>Yes</v>
      </c>
      <c r="D28" s="8">
        <v>1</v>
      </c>
      <c r="E28" s="63">
        <v>1</v>
      </c>
      <c r="F28" s="64">
        <f t="shared" si="0"/>
        <v>3477278.1125248331</v>
      </c>
      <c r="G28" s="65">
        <f>IFERROR(IF(C28="No",(VLOOKUP($A28,#REF!,17,FALSE)+VLOOKUP($A28,#REF!,18,FALSE)+VLOOKUP($A28,#REF!,19,FALSE)),(VLOOKUP($A28,#REF!,18,FALSE)+VLOOKUP($A28,#REF!,19,FALSE)+VLOOKUP($A28,#REF!,22,FALSE))),0)</f>
        <v>388600.82</v>
      </c>
      <c r="H28" s="65"/>
      <c r="I28" s="65">
        <f t="shared" si="11"/>
        <v>388600.82</v>
      </c>
      <c r="J28" s="66">
        <f t="shared" si="1"/>
        <v>7.2578172539549681E-4</v>
      </c>
      <c r="K28" s="65">
        <f>IFERROR(IF(C28="No",(VLOOKUP($A28,#REF!,36,FALSE)),VLOOKUP($A28,#REF!,48,FALSE)),0)</f>
        <v>359073.08737588878</v>
      </c>
      <c r="L28" s="65">
        <f t="shared" si="2"/>
        <v>348702</v>
      </c>
      <c r="M28" s="65">
        <f>(IFERROR(VLOOKUP($A28,#REF!,48,FALSE),0))</f>
        <v>0</v>
      </c>
      <c r="N28" s="65">
        <f t="shared" si="12"/>
        <v>348702</v>
      </c>
      <c r="O28" s="65">
        <v>82293.67</v>
      </c>
      <c r="P28" s="65">
        <f t="shared" si="13"/>
        <v>82293.67</v>
      </c>
      <c r="Q28" s="65">
        <f t="shared" si="3"/>
        <v>87175.5</v>
      </c>
      <c r="R28" s="65">
        <f t="shared" si="19"/>
        <v>87175.5</v>
      </c>
      <c r="S28" s="65">
        <f t="shared" si="19"/>
        <v>87175.5</v>
      </c>
      <c r="T28" s="65">
        <f t="shared" si="5"/>
        <v>4881.83</v>
      </c>
      <c r="U28" s="65">
        <f t="shared" si="6"/>
        <v>10371.087375888776</v>
      </c>
      <c r="V28" s="65"/>
      <c r="W28" s="65">
        <f>IFERROR(VLOOKUP($A28,#REF!,31,FALSE),0)+IFERROR(VLOOKUP($A28,#REF!,32,FALSE),0)</f>
        <v>3088677.2925248332</v>
      </c>
      <c r="X28" s="66">
        <f t="shared" si="7"/>
        <v>9.5412239899245778E-3</v>
      </c>
      <c r="Y28" s="65">
        <f>IFERROR(VLOOKUP($A28,#REF!,33,FALSE),0)</f>
        <v>2439002.4245757456</v>
      </c>
      <c r="Z28" s="67">
        <f t="shared" si="8"/>
        <v>1309254</v>
      </c>
      <c r="AA28" s="65">
        <f>(IFERROR(VLOOKUP(A28,#REF!,64,FALSE),0))</f>
        <v>0</v>
      </c>
      <c r="AB28" s="65">
        <f t="shared" si="9"/>
        <v>1309254</v>
      </c>
      <c r="AC28" s="65">
        <v>307713.55600000004</v>
      </c>
      <c r="AD28" s="65">
        <f t="shared" si="14"/>
        <v>308983.94400000002</v>
      </c>
      <c r="AE28" s="65">
        <v>325967.75</v>
      </c>
      <c r="AF28" s="65">
        <f t="shared" si="15"/>
        <v>327313.5</v>
      </c>
      <c r="AG28" s="65">
        <f t="shared" si="16"/>
        <v>329929.63799999998</v>
      </c>
      <c r="AH28" s="65">
        <f t="shared" si="17"/>
        <v>327313.5</v>
      </c>
      <c r="AI28" s="65">
        <f t="shared" si="18"/>
        <v>18329.560000000001</v>
      </c>
      <c r="AJ28" s="65">
        <f t="shared" si="10"/>
        <v>1129748.4245757456</v>
      </c>
      <c r="AK28" s="68"/>
      <c r="AP28" s="68"/>
      <c r="AR28" s="24" t="str">
        <f>VLOOKUP(A28,#REF!,1,FALSE)</f>
        <v>200735850A</v>
      </c>
      <c r="AS28" s="79"/>
      <c r="AT28" s="24" t="str">
        <f>VLOOKUP(A28,#REF!,1,FALSE)</f>
        <v>200735850A</v>
      </c>
      <c r="AU28" s="24" t="str">
        <f>VLOOKUP(A28,#REF!,1,FALSE)</f>
        <v>200735850A</v>
      </c>
    </row>
    <row r="29" spans="1:47" x14ac:dyDescent="0.2">
      <c r="A29" s="25" t="s">
        <v>3</v>
      </c>
      <c r="B29" s="8" t="s">
        <v>155</v>
      </c>
      <c r="C29" s="62" t="str">
        <f>IFERROR(VLOOKUP(A29,#REF!,6,FALSE),IFERROR(VLOOKUP(A29,#REF!,6,FALSE),VLOOKUP(A29,#REF!,10,FALSE)))</f>
        <v>Yes</v>
      </c>
      <c r="D29" s="8">
        <v>1</v>
      </c>
      <c r="E29" s="63">
        <v>1</v>
      </c>
      <c r="F29" s="64">
        <f t="shared" si="0"/>
        <v>1695194.4086298784</v>
      </c>
      <c r="G29" s="65">
        <f>IFERROR(IF(C29="No",(VLOOKUP($A29,#REF!,17,FALSE)+VLOOKUP($A29,#REF!,18,FALSE)+VLOOKUP($A29,#REF!,19,FALSE)),(VLOOKUP($A29,#REF!,18,FALSE)+VLOOKUP($A29,#REF!,19,FALSE)+VLOOKUP($A29,#REF!,22,FALSE))),0)</f>
        <v>442053.07</v>
      </c>
      <c r="H29" s="65"/>
      <c r="I29" s="65">
        <f t="shared" si="11"/>
        <v>442053.07</v>
      </c>
      <c r="J29" s="66">
        <f t="shared" si="1"/>
        <v>8.2561338872361699E-4</v>
      </c>
      <c r="K29" s="65">
        <f>IFERROR(IF(C29="No",(VLOOKUP($A29,#REF!,36,FALSE)),VLOOKUP($A29,#REF!,48,FALSE)),0)</f>
        <v>458722.33168294124</v>
      </c>
      <c r="L29" s="65">
        <f t="shared" si="2"/>
        <v>396666</v>
      </c>
      <c r="M29" s="65">
        <f>(IFERROR(VLOOKUP($A29,#REF!,48,FALSE),0))</f>
        <v>0</v>
      </c>
      <c r="N29" s="65">
        <f t="shared" si="12"/>
        <v>396666</v>
      </c>
      <c r="O29" s="65">
        <v>93613.18</v>
      </c>
      <c r="P29" s="65">
        <f t="shared" si="13"/>
        <v>93613.18</v>
      </c>
      <c r="Q29" s="65">
        <f t="shared" si="3"/>
        <v>99166.5</v>
      </c>
      <c r="R29" s="65">
        <f t="shared" si="19"/>
        <v>99166.5</v>
      </c>
      <c r="S29" s="65">
        <f t="shared" si="19"/>
        <v>99166.5</v>
      </c>
      <c r="T29" s="65">
        <f t="shared" si="5"/>
        <v>5553.32</v>
      </c>
      <c r="U29" s="65">
        <f t="shared" si="6"/>
        <v>62056.331682941236</v>
      </c>
      <c r="V29" s="65"/>
      <c r="W29" s="65">
        <f>IFERROR(VLOOKUP($A29,#REF!,31,FALSE),0)+IFERROR(VLOOKUP($A29,#REF!,32,FALSE),0)</f>
        <v>1253141.3386298784</v>
      </c>
      <c r="X29" s="66">
        <f t="shared" si="7"/>
        <v>3.871075243709833E-3</v>
      </c>
      <c r="Y29" s="65">
        <f>IFERROR(VLOOKUP($A29,#REF!,33,FALSE),0)</f>
        <v>1861364.6638206996</v>
      </c>
      <c r="Z29" s="67">
        <f t="shared" si="8"/>
        <v>531192</v>
      </c>
      <c r="AA29" s="65">
        <f>(IFERROR(VLOOKUP(A29,#REF!,64,FALSE),0))</f>
        <v>0</v>
      </c>
      <c r="AB29" s="65">
        <f t="shared" si="9"/>
        <v>531192</v>
      </c>
      <c r="AC29" s="65">
        <v>124845.88800000001</v>
      </c>
      <c r="AD29" s="65">
        <f t="shared" si="14"/>
        <v>125361.31200000001</v>
      </c>
      <c r="AE29" s="65">
        <v>132252</v>
      </c>
      <c r="AF29" s="65">
        <f t="shared" si="15"/>
        <v>132798</v>
      </c>
      <c r="AG29" s="65">
        <f t="shared" si="16"/>
        <v>133859.424</v>
      </c>
      <c r="AH29" s="65">
        <f t="shared" si="17"/>
        <v>132798</v>
      </c>
      <c r="AI29" s="65">
        <f t="shared" si="18"/>
        <v>7436.69</v>
      </c>
      <c r="AJ29" s="65">
        <f t="shared" si="10"/>
        <v>1330172.6638206996</v>
      </c>
      <c r="AK29" s="68"/>
      <c r="AP29" s="68"/>
      <c r="AR29" s="24" t="str">
        <f>VLOOKUP(A29,#REF!,1,FALSE)</f>
        <v>100700030A</v>
      </c>
      <c r="AS29" s="79"/>
      <c r="AT29" s="24" t="str">
        <f>VLOOKUP(A29,#REF!,1,FALSE)</f>
        <v>100700030A</v>
      </c>
      <c r="AU29" s="24" t="str">
        <f>VLOOKUP(A29,#REF!,1,FALSE)</f>
        <v>100700030A</v>
      </c>
    </row>
    <row r="30" spans="1:47" x14ac:dyDescent="0.2">
      <c r="A30" s="25" t="s">
        <v>35</v>
      </c>
      <c r="B30" s="8" t="s">
        <v>36</v>
      </c>
      <c r="C30" s="62" t="str">
        <f>IFERROR(VLOOKUP(A30,#REF!,6,FALSE),IFERROR(VLOOKUP(A30,#REF!,6,FALSE),VLOOKUP(A30,#REF!,10,FALSE)))</f>
        <v>Yes</v>
      </c>
      <c r="D30" s="8">
        <v>1</v>
      </c>
      <c r="E30" s="63">
        <v>1</v>
      </c>
      <c r="F30" s="64">
        <f t="shared" si="0"/>
        <v>46313091.300000504</v>
      </c>
      <c r="G30" s="65">
        <f>IFERROR(IF(C30="No",(VLOOKUP($A30,#REF!,17,FALSE)+VLOOKUP($A30,#REF!,18,FALSE)+VLOOKUP($A30,#REF!,19,FALSE)),(VLOOKUP($A30,#REF!,18,FALSE)+VLOOKUP($A30,#REF!,19,FALSE)+VLOOKUP($A30,#REF!,22,FALSE))),0)</f>
        <v>27494386.979999993</v>
      </c>
      <c r="H30" s="65"/>
      <c r="I30" s="65">
        <f t="shared" si="11"/>
        <v>27494386.979999993</v>
      </c>
      <c r="J30" s="66">
        <f t="shared" si="1"/>
        <v>5.1350698696507838E-2</v>
      </c>
      <c r="K30" s="65">
        <f>IFERROR(IF(C30="No",(VLOOKUP($A30,#REF!,36,FALSE)),VLOOKUP($A30,#REF!,48,FALSE)),0)</f>
        <v>17101150.91756798</v>
      </c>
      <c r="L30" s="65">
        <f t="shared" si="2"/>
        <v>24671474</v>
      </c>
      <c r="M30" s="65">
        <f>(IFERROR(VLOOKUP($A30,#REF!,48,FALSE),0))</f>
        <v>0</v>
      </c>
      <c r="N30" s="65">
        <f t="shared" si="12"/>
        <v>24671474</v>
      </c>
      <c r="O30" s="65">
        <v>5822467.8600000003</v>
      </c>
      <c r="P30" s="65">
        <f t="shared" si="13"/>
        <v>5822467.8600000003</v>
      </c>
      <c r="Q30" s="65">
        <f t="shared" si="3"/>
        <v>6167868.5</v>
      </c>
      <c r="R30" s="65">
        <f t="shared" si="19"/>
        <v>6167868.5</v>
      </c>
      <c r="S30" s="65">
        <f t="shared" si="19"/>
        <v>6167868.5</v>
      </c>
      <c r="T30" s="65">
        <f t="shared" si="5"/>
        <v>345400.64</v>
      </c>
      <c r="U30" s="65">
        <f t="shared" si="6"/>
        <v>-7570323.0824320205</v>
      </c>
      <c r="V30" s="65"/>
      <c r="W30" s="65">
        <f>IFERROR(VLOOKUP($A30,#REF!,31,FALSE),0)+IFERROR(VLOOKUP($A30,#REF!,32,FALSE),0)</f>
        <v>18818704.320000511</v>
      </c>
      <c r="X30" s="66">
        <f t="shared" si="7"/>
        <v>5.8132804470003581E-2</v>
      </c>
      <c r="Y30" s="65">
        <f>IFERROR(VLOOKUP($A30,#REF!,33,FALSE),0)</f>
        <v>5598628.7696955949</v>
      </c>
      <c r="Z30" s="67">
        <f t="shared" si="8"/>
        <v>7977029</v>
      </c>
      <c r="AA30" s="65">
        <f>(IFERROR(VLOOKUP(A30,#REF!,64,FALSE),0))</f>
        <v>0</v>
      </c>
      <c r="AB30" s="65">
        <f t="shared" si="9"/>
        <v>7977029</v>
      </c>
      <c r="AC30" s="65">
        <v>1874838.7520000001</v>
      </c>
      <c r="AD30" s="65">
        <f t="shared" si="14"/>
        <v>1882578.844</v>
      </c>
      <c r="AE30" s="65">
        <v>1986058</v>
      </c>
      <c r="AF30" s="65">
        <f t="shared" si="15"/>
        <v>1994257.25</v>
      </c>
      <c r="AG30" s="65">
        <f t="shared" si="16"/>
        <v>2010196.5919999999</v>
      </c>
      <c r="AH30" s="65">
        <f t="shared" si="17"/>
        <v>1994257.25</v>
      </c>
      <c r="AI30" s="65">
        <f t="shared" si="18"/>
        <v>111678.41</v>
      </c>
      <c r="AJ30" s="65">
        <f t="shared" si="10"/>
        <v>-2378400.2303044051</v>
      </c>
      <c r="AK30" s="68"/>
      <c r="AP30" s="68"/>
      <c r="AR30" s="24" t="str">
        <f>VLOOKUP(A30,#REF!,1,FALSE)</f>
        <v>100699390A</v>
      </c>
      <c r="AS30" s="79"/>
      <c r="AT30" s="24" t="str">
        <f>VLOOKUP(A30,#REF!,1,FALSE)</f>
        <v>100699390A</v>
      </c>
      <c r="AU30" s="24" t="str">
        <f>VLOOKUP(A30,#REF!,1,FALSE)</f>
        <v>100699390A</v>
      </c>
    </row>
    <row r="31" spans="1:47" x14ac:dyDescent="0.2">
      <c r="A31" s="25" t="s">
        <v>37</v>
      </c>
      <c r="B31" s="8" t="s">
        <v>38</v>
      </c>
      <c r="C31" s="62" t="str">
        <f>IFERROR(VLOOKUP(A31,#REF!,6,FALSE),IFERROR(VLOOKUP(A31,#REF!,6,FALSE),VLOOKUP(A31,#REF!,10,FALSE)))</f>
        <v>Yes</v>
      </c>
      <c r="D31" s="8">
        <v>1</v>
      </c>
      <c r="E31" s="63">
        <v>1</v>
      </c>
      <c r="F31" s="64">
        <f t="shared" si="0"/>
        <v>10400634.61000004</v>
      </c>
      <c r="G31" s="65">
        <f>IFERROR(IF(C31="No",(VLOOKUP($A31,#REF!,17,FALSE)+VLOOKUP($A31,#REF!,18,FALSE)+VLOOKUP($A31,#REF!,19,FALSE)),(VLOOKUP($A31,#REF!,18,FALSE)+VLOOKUP($A31,#REF!,19,FALSE)+VLOOKUP($A31,#REF!,22,FALSE))),0)</f>
        <v>4862431.3600000003</v>
      </c>
      <c r="H31" s="65"/>
      <c r="I31" s="65">
        <f t="shared" si="11"/>
        <v>4862431.3600000003</v>
      </c>
      <c r="J31" s="66">
        <f t="shared" si="1"/>
        <v>9.0814626229506479E-3</v>
      </c>
      <c r="K31" s="65">
        <f>IFERROR(IF(C31="No",(VLOOKUP($A31,#REF!,36,FALSE)),VLOOKUP($A31,#REF!,48,FALSE)),0)</f>
        <v>5354307.0875963615</v>
      </c>
      <c r="L31" s="65">
        <f t="shared" si="2"/>
        <v>4363194</v>
      </c>
      <c r="M31" s="65">
        <f>(IFERROR(VLOOKUP($A31,#REF!,48,FALSE),0))</f>
        <v>0</v>
      </c>
      <c r="N31" s="65">
        <f t="shared" si="12"/>
        <v>4363194</v>
      </c>
      <c r="O31" s="65">
        <v>1029713.78</v>
      </c>
      <c r="P31" s="65">
        <f t="shared" si="13"/>
        <v>1029713.78</v>
      </c>
      <c r="Q31" s="65">
        <f t="shared" si="3"/>
        <v>1090798.5</v>
      </c>
      <c r="R31" s="65">
        <f t="shared" si="19"/>
        <v>1090798.5</v>
      </c>
      <c r="S31" s="65">
        <f t="shared" si="19"/>
        <v>1090798.5</v>
      </c>
      <c r="T31" s="65">
        <f t="shared" si="5"/>
        <v>61084.72</v>
      </c>
      <c r="U31" s="65">
        <f t="shared" si="6"/>
        <v>991113.08759636153</v>
      </c>
      <c r="V31" s="65"/>
      <c r="W31" s="65">
        <f>IFERROR(VLOOKUP($A31,#REF!,31,FALSE),0)+IFERROR(VLOOKUP($A31,#REF!,32,FALSE),0)</f>
        <v>5538203.25000004</v>
      </c>
      <c r="X31" s="66">
        <f t="shared" si="7"/>
        <v>1.7108047460271798E-2</v>
      </c>
      <c r="Y31" s="65">
        <f>IFERROR(VLOOKUP($A31,#REF!,33,FALSE),0)</f>
        <v>2418891.5773647474</v>
      </c>
      <c r="Z31" s="67">
        <f t="shared" si="8"/>
        <v>2347580</v>
      </c>
      <c r="AA31" s="65">
        <f>(IFERROR(VLOOKUP(A31,#REF!,64,FALSE),0))</f>
        <v>0</v>
      </c>
      <c r="AB31" s="65">
        <f t="shared" si="9"/>
        <v>2347580</v>
      </c>
      <c r="AC31" s="65">
        <v>551751.00800000003</v>
      </c>
      <c r="AD31" s="65">
        <f t="shared" si="14"/>
        <v>554028.88</v>
      </c>
      <c r="AE31" s="65">
        <v>584482</v>
      </c>
      <c r="AF31" s="65">
        <f t="shared" si="15"/>
        <v>586895</v>
      </c>
      <c r="AG31" s="65">
        <f t="shared" si="16"/>
        <v>591585.87199999997</v>
      </c>
      <c r="AH31" s="65">
        <f t="shared" si="17"/>
        <v>586895</v>
      </c>
      <c r="AI31" s="65">
        <f t="shared" si="18"/>
        <v>32866.120000000003</v>
      </c>
      <c r="AJ31" s="65">
        <f t="shared" si="10"/>
        <v>71311.577364747413</v>
      </c>
      <c r="AK31" s="68"/>
      <c r="AP31" s="68"/>
      <c r="AR31" s="24" t="str">
        <f>VLOOKUP(A31,#REF!,1,FALSE)</f>
        <v>200509290A</v>
      </c>
      <c r="AS31" s="79"/>
      <c r="AT31" s="24" t="str">
        <f>VLOOKUP(A31,#REF!,1,FALSE)</f>
        <v>200509290A</v>
      </c>
      <c r="AU31" s="24" t="str">
        <f>VLOOKUP(A31,#REF!,1,FALSE)</f>
        <v>200509290A</v>
      </c>
    </row>
    <row r="32" spans="1:47" x14ac:dyDescent="0.2">
      <c r="A32" s="25" t="s">
        <v>39</v>
      </c>
      <c r="B32" s="8" t="s">
        <v>156</v>
      </c>
      <c r="C32" s="62" t="str">
        <f>IFERROR(VLOOKUP(A32,#REF!,6,FALSE),IFERROR(VLOOKUP(A32,#REF!,6,FALSE),VLOOKUP(A32,#REF!,10,FALSE)))</f>
        <v>Yes</v>
      </c>
      <c r="D32" s="8">
        <v>1</v>
      </c>
      <c r="E32" s="63">
        <v>1</v>
      </c>
      <c r="F32" s="64">
        <f t="shared" si="0"/>
        <v>16293154.200000279</v>
      </c>
      <c r="G32" s="65">
        <f>IFERROR(IF(C32="No",(VLOOKUP($A32,#REF!,17,FALSE)+VLOOKUP($A32,#REF!,18,FALSE)+VLOOKUP($A32,#REF!,19,FALSE)),(VLOOKUP($A32,#REF!,18,FALSE)+VLOOKUP($A32,#REF!,19,FALSE)+VLOOKUP($A32,#REF!,22,FALSE))),0)</f>
        <v>7004169.3299999991</v>
      </c>
      <c r="H32" s="65"/>
      <c r="I32" s="65">
        <f t="shared" si="11"/>
        <v>7004169.3299999991</v>
      </c>
      <c r="J32" s="66">
        <f t="shared" si="1"/>
        <v>1.3081542394299683E-2</v>
      </c>
      <c r="K32" s="65">
        <f>IFERROR(IF(C32="No",(VLOOKUP($A32,#REF!,36,FALSE)),VLOOKUP($A32,#REF!,48,FALSE)),0)</f>
        <v>9368445.9046814106</v>
      </c>
      <c r="L32" s="65">
        <f t="shared" si="2"/>
        <v>6285035</v>
      </c>
      <c r="M32" s="65">
        <f>(IFERROR(VLOOKUP($A32,#REF!,48,FALSE),0))</f>
        <v>0</v>
      </c>
      <c r="N32" s="65">
        <f t="shared" si="12"/>
        <v>6285035</v>
      </c>
      <c r="O32" s="65">
        <v>1483268.26</v>
      </c>
      <c r="P32" s="65">
        <f t="shared" si="13"/>
        <v>1483268.26</v>
      </c>
      <c r="Q32" s="65">
        <f t="shared" si="3"/>
        <v>1571258.75</v>
      </c>
      <c r="R32" s="65">
        <f t="shared" si="19"/>
        <v>1571258.75</v>
      </c>
      <c r="S32" s="65">
        <f t="shared" si="19"/>
        <v>1571258.75</v>
      </c>
      <c r="T32" s="65">
        <f t="shared" si="5"/>
        <v>87990.49</v>
      </c>
      <c r="U32" s="65">
        <f t="shared" si="6"/>
        <v>3083410.9046814106</v>
      </c>
      <c r="V32" s="65"/>
      <c r="W32" s="65">
        <f>IFERROR(VLOOKUP($A32,#REF!,31,FALSE),0)+IFERROR(VLOOKUP($A32,#REF!,32,FALSE),0)</f>
        <v>9288984.8700002804</v>
      </c>
      <c r="X32" s="66">
        <f t="shared" si="7"/>
        <v>2.8694575991538469E-2</v>
      </c>
      <c r="Y32" s="65">
        <f>IFERROR(VLOOKUP($A32,#REF!,33,FALSE),0)</f>
        <v>1599777.2585330196</v>
      </c>
      <c r="Z32" s="67">
        <f t="shared" si="8"/>
        <v>3937492</v>
      </c>
      <c r="AA32" s="65">
        <f>(IFERROR(VLOOKUP(A32,#REF!,64,FALSE),0))</f>
        <v>0</v>
      </c>
      <c r="AB32" s="65">
        <f t="shared" si="9"/>
        <v>3937492</v>
      </c>
      <c r="AC32" s="65">
        <v>925427.74400000006</v>
      </c>
      <c r="AD32" s="65">
        <f t="shared" si="14"/>
        <v>929248.11200000008</v>
      </c>
      <c r="AE32" s="65">
        <v>980326</v>
      </c>
      <c r="AF32" s="65">
        <f t="shared" si="15"/>
        <v>984373</v>
      </c>
      <c r="AG32" s="65">
        <f t="shared" si="16"/>
        <v>992240.36800000002</v>
      </c>
      <c r="AH32" s="65">
        <f t="shared" si="17"/>
        <v>984373</v>
      </c>
      <c r="AI32" s="65">
        <f t="shared" si="18"/>
        <v>55124.89</v>
      </c>
      <c r="AJ32" s="65">
        <f t="shared" si="10"/>
        <v>-2337714.7414669804</v>
      </c>
      <c r="AK32" s="68"/>
      <c r="AP32" s="68"/>
      <c r="AR32" s="24" t="str">
        <f>VLOOKUP(A32,#REF!,1,FALSE)</f>
        <v>100262320C</v>
      </c>
      <c r="AS32" s="79"/>
      <c r="AT32" s="24" t="str">
        <f>VLOOKUP(A32,#REF!,1,FALSE)</f>
        <v>100262320C</v>
      </c>
      <c r="AU32" s="24" t="str">
        <f>VLOOKUP(A32,#REF!,1,FALSE)</f>
        <v>100262320C</v>
      </c>
    </row>
    <row r="33" spans="1:47" x14ac:dyDescent="0.2">
      <c r="A33" s="25" t="s">
        <v>218</v>
      </c>
      <c r="B33" s="8" t="s">
        <v>221</v>
      </c>
      <c r="C33" s="62" t="str">
        <f>IFERROR(VLOOKUP(A33,#REF!,6,FALSE),IFERROR(VLOOKUP(A33,#REF!,6,FALSE),VLOOKUP(A33,#REF!,10,FALSE)))</f>
        <v>Yes</v>
      </c>
      <c r="D33" s="8">
        <v>1</v>
      </c>
      <c r="E33" s="63">
        <v>1</v>
      </c>
      <c r="F33" s="64">
        <f t="shared" si="0"/>
        <v>10966568.713367367</v>
      </c>
      <c r="G33" s="65">
        <f>IFERROR(IF(C33="No",(VLOOKUP($A33,#REF!,17,FALSE)+VLOOKUP($A33,#REF!,18,FALSE)+VLOOKUP($A33,#REF!,19,FALSE)),(VLOOKUP($A33,#REF!,18,FALSE)+VLOOKUP($A33,#REF!,19,FALSE)+VLOOKUP($A33,#REF!,22,FALSE))),0)</f>
        <v>6960612.8899999997</v>
      </c>
      <c r="H33" s="65"/>
      <c r="I33" s="65">
        <f t="shared" si="11"/>
        <v>6960612.8899999997</v>
      </c>
      <c r="J33" s="66">
        <f t="shared" si="1"/>
        <v>1.3000192930921596E-2</v>
      </c>
      <c r="K33" s="65">
        <f>IFERROR(IF(C33="No",(VLOOKUP($A33,#REF!,36,FALSE)),VLOOKUP($A33,#REF!,48,FALSE)),0)</f>
        <v>7896879.0000776937</v>
      </c>
      <c r="L33" s="65">
        <f t="shared" si="2"/>
        <v>6245950</v>
      </c>
      <c r="M33" s="65">
        <f>(IFERROR(VLOOKUP($A33,#REF!,48,FALSE),0))</f>
        <v>0</v>
      </c>
      <c r="N33" s="65">
        <f t="shared" si="12"/>
        <v>6245950</v>
      </c>
      <c r="O33" s="65">
        <v>1474044.2</v>
      </c>
      <c r="P33" s="65">
        <f t="shared" si="13"/>
        <v>1474044.2</v>
      </c>
      <c r="Q33" s="65">
        <f t="shared" si="3"/>
        <v>1561487.5</v>
      </c>
      <c r="R33" s="65">
        <f t="shared" si="19"/>
        <v>1561487.5</v>
      </c>
      <c r="S33" s="65">
        <f t="shared" si="19"/>
        <v>1561487.5</v>
      </c>
      <c r="T33" s="65">
        <f t="shared" si="5"/>
        <v>87443.3</v>
      </c>
      <c r="U33" s="65">
        <f t="shared" si="6"/>
        <v>1650929.0000776937</v>
      </c>
      <c r="V33" s="65"/>
      <c r="W33" s="65">
        <f>IFERROR(VLOOKUP($A33,#REF!,31,FALSE),0)+IFERROR(VLOOKUP($A33,#REF!,32,FALSE),0)</f>
        <v>4005955.8233673675</v>
      </c>
      <c r="X33" s="66">
        <f t="shared" si="7"/>
        <v>1.2374786416500807E-2</v>
      </c>
      <c r="Y33" s="65">
        <f>IFERROR(VLOOKUP($A33,#REF!,33,FALSE),0)</f>
        <v>3891564.243549509</v>
      </c>
      <c r="Z33" s="67">
        <f t="shared" si="8"/>
        <v>1698078</v>
      </c>
      <c r="AA33" s="65">
        <f>(IFERROR(VLOOKUP(A33,#REF!,64,FALSE),0))</f>
        <v>0</v>
      </c>
      <c r="AB33" s="65">
        <f t="shared" si="9"/>
        <v>1698078</v>
      </c>
      <c r="AC33" s="65">
        <v>399098.65600000002</v>
      </c>
      <c r="AD33" s="65">
        <f t="shared" si="14"/>
        <v>400746.40800000005</v>
      </c>
      <c r="AE33" s="65">
        <v>422774</v>
      </c>
      <c r="AF33" s="65">
        <f t="shared" si="15"/>
        <v>424519.5</v>
      </c>
      <c r="AG33" s="65">
        <f t="shared" si="16"/>
        <v>427912.75200000004</v>
      </c>
      <c r="AH33" s="65">
        <f t="shared" si="17"/>
        <v>424519.5</v>
      </c>
      <c r="AI33" s="65">
        <f t="shared" si="18"/>
        <v>23773.09</v>
      </c>
      <c r="AJ33" s="65">
        <f t="shared" si="10"/>
        <v>2193486.243549509</v>
      </c>
      <c r="AK33" s="68"/>
      <c r="AP33" s="68"/>
      <c r="AR33" s="24" t="str">
        <f>VLOOKUP(A33,#REF!,1,FALSE)</f>
        <v>200423910P</v>
      </c>
      <c r="AS33" s="79"/>
      <c r="AT33" s="24" t="str">
        <f>VLOOKUP(A33,#REF!,1,FALSE)</f>
        <v>200423910P</v>
      </c>
      <c r="AU33" s="24" t="str">
        <f>VLOOKUP(A33,#REF!,1,FALSE)</f>
        <v>200423910P</v>
      </c>
    </row>
    <row r="34" spans="1:47" x14ac:dyDescent="0.2">
      <c r="A34" s="25" t="s">
        <v>191</v>
      </c>
      <c r="B34" s="8" t="s">
        <v>192</v>
      </c>
      <c r="C34" s="62" t="str">
        <f>IFERROR(VLOOKUP(A34,#REF!,6,FALSE),IFERROR(VLOOKUP(A34,#REF!,6,FALSE),VLOOKUP(A34,#REF!,10,FALSE)))</f>
        <v>No</v>
      </c>
      <c r="D34" s="8">
        <v>1</v>
      </c>
      <c r="E34" s="63">
        <v>1</v>
      </c>
      <c r="F34" s="64">
        <f t="shared" si="0"/>
        <v>2871030.58</v>
      </c>
      <c r="G34" s="65">
        <f>IFERROR(IF(C34="No",(VLOOKUP($A34,#REF!,17,FALSE)+VLOOKUP($A34,#REF!,18,FALSE)+VLOOKUP($A34,#REF!,19,FALSE)),(VLOOKUP($A34,#REF!,18,FALSE)+VLOOKUP($A34,#REF!,19,FALSE)+VLOOKUP($A34,#REF!,22,FALSE))),0)</f>
        <v>2871030.58</v>
      </c>
      <c r="H34" s="65"/>
      <c r="I34" s="65">
        <f t="shared" si="11"/>
        <v>2871030.58</v>
      </c>
      <c r="J34" s="66">
        <f t="shared" si="1"/>
        <v>5.3621645163168573E-3</v>
      </c>
      <c r="K34" s="65">
        <f>IFERROR(IF(C34="No",(VLOOKUP($A34,#REF!,36,FALSE)),VLOOKUP($A34,#REF!,48,FALSE)),0)</f>
        <v>1672801.5564644649</v>
      </c>
      <c r="L34" s="65">
        <f t="shared" si="2"/>
        <v>2576255</v>
      </c>
      <c r="M34" s="65">
        <f>(IFERROR(VLOOKUP($A34,#REF!,48,FALSE),0))</f>
        <v>0</v>
      </c>
      <c r="N34" s="65">
        <f t="shared" si="12"/>
        <v>2576255</v>
      </c>
      <c r="O34" s="65">
        <v>607996.18000000005</v>
      </c>
      <c r="P34" s="65">
        <f t="shared" si="13"/>
        <v>607996.18000000005</v>
      </c>
      <c r="Q34" s="65">
        <f t="shared" si="3"/>
        <v>644063.75</v>
      </c>
      <c r="R34" s="65">
        <f t="shared" si="19"/>
        <v>644063.75</v>
      </c>
      <c r="S34" s="65">
        <f t="shared" si="19"/>
        <v>644063.75</v>
      </c>
      <c r="T34" s="65">
        <f t="shared" si="5"/>
        <v>36067.57</v>
      </c>
      <c r="U34" s="65">
        <f t="shared" si="6"/>
        <v>-903453.44353553513</v>
      </c>
      <c r="V34" s="65"/>
      <c r="W34" s="65">
        <f>IFERROR(VLOOKUP($A34,#REF!,31,FALSE),0)+IFERROR(VLOOKUP($A34,#REF!,32,FALSE),0)</f>
        <v>0</v>
      </c>
      <c r="X34" s="66">
        <f t="shared" si="7"/>
        <v>0</v>
      </c>
      <c r="Y34" s="65">
        <f>IFERROR(VLOOKUP($A34,#REF!,33,FALSE),0)</f>
        <v>0</v>
      </c>
      <c r="Z34" s="67">
        <f t="shared" si="8"/>
        <v>0</v>
      </c>
      <c r="AA34" s="65">
        <f>(IFERROR(VLOOKUP(A34,#REF!,64,FALSE),0))</f>
        <v>0</v>
      </c>
      <c r="AB34" s="65">
        <f t="shared" si="9"/>
        <v>0</v>
      </c>
      <c r="AC34" s="65">
        <v>0</v>
      </c>
      <c r="AD34" s="65">
        <f t="shared" si="14"/>
        <v>0</v>
      </c>
      <c r="AE34" s="65">
        <v>0</v>
      </c>
      <c r="AF34" s="65">
        <f t="shared" si="15"/>
        <v>0</v>
      </c>
      <c r="AG34" s="65">
        <f t="shared" si="16"/>
        <v>0</v>
      </c>
      <c r="AH34" s="65">
        <f t="shared" si="17"/>
        <v>0</v>
      </c>
      <c r="AI34" s="65">
        <f t="shared" si="18"/>
        <v>0</v>
      </c>
      <c r="AJ34" s="65">
        <f t="shared" si="10"/>
        <v>0</v>
      </c>
      <c r="AK34" s="68"/>
      <c r="AP34" s="68"/>
      <c r="AR34" s="79"/>
      <c r="AS34" s="24" t="str">
        <f>VLOOKUP(A34,#REF!,1,FALSE)</f>
        <v>200718040B</v>
      </c>
      <c r="AT34" s="79"/>
      <c r="AU34" s="24" t="str">
        <f>VLOOKUP(A34,#REF!,1,FALSE)</f>
        <v>200718040B</v>
      </c>
    </row>
    <row r="35" spans="1:47" x14ac:dyDescent="0.2">
      <c r="A35" s="25" t="s">
        <v>40</v>
      </c>
      <c r="B35" s="8" t="s">
        <v>173</v>
      </c>
      <c r="C35" s="62" t="str">
        <f>IFERROR(VLOOKUP(A35,#REF!,6,FALSE),IFERROR(VLOOKUP(A35,#REF!,6,FALSE),VLOOKUP(A35,#REF!,10,FALSE)))</f>
        <v>Yes</v>
      </c>
      <c r="D35" s="8">
        <v>1</v>
      </c>
      <c r="E35" s="63">
        <v>1</v>
      </c>
      <c r="F35" s="64">
        <f t="shared" si="0"/>
        <v>23947289.348415308</v>
      </c>
      <c r="G35" s="65">
        <f>IFERROR(IF(C35="No",(VLOOKUP($A35,#REF!,17,FALSE)+VLOOKUP($A35,#REF!,18,FALSE)+VLOOKUP($A35,#REF!,19,FALSE)),(VLOOKUP($A35,#REF!,18,FALSE)+VLOOKUP($A35,#REF!,19,FALSE)+VLOOKUP($A35,#REF!,22,FALSE))),0)</f>
        <v>14631537.83</v>
      </c>
      <c r="H35" s="65"/>
      <c r="I35" s="65">
        <f t="shared" si="11"/>
        <v>14631537.83</v>
      </c>
      <c r="J35" s="66">
        <f t="shared" si="1"/>
        <v>2.7327021006921404E-2</v>
      </c>
      <c r="K35" s="65">
        <f>IFERROR(IF(C35="No",(VLOOKUP($A35,#REF!,36,FALSE)),VLOOKUP($A35,#REF!,48,FALSE)),0)</f>
        <v>17093447.717704371</v>
      </c>
      <c r="L35" s="65">
        <f t="shared" si="2"/>
        <v>13129284</v>
      </c>
      <c r="M35" s="65">
        <f>(IFERROR(VLOOKUP($A35,#REF!,48,FALSE),0))</f>
        <v>0</v>
      </c>
      <c r="N35" s="65">
        <f t="shared" si="12"/>
        <v>13129284</v>
      </c>
      <c r="O35" s="65">
        <v>3098511.02</v>
      </c>
      <c r="P35" s="65">
        <f t="shared" si="13"/>
        <v>3098511.02</v>
      </c>
      <c r="Q35" s="65">
        <f t="shared" si="3"/>
        <v>3282321</v>
      </c>
      <c r="R35" s="65">
        <f t="shared" si="19"/>
        <v>3282321</v>
      </c>
      <c r="S35" s="65">
        <f t="shared" si="19"/>
        <v>3282321</v>
      </c>
      <c r="T35" s="65">
        <f t="shared" si="5"/>
        <v>183809.98</v>
      </c>
      <c r="U35" s="65">
        <f t="shared" si="6"/>
        <v>3964163.7177043706</v>
      </c>
      <c r="V35" s="65"/>
      <c r="W35" s="65">
        <f>IFERROR(VLOOKUP($A35,#REF!,31,FALSE),0)+IFERROR(VLOOKUP($A35,#REF!,32,FALSE),0)</f>
        <v>9315751.5184153076</v>
      </c>
      <c r="X35" s="66">
        <f t="shared" si="7"/>
        <v>2.8777260766864599E-2</v>
      </c>
      <c r="Y35" s="65">
        <f>IFERROR(VLOOKUP($A35,#REF!,33,FALSE),0)</f>
        <v>3689596.3133951854</v>
      </c>
      <c r="Z35" s="67">
        <f t="shared" si="8"/>
        <v>3948838</v>
      </c>
      <c r="AA35" s="65">
        <f>(IFERROR(VLOOKUP(A35,#REF!,64,FALSE),0))</f>
        <v>0</v>
      </c>
      <c r="AB35" s="65">
        <f t="shared" si="9"/>
        <v>3948838</v>
      </c>
      <c r="AC35" s="65">
        <v>928094.30800000008</v>
      </c>
      <c r="AD35" s="65">
        <f t="shared" si="14"/>
        <v>931925.76800000004</v>
      </c>
      <c r="AE35" s="65">
        <v>983150.75</v>
      </c>
      <c r="AF35" s="65">
        <f t="shared" si="15"/>
        <v>987209.5</v>
      </c>
      <c r="AG35" s="65">
        <f t="shared" si="16"/>
        <v>995099.71</v>
      </c>
      <c r="AH35" s="65">
        <f t="shared" si="17"/>
        <v>987209.5</v>
      </c>
      <c r="AI35" s="65">
        <f t="shared" si="18"/>
        <v>55283.73</v>
      </c>
      <c r="AJ35" s="65">
        <f t="shared" si="10"/>
        <v>-259241.6866048146</v>
      </c>
      <c r="AK35" s="68"/>
      <c r="AP35" s="68"/>
      <c r="AR35" s="24" t="str">
        <f>VLOOKUP(A35,#REF!,1,FALSE)</f>
        <v>200242900A</v>
      </c>
      <c r="AS35" s="79"/>
      <c r="AT35" s="24" t="str">
        <f>VLOOKUP(A35,#REF!,1,FALSE)</f>
        <v>200242900A</v>
      </c>
      <c r="AU35" s="24" t="str">
        <f>VLOOKUP(A35,#REF!,1,FALSE)</f>
        <v>200242900A</v>
      </c>
    </row>
    <row r="36" spans="1:47" x14ac:dyDescent="0.2">
      <c r="A36" s="25" t="s">
        <v>216</v>
      </c>
      <c r="B36" s="46" t="s">
        <v>217</v>
      </c>
      <c r="C36" s="62" t="str">
        <f>IFERROR(VLOOKUP(A36,#REF!,6,FALSE),IFERROR(VLOOKUP(A36,#REF!,6,FALSE),VLOOKUP(A36,#REF!,10,FALSE)))</f>
        <v>Yes</v>
      </c>
      <c r="D36" s="8">
        <v>1</v>
      </c>
      <c r="E36" s="63">
        <v>1</v>
      </c>
      <c r="F36" s="64">
        <f t="shared" si="0"/>
        <v>444465.6984721389</v>
      </c>
      <c r="G36" s="65">
        <f>IFERROR(IF(C36="No",(VLOOKUP($A36,#REF!,17,FALSE)+VLOOKUP($A36,#REF!,18,FALSE)+VLOOKUP($A36,#REF!,19,FALSE)),(VLOOKUP($A36,#REF!,18,FALSE)+VLOOKUP($A36,#REF!,19,FALSE)+VLOOKUP($A36,#REF!,22,FALSE))),0)</f>
        <v>35925.370000000003</v>
      </c>
      <c r="H36" s="81"/>
      <c r="I36" s="65">
        <f t="shared" si="11"/>
        <v>35925.370000000003</v>
      </c>
      <c r="J36" s="66">
        <f t="shared" si="1"/>
        <v>6.7097071550367856E-5</v>
      </c>
      <c r="K36" s="65">
        <f>IFERROR(IF(C36="No",(VLOOKUP($A36,#REF!,36,FALSE)),VLOOKUP($A36,#REF!,48,FALSE)),0)</f>
        <v>20129.973498039624</v>
      </c>
      <c r="L36" s="65">
        <f t="shared" si="2"/>
        <v>32237</v>
      </c>
      <c r="M36" s="65">
        <f>(IFERROR(VLOOKUP($A36,#REF!,48,FALSE),0))</f>
        <v>0</v>
      </c>
      <c r="N36" s="65">
        <f t="shared" si="12"/>
        <v>32237</v>
      </c>
      <c r="O36" s="65">
        <v>7607.93</v>
      </c>
      <c r="P36" s="65">
        <f t="shared" si="13"/>
        <v>7607.93</v>
      </c>
      <c r="Q36" s="65">
        <f t="shared" si="3"/>
        <v>8059.25</v>
      </c>
      <c r="R36" s="65">
        <f t="shared" si="19"/>
        <v>8059.25</v>
      </c>
      <c r="S36" s="65">
        <f t="shared" si="19"/>
        <v>8059.25</v>
      </c>
      <c r="T36" s="65">
        <f t="shared" si="5"/>
        <v>451.32</v>
      </c>
      <c r="U36" s="65">
        <f t="shared" si="6"/>
        <v>-12107.026501960376</v>
      </c>
      <c r="V36" s="65"/>
      <c r="W36" s="65">
        <f>IFERROR(VLOOKUP($A36,#REF!,31,FALSE),0)+IFERROR(VLOOKUP($A36,#REF!,32,FALSE),0)</f>
        <v>408540.32847213891</v>
      </c>
      <c r="X36" s="66">
        <f t="shared" si="7"/>
        <v>1.2620207336984845E-3</v>
      </c>
      <c r="Y36" s="65">
        <f>IFERROR(VLOOKUP($A36,#REF!,33,FALSE),0)</f>
        <v>0</v>
      </c>
      <c r="Z36" s="67">
        <f t="shared" si="8"/>
        <v>173175</v>
      </c>
      <c r="AA36" s="65">
        <f>(IFERROR(VLOOKUP(A36,#REF!,64,FALSE),0))</f>
        <v>0</v>
      </c>
      <c r="AB36" s="65">
        <f t="shared" si="9"/>
        <v>173175</v>
      </c>
      <c r="AC36" s="65">
        <v>40701.268000000004</v>
      </c>
      <c r="AD36" s="65">
        <f t="shared" si="14"/>
        <v>40869.300000000003</v>
      </c>
      <c r="AE36" s="65">
        <v>43115.75</v>
      </c>
      <c r="AF36" s="65">
        <f t="shared" si="15"/>
        <v>43293.75</v>
      </c>
      <c r="AG36" s="65">
        <f t="shared" si="16"/>
        <v>43639.781999999999</v>
      </c>
      <c r="AH36" s="65">
        <f t="shared" si="17"/>
        <v>43293.75</v>
      </c>
      <c r="AI36" s="65">
        <f t="shared" si="18"/>
        <v>2424.4499999999998</v>
      </c>
      <c r="AJ36" s="65">
        <f t="shared" si="10"/>
        <v>-173175</v>
      </c>
      <c r="AK36" s="82"/>
      <c r="AP36" s="68"/>
      <c r="AR36" s="24" t="str">
        <f>VLOOKUP(A36,#REF!,1,FALSE)</f>
        <v>200994090B</v>
      </c>
      <c r="AS36" s="79"/>
      <c r="AT36" s="24" t="e">
        <f>VLOOKUP(A36,#REF!,1,FALSE)</f>
        <v>#N/A</v>
      </c>
      <c r="AU36" s="24" t="str">
        <f>VLOOKUP(A36,#REF!,1,FALSE)</f>
        <v>200994090B</v>
      </c>
    </row>
    <row r="37" spans="1:47" x14ac:dyDescent="0.2">
      <c r="A37" s="26" t="s">
        <v>197</v>
      </c>
      <c r="B37" s="26" t="s">
        <v>198</v>
      </c>
      <c r="C37" s="62" t="str">
        <f>IFERROR(VLOOKUP(A37,#REF!,6,FALSE),IFERROR(VLOOKUP(A37,#REF!,6,FALSE),VLOOKUP(A37,#REF!,10,FALSE)))</f>
        <v>No</v>
      </c>
      <c r="D37" s="8">
        <v>1</v>
      </c>
      <c r="E37" s="63">
        <v>1</v>
      </c>
      <c r="F37" s="64">
        <f t="shared" si="0"/>
        <v>332666.17000000004</v>
      </c>
      <c r="G37" s="65">
        <f>IFERROR(IF(C37="No",(VLOOKUP($A37,#REF!,17,FALSE)+VLOOKUP($A37,#REF!,18,FALSE)+VLOOKUP($A37,#REF!,19,FALSE)),(VLOOKUP($A37,#REF!,18,FALSE)+VLOOKUP($A37,#REF!,19,FALSE)+VLOOKUP($A37,#REF!,22,FALSE))),0)</f>
        <v>332666.17000000004</v>
      </c>
      <c r="H37" s="65"/>
      <c r="I37" s="65">
        <f t="shared" si="11"/>
        <v>332666.17000000004</v>
      </c>
      <c r="J37" s="66">
        <f t="shared" si="1"/>
        <v>6.2131373485859267E-4</v>
      </c>
      <c r="K37" s="65">
        <f>IFERROR(IF(C37="No",(VLOOKUP($A37,#REF!,36,FALSE)),VLOOKUP($A37,#REF!,48,FALSE)),0)</f>
        <v>255489.72161645966</v>
      </c>
      <c r="L37" s="65">
        <f t="shared" si="2"/>
        <v>298511</v>
      </c>
      <c r="M37" s="65">
        <f>(IFERROR(VLOOKUP($A37,#REF!,48,FALSE),0))</f>
        <v>0</v>
      </c>
      <c r="N37" s="65">
        <f t="shared" si="12"/>
        <v>298511</v>
      </c>
      <c r="O37" s="65">
        <v>70448.600000000006</v>
      </c>
      <c r="P37" s="65">
        <f t="shared" si="13"/>
        <v>70448.600000000006</v>
      </c>
      <c r="Q37" s="65">
        <f t="shared" si="3"/>
        <v>74627.75</v>
      </c>
      <c r="R37" s="65">
        <f t="shared" si="19"/>
        <v>74627.75</v>
      </c>
      <c r="S37" s="65">
        <f t="shared" si="19"/>
        <v>74627.75</v>
      </c>
      <c r="T37" s="65">
        <f t="shared" si="5"/>
        <v>4179.1499999999996</v>
      </c>
      <c r="U37" s="65">
        <f t="shared" si="6"/>
        <v>-43021.278383540339</v>
      </c>
      <c r="V37" s="65"/>
      <c r="W37" s="65">
        <f>IFERROR(VLOOKUP($A37,#REF!,31,FALSE),0)+IFERROR(VLOOKUP($A37,#REF!,32,FALSE),0)</f>
        <v>0</v>
      </c>
      <c r="X37" s="66">
        <f t="shared" si="7"/>
        <v>0</v>
      </c>
      <c r="Y37" s="65">
        <f>IFERROR(VLOOKUP($A37,#REF!,33,FALSE),0)</f>
        <v>0</v>
      </c>
      <c r="Z37" s="67">
        <f t="shared" si="8"/>
        <v>0</v>
      </c>
      <c r="AA37" s="65">
        <f>(IFERROR(VLOOKUP(A37,#REF!,64,FALSE),0))</f>
        <v>0</v>
      </c>
      <c r="AB37" s="65">
        <f t="shared" si="9"/>
        <v>0</v>
      </c>
      <c r="AC37" s="65">
        <v>0</v>
      </c>
      <c r="AD37" s="65">
        <f t="shared" si="14"/>
        <v>0</v>
      </c>
      <c r="AE37" s="65">
        <v>0</v>
      </c>
      <c r="AF37" s="65">
        <f t="shared" si="15"/>
        <v>0</v>
      </c>
      <c r="AG37" s="65">
        <f t="shared" si="16"/>
        <v>0</v>
      </c>
      <c r="AH37" s="65">
        <f t="shared" si="17"/>
        <v>0</v>
      </c>
      <c r="AI37" s="65">
        <f t="shared" si="18"/>
        <v>0</v>
      </c>
      <c r="AJ37" s="65">
        <f t="shared" si="10"/>
        <v>0</v>
      </c>
      <c r="AK37" s="68"/>
      <c r="AR37" s="79"/>
      <c r="AS37" s="24" t="str">
        <f>VLOOKUP(A37,#REF!,1,FALSE)</f>
        <v>200707260A</v>
      </c>
      <c r="AT37" s="79"/>
      <c r="AU37" s="24" t="str">
        <f>VLOOKUP(A37,#REF!,1,FALSE)</f>
        <v>200707260A</v>
      </c>
    </row>
    <row r="38" spans="1:47" x14ac:dyDescent="0.2">
      <c r="A38" s="25" t="s">
        <v>142</v>
      </c>
      <c r="B38" s="8" t="s">
        <v>174</v>
      </c>
      <c r="C38" s="62" t="str">
        <f>IFERROR(VLOOKUP(A38,#REF!,6,FALSE),IFERROR(VLOOKUP(A38,#REF!,6,FALSE),VLOOKUP(A38,#REF!,10,FALSE)))</f>
        <v>No</v>
      </c>
      <c r="D38" s="8">
        <v>1</v>
      </c>
      <c r="E38" s="63">
        <v>1</v>
      </c>
      <c r="F38" s="64">
        <f t="shared" si="0"/>
        <v>6911401.5800000001</v>
      </c>
      <c r="G38" s="65">
        <f>IFERROR(IF(C38="No",(VLOOKUP($A38,#REF!,17,FALSE)+VLOOKUP($A38,#REF!,18,FALSE)+VLOOKUP($A38,#REF!,19,FALSE)),(VLOOKUP($A38,#REF!,18,FALSE)+VLOOKUP($A38,#REF!,19,FALSE)+VLOOKUP($A38,#REF!,22,FALSE))),0)</f>
        <v>6911401.5800000001</v>
      </c>
      <c r="H38" s="65"/>
      <c r="I38" s="65">
        <f t="shared" si="11"/>
        <v>6911401.5800000001</v>
      </c>
      <c r="J38" s="66">
        <f t="shared" si="1"/>
        <v>1.2908281983639568E-2</v>
      </c>
      <c r="K38" s="65">
        <f>IFERROR(IF(C38="No",(VLOOKUP($A38,#REF!,36,FALSE)),VLOOKUP($A38,#REF!,48,FALSE)),0)</f>
        <v>1360847.9269041633</v>
      </c>
      <c r="L38" s="65">
        <f t="shared" si="2"/>
        <v>6201792</v>
      </c>
      <c r="M38" s="65">
        <f>(IFERROR(VLOOKUP($A38,#REF!,48,FALSE),0))</f>
        <v>0</v>
      </c>
      <c r="N38" s="65">
        <f t="shared" si="12"/>
        <v>6201792</v>
      </c>
      <c r="O38" s="65">
        <v>1463622.91</v>
      </c>
      <c r="P38" s="65">
        <f t="shared" si="13"/>
        <v>1463622.91</v>
      </c>
      <c r="Q38" s="65">
        <f t="shared" si="3"/>
        <v>1550448</v>
      </c>
      <c r="R38" s="65">
        <f t="shared" si="19"/>
        <v>1550448</v>
      </c>
      <c r="S38" s="65">
        <f t="shared" si="19"/>
        <v>1550448</v>
      </c>
      <c r="T38" s="65">
        <f t="shared" si="5"/>
        <v>86825.09</v>
      </c>
      <c r="U38" s="65">
        <f t="shared" si="6"/>
        <v>-4840944.0730958367</v>
      </c>
      <c r="V38" s="65"/>
      <c r="W38" s="65">
        <f>IFERROR(VLOOKUP($A38,#REF!,31,FALSE),0)+IFERROR(VLOOKUP($A38,#REF!,32,FALSE),0)</f>
        <v>0</v>
      </c>
      <c r="X38" s="66">
        <f t="shared" si="7"/>
        <v>0</v>
      </c>
      <c r="Y38" s="65">
        <f>IFERROR(VLOOKUP($A38,#REF!,33,FALSE),0)</f>
        <v>0</v>
      </c>
      <c r="Z38" s="67">
        <f t="shared" si="8"/>
        <v>0</v>
      </c>
      <c r="AA38" s="65">
        <f>(IFERROR(VLOOKUP(A38,#REF!,64,FALSE),0))</f>
        <v>0</v>
      </c>
      <c r="AB38" s="65">
        <f t="shared" si="9"/>
        <v>0</v>
      </c>
      <c r="AC38" s="65">
        <v>0</v>
      </c>
      <c r="AD38" s="65">
        <f t="shared" si="14"/>
        <v>0</v>
      </c>
      <c r="AE38" s="65">
        <v>0</v>
      </c>
      <c r="AF38" s="65">
        <f t="shared" si="15"/>
        <v>0</v>
      </c>
      <c r="AG38" s="65">
        <f t="shared" si="16"/>
        <v>0</v>
      </c>
      <c r="AH38" s="65">
        <f t="shared" si="17"/>
        <v>0</v>
      </c>
      <c r="AI38" s="65">
        <f t="shared" si="18"/>
        <v>0</v>
      </c>
      <c r="AJ38" s="65">
        <f t="shared" si="10"/>
        <v>0</v>
      </c>
      <c r="AK38" s="68"/>
      <c r="AP38" s="68"/>
      <c r="AR38" s="79"/>
      <c r="AS38" s="24" t="str">
        <f>VLOOKUP(A38,#REF!,1,FALSE)</f>
        <v>100738360L</v>
      </c>
      <c r="AT38" s="79"/>
      <c r="AU38" s="24" t="str">
        <f>VLOOKUP(A38,#REF!,1,FALSE)</f>
        <v>100738360L</v>
      </c>
    </row>
    <row r="39" spans="1:47" x14ac:dyDescent="0.2">
      <c r="A39" s="107" t="s">
        <v>143</v>
      </c>
      <c r="B39" s="8" t="s">
        <v>175</v>
      </c>
      <c r="C39" s="62" t="str">
        <f>IFERROR(VLOOKUP(A39,#REF!,6,FALSE),IFERROR(VLOOKUP(A39,#REF!,6,FALSE),VLOOKUP(A39,#REF!,10,FALSE)))</f>
        <v>No</v>
      </c>
      <c r="D39" s="8">
        <v>1</v>
      </c>
      <c r="E39" s="63">
        <v>1</v>
      </c>
      <c r="F39" s="64">
        <f t="shared" si="0"/>
        <v>2093210.9</v>
      </c>
      <c r="G39" s="65">
        <f>IFERROR(IF(C39="No",(VLOOKUP($A39,#REF!,17,FALSE)+VLOOKUP($A39,#REF!,18,FALSE)+VLOOKUP($A39,#REF!,19,FALSE)),(VLOOKUP($A39,#REF!,18,FALSE)+VLOOKUP($A39,#REF!,19,FALSE)+VLOOKUP($A39,#REF!,22,FALSE))),0)</f>
        <v>2093210.9</v>
      </c>
      <c r="H39" s="65"/>
      <c r="I39" s="65">
        <f t="shared" si="11"/>
        <v>2093210.9</v>
      </c>
      <c r="J39" s="66">
        <f t="shared" si="1"/>
        <v>3.9094467649827928E-3</v>
      </c>
      <c r="K39" s="65">
        <f>IFERROR(IF(C39="No",(VLOOKUP($A39,#REF!,36,FALSE)),VLOOKUP($A39,#REF!,48,FALSE)),0)</f>
        <v>1673921.9245181964</v>
      </c>
      <c r="L39" s="65">
        <f t="shared" si="2"/>
        <v>1878296</v>
      </c>
      <c r="M39" s="65">
        <f>(IFERROR(VLOOKUP($A39,#REF!,48,FALSE),0))</f>
        <v>0</v>
      </c>
      <c r="N39" s="65">
        <f t="shared" si="12"/>
        <v>1878296</v>
      </c>
      <c r="O39" s="65">
        <v>443277.86</v>
      </c>
      <c r="P39" s="65">
        <f t="shared" si="13"/>
        <v>443277.86</v>
      </c>
      <c r="Q39" s="65">
        <f t="shared" si="3"/>
        <v>469574</v>
      </c>
      <c r="R39" s="65">
        <f t="shared" si="19"/>
        <v>469574</v>
      </c>
      <c r="S39" s="65">
        <f t="shared" si="19"/>
        <v>469574</v>
      </c>
      <c r="T39" s="65">
        <f t="shared" si="5"/>
        <v>26296.14</v>
      </c>
      <c r="U39" s="65">
        <f t="shared" si="6"/>
        <v>-204374.07548180362</v>
      </c>
      <c r="V39" s="65"/>
      <c r="W39" s="65">
        <f>IFERROR(VLOOKUP($A39,#REF!,31,FALSE),0)+IFERROR(VLOOKUP($A39,#REF!,32,FALSE),0)</f>
        <v>0</v>
      </c>
      <c r="X39" s="66">
        <f t="shared" si="7"/>
        <v>0</v>
      </c>
      <c r="Y39" s="65">
        <f>IFERROR(VLOOKUP($A39,#REF!,33,FALSE),0)</f>
        <v>0</v>
      </c>
      <c r="Z39" s="67">
        <f t="shared" si="8"/>
        <v>0</v>
      </c>
      <c r="AA39" s="65">
        <f>(IFERROR(VLOOKUP(A39,#REF!,64,FALSE),0))</f>
        <v>0</v>
      </c>
      <c r="AB39" s="65">
        <f t="shared" si="9"/>
        <v>0</v>
      </c>
      <c r="AC39" s="65">
        <v>0</v>
      </c>
      <c r="AD39" s="65">
        <f t="shared" si="14"/>
        <v>0</v>
      </c>
      <c r="AE39" s="65">
        <v>0</v>
      </c>
      <c r="AF39" s="65">
        <f t="shared" si="15"/>
        <v>0</v>
      </c>
      <c r="AG39" s="65">
        <f t="shared" si="16"/>
        <v>0</v>
      </c>
      <c r="AH39" s="65">
        <f t="shared" si="17"/>
        <v>0</v>
      </c>
      <c r="AI39" s="65">
        <f t="shared" si="18"/>
        <v>0</v>
      </c>
      <c r="AJ39" s="65">
        <f t="shared" si="10"/>
        <v>0</v>
      </c>
      <c r="AK39" s="68"/>
      <c r="AP39" s="68"/>
      <c r="AR39" s="79"/>
      <c r="AS39" s="24" t="str">
        <f>VLOOKUP(A39,#REF!,1,FALSE)</f>
        <v>100701680L</v>
      </c>
      <c r="AT39" s="79"/>
      <c r="AU39" s="24" t="str">
        <f>VLOOKUP(A39,#REF!,1,FALSE)</f>
        <v>100701680L</v>
      </c>
    </row>
    <row r="40" spans="1:47" x14ac:dyDescent="0.2">
      <c r="A40" s="25" t="s">
        <v>41</v>
      </c>
      <c r="B40" s="8" t="s">
        <v>42</v>
      </c>
      <c r="C40" s="62" t="str">
        <f>IFERROR(VLOOKUP(A40,#REF!,6,FALSE),IFERROR(VLOOKUP(A40,#REF!,6,FALSE),VLOOKUP(A40,#REF!,10,FALSE)))</f>
        <v>Yes</v>
      </c>
      <c r="D40" s="8">
        <v>1</v>
      </c>
      <c r="E40" s="63">
        <v>1</v>
      </c>
      <c r="F40" s="64">
        <f t="shared" si="0"/>
        <v>149242295.84722728</v>
      </c>
      <c r="G40" s="65">
        <f>IFERROR(IF(C40="No",(VLOOKUP($A40,#REF!,17,FALSE)+VLOOKUP($A40,#REF!,18,FALSE)+VLOOKUP($A40,#REF!,19,FALSE)),(VLOOKUP($A40,#REF!,18,FALSE)+VLOOKUP($A40,#REF!,19,FALSE)+VLOOKUP($A40,#REF!,22,FALSE))),0)</f>
        <v>106672127.91</v>
      </c>
      <c r="H40" s="65"/>
      <c r="I40" s="65">
        <f t="shared" si="11"/>
        <v>106672127.91</v>
      </c>
      <c r="J40" s="66">
        <f t="shared" si="1"/>
        <v>0.19922933010313496</v>
      </c>
      <c r="K40" s="65">
        <f>IFERROR(IF(C40="No",(VLOOKUP($A40,#REF!,36,FALSE)),VLOOKUP($A40,#REF!,48,FALSE)),0)</f>
        <v>75325382.704556763</v>
      </c>
      <c r="L40" s="65">
        <f t="shared" si="2"/>
        <v>95719851</v>
      </c>
      <c r="M40" s="65">
        <f>(IFERROR(VLOOKUP($A40,#REF!,48,FALSE),0))</f>
        <v>0</v>
      </c>
      <c r="N40" s="65">
        <f t="shared" si="12"/>
        <v>95719851</v>
      </c>
      <c r="O40" s="65">
        <v>22589884.84</v>
      </c>
      <c r="P40" s="65">
        <f t="shared" si="13"/>
        <v>22589884.84</v>
      </c>
      <c r="Q40" s="65">
        <f t="shared" si="3"/>
        <v>23929962.75</v>
      </c>
      <c r="R40" s="65">
        <f t="shared" si="19"/>
        <v>23929962.75</v>
      </c>
      <c r="S40" s="65">
        <f t="shared" si="19"/>
        <v>23929962.75</v>
      </c>
      <c r="T40" s="65">
        <f t="shared" si="5"/>
        <v>1340077.9099999999</v>
      </c>
      <c r="U40" s="65">
        <f t="shared" si="6"/>
        <v>-20394468.295443237</v>
      </c>
      <c r="V40" s="65"/>
      <c r="W40" s="65">
        <f>IFERROR(VLOOKUP($A40,#REF!,31,FALSE),0)+IFERROR(VLOOKUP($A40,#REF!,32,FALSE),0)</f>
        <v>42570167.937227264</v>
      </c>
      <c r="X40" s="66">
        <f t="shared" si="7"/>
        <v>0.13150338125669542</v>
      </c>
      <c r="Y40" s="65">
        <f>IFERROR(VLOOKUP($A40,#REF!,33,FALSE),0)</f>
        <v>5148232.7463553473</v>
      </c>
      <c r="Z40" s="67">
        <f t="shared" si="8"/>
        <v>18044998</v>
      </c>
      <c r="AA40" s="65">
        <f>(IFERROR(VLOOKUP(A40,#REF!,64,FALSE),0))</f>
        <v>0</v>
      </c>
      <c r="AB40" s="65">
        <f t="shared" si="9"/>
        <v>18044998</v>
      </c>
      <c r="AC40" s="65">
        <v>4241110.4520000005</v>
      </c>
      <c r="AD40" s="65">
        <f t="shared" si="14"/>
        <v>4258619.5279999999</v>
      </c>
      <c r="AE40" s="65">
        <v>4492701.75</v>
      </c>
      <c r="AF40" s="65">
        <f t="shared" si="15"/>
        <v>4511249.5</v>
      </c>
      <c r="AG40" s="65">
        <f t="shared" si="16"/>
        <v>4547306.3259999994</v>
      </c>
      <c r="AH40" s="65">
        <f t="shared" si="17"/>
        <v>4511249.5</v>
      </c>
      <c r="AI40" s="65">
        <f t="shared" si="18"/>
        <v>252629.97</v>
      </c>
      <c r="AJ40" s="65">
        <f t="shared" si="10"/>
        <v>-12896765.253644653</v>
      </c>
      <c r="AK40" s="68"/>
      <c r="AP40" s="68"/>
      <c r="AR40" s="24" t="str">
        <f>VLOOKUP(A40,#REF!,1,FALSE)</f>
        <v>100699570A</v>
      </c>
      <c r="AS40" s="79"/>
      <c r="AT40" s="24" t="str">
        <f>VLOOKUP(A40,#REF!,1,FALSE)</f>
        <v>100699570A</v>
      </c>
      <c r="AU40" s="24" t="str">
        <f>VLOOKUP(A40,#REF!,1,FALSE)</f>
        <v>100699570A</v>
      </c>
    </row>
    <row r="41" spans="1:47" x14ac:dyDescent="0.2">
      <c r="A41" s="25" t="s">
        <v>43</v>
      </c>
      <c r="B41" s="8" t="s">
        <v>44</v>
      </c>
      <c r="C41" s="62" t="str">
        <f>IFERROR(VLOOKUP(A41,#REF!,6,FALSE),IFERROR(VLOOKUP(A41,#REF!,6,FALSE),VLOOKUP(A41,#REF!,10,FALSE)))</f>
        <v>Yes</v>
      </c>
      <c r="D41" s="8">
        <v>1</v>
      </c>
      <c r="E41" s="63">
        <v>1</v>
      </c>
      <c r="F41" s="64">
        <f t="shared" si="0"/>
        <v>16613833.718638059</v>
      </c>
      <c r="G41" s="65">
        <f>IFERROR(IF(C41="No",(VLOOKUP($A41,#REF!,17,FALSE)+VLOOKUP($A41,#REF!,18,FALSE)+VLOOKUP($A41,#REF!,19,FALSE)),(VLOOKUP($A41,#REF!,18,FALSE)+VLOOKUP($A41,#REF!,19,FALSE)+VLOOKUP($A41,#REF!,22,FALSE))),0)</f>
        <v>8318924.3200000003</v>
      </c>
      <c r="H41" s="65"/>
      <c r="I41" s="65">
        <f t="shared" si="11"/>
        <v>8318924.3200000003</v>
      </c>
      <c r="J41" s="66">
        <f t="shared" si="1"/>
        <v>1.5537083134318039E-2</v>
      </c>
      <c r="K41" s="65">
        <f>IFERROR(IF(C41="No",(VLOOKUP($A41,#REF!,36,FALSE)),VLOOKUP($A41,#REF!,48,FALSE)),0)</f>
        <v>8563676.0943832546</v>
      </c>
      <c r="L41" s="65">
        <f t="shared" si="2"/>
        <v>7464801</v>
      </c>
      <c r="M41" s="65">
        <f>(IFERROR(VLOOKUP($A41,#REF!,48,FALSE),0))</f>
        <v>0</v>
      </c>
      <c r="N41" s="65">
        <f t="shared" si="12"/>
        <v>7464801</v>
      </c>
      <c r="O41" s="65">
        <v>1761693.04</v>
      </c>
      <c r="P41" s="65">
        <f t="shared" si="13"/>
        <v>1761693.04</v>
      </c>
      <c r="Q41" s="65">
        <f t="shared" si="3"/>
        <v>1866200.25</v>
      </c>
      <c r="R41" s="65">
        <f t="shared" si="19"/>
        <v>1866200.25</v>
      </c>
      <c r="S41" s="65">
        <f t="shared" si="19"/>
        <v>1866200.25</v>
      </c>
      <c r="T41" s="65">
        <f t="shared" si="5"/>
        <v>104507.21</v>
      </c>
      <c r="U41" s="65">
        <f t="shared" si="6"/>
        <v>1098875.0943832546</v>
      </c>
      <c r="V41" s="65"/>
      <c r="W41" s="65">
        <f>IFERROR(VLOOKUP($A41,#REF!,31,FALSE),0)+IFERROR(VLOOKUP($A41,#REF!,32,FALSE),0)</f>
        <v>8294909.3986380594</v>
      </c>
      <c r="X41" s="66">
        <f t="shared" si="7"/>
        <v>2.5623780360634743E-2</v>
      </c>
      <c r="Y41" s="65">
        <f>IFERROR(VLOOKUP($A41,#REF!,33,FALSE),0)</f>
        <v>711942.00083765108</v>
      </c>
      <c r="Z41" s="67">
        <f t="shared" si="8"/>
        <v>3516115</v>
      </c>
      <c r="AA41" s="65">
        <f>(IFERROR(VLOOKUP(A41,#REF!,64,FALSE),0))</f>
        <v>0</v>
      </c>
      <c r="AB41" s="65">
        <f t="shared" si="9"/>
        <v>3516115</v>
      </c>
      <c r="AC41" s="65">
        <v>826391.52400000009</v>
      </c>
      <c r="AD41" s="65">
        <f t="shared" si="14"/>
        <v>829803.14</v>
      </c>
      <c r="AE41" s="65">
        <v>875414.75</v>
      </c>
      <c r="AF41" s="65">
        <f t="shared" si="15"/>
        <v>879028.75</v>
      </c>
      <c r="AG41" s="65">
        <f t="shared" si="16"/>
        <v>886054.36599999992</v>
      </c>
      <c r="AH41" s="65">
        <f t="shared" si="17"/>
        <v>879028.75</v>
      </c>
      <c r="AI41" s="65">
        <f t="shared" si="18"/>
        <v>49225.61</v>
      </c>
      <c r="AJ41" s="65">
        <f t="shared" si="10"/>
        <v>-2804172.9991623489</v>
      </c>
      <c r="AK41" s="68"/>
      <c r="AP41" s="68"/>
      <c r="AR41" s="24" t="str">
        <f>VLOOKUP(A41,#REF!,1,FALSE)</f>
        <v>200031310A</v>
      </c>
      <c r="AS41" s="79"/>
      <c r="AT41" s="24" t="str">
        <f>VLOOKUP(A41,#REF!,1,FALSE)</f>
        <v>200031310A</v>
      </c>
      <c r="AU41" s="24" t="str">
        <f>VLOOKUP(A41,#REF!,1,FALSE)</f>
        <v>200031310A</v>
      </c>
    </row>
    <row r="42" spans="1:47" x14ac:dyDescent="0.2">
      <c r="A42" s="25" t="s">
        <v>136</v>
      </c>
      <c r="B42" s="8" t="s">
        <v>137</v>
      </c>
      <c r="C42" s="62" t="str">
        <f>IFERROR(VLOOKUP(A42,#REF!,6,FALSE),IFERROR(VLOOKUP(A42,#REF!,6,FALSE),VLOOKUP(A42,#REF!,10,FALSE)))</f>
        <v>Yes</v>
      </c>
      <c r="D42" s="8">
        <v>1</v>
      </c>
      <c r="E42" s="63">
        <v>1</v>
      </c>
      <c r="F42" s="64">
        <f t="shared" si="0"/>
        <v>2744628.1891054097</v>
      </c>
      <c r="G42" s="65">
        <f>IFERROR(IF(C42="No",(VLOOKUP($A42,#REF!,17,FALSE)+VLOOKUP($A42,#REF!,18,FALSE)+VLOOKUP($A42,#REF!,19,FALSE)),(VLOOKUP($A42,#REF!,18,FALSE)+VLOOKUP($A42,#REF!,19,FALSE)+VLOOKUP($A42,#REF!,22,FALSE))),0)</f>
        <v>764156.7300000001</v>
      </c>
      <c r="H42" s="65"/>
      <c r="I42" s="65">
        <f t="shared" si="11"/>
        <v>764156.7300000001</v>
      </c>
      <c r="J42" s="66">
        <f t="shared" si="1"/>
        <v>1.427199741812127E-3</v>
      </c>
      <c r="K42" s="65">
        <f>IFERROR(IF(C42="No",(VLOOKUP($A42,#REF!,36,FALSE)),VLOOKUP($A42,#REF!,48,FALSE)),0)</f>
        <v>728582.05703125068</v>
      </c>
      <c r="L42" s="65">
        <f t="shared" si="2"/>
        <v>685699</v>
      </c>
      <c r="M42" s="65">
        <f>(IFERROR(VLOOKUP($A42,#REF!,48,FALSE),0))</f>
        <v>0</v>
      </c>
      <c r="N42" s="65">
        <f t="shared" si="12"/>
        <v>685699</v>
      </c>
      <c r="O42" s="65">
        <v>161824.95999999999</v>
      </c>
      <c r="P42" s="65">
        <f t="shared" si="13"/>
        <v>161824.95999999999</v>
      </c>
      <c r="Q42" s="65">
        <f t="shared" si="3"/>
        <v>171424.75</v>
      </c>
      <c r="R42" s="65">
        <f t="shared" si="19"/>
        <v>171424.75</v>
      </c>
      <c r="S42" s="65">
        <f t="shared" si="19"/>
        <v>171424.75</v>
      </c>
      <c r="T42" s="65">
        <f t="shared" si="5"/>
        <v>9599.7900000000009</v>
      </c>
      <c r="U42" s="65">
        <f t="shared" si="6"/>
        <v>42883.057031250675</v>
      </c>
      <c r="V42" s="65"/>
      <c r="W42" s="65">
        <f>IFERROR(VLOOKUP($A42,#REF!,31,FALSE),0)+IFERROR(VLOOKUP($A42,#REF!,32,FALSE),0)</f>
        <v>1980471.4591054097</v>
      </c>
      <c r="X42" s="66">
        <f t="shared" si="7"/>
        <v>6.1178685914224694E-3</v>
      </c>
      <c r="Y42" s="65">
        <f>IFERROR(VLOOKUP($A42,#REF!,33,FALSE),0)</f>
        <v>1013636.7710361881</v>
      </c>
      <c r="Z42" s="67">
        <f t="shared" si="8"/>
        <v>839499</v>
      </c>
      <c r="AA42" s="65">
        <f>(IFERROR(VLOOKUP(A42,#REF!,64,FALSE),0))</f>
        <v>0</v>
      </c>
      <c r="AB42" s="65">
        <f t="shared" si="9"/>
        <v>839499</v>
      </c>
      <c r="AC42" s="65">
        <v>197307.092</v>
      </c>
      <c r="AD42" s="65">
        <f t="shared" si="14"/>
        <v>198121.76400000002</v>
      </c>
      <c r="AE42" s="65">
        <v>209011.75</v>
      </c>
      <c r="AF42" s="65">
        <f t="shared" si="15"/>
        <v>209874.75</v>
      </c>
      <c r="AG42" s="65">
        <f t="shared" si="16"/>
        <v>211552.42200000002</v>
      </c>
      <c r="AH42" s="65">
        <f t="shared" si="17"/>
        <v>209874.75</v>
      </c>
      <c r="AI42" s="65">
        <f t="shared" si="18"/>
        <v>11752.99</v>
      </c>
      <c r="AJ42" s="65">
        <f t="shared" si="10"/>
        <v>174137.77103618812</v>
      </c>
      <c r="AK42" s="68"/>
      <c r="AP42" s="68"/>
      <c r="AR42" s="24" t="str">
        <f>VLOOKUP(A42,#REF!,1,FALSE)</f>
        <v>200702430B</v>
      </c>
      <c r="AS42" s="79"/>
      <c r="AT42" s="24" t="str">
        <f>VLOOKUP(A42,#REF!,1,FALSE)</f>
        <v>200702430B</v>
      </c>
      <c r="AU42" s="24" t="str">
        <f>VLOOKUP(A42,#REF!,1,FALSE)</f>
        <v>200702430B</v>
      </c>
    </row>
    <row r="43" spans="1:47" x14ac:dyDescent="0.2">
      <c r="A43" s="25" t="s">
        <v>138</v>
      </c>
      <c r="B43" s="8" t="s">
        <v>176</v>
      </c>
      <c r="C43" s="62" t="str">
        <f>IFERROR(VLOOKUP(A43,#REF!,6,FALSE),IFERROR(VLOOKUP(A43,#REF!,6,FALSE),VLOOKUP(A43,#REF!,10,FALSE)))</f>
        <v>Yes</v>
      </c>
      <c r="D43" s="8">
        <v>1</v>
      </c>
      <c r="E43" s="63">
        <v>1</v>
      </c>
      <c r="F43" s="64">
        <f t="shared" si="0"/>
        <v>25895416.005860768</v>
      </c>
      <c r="G43" s="65">
        <f>IFERROR(IF(C43="No",(VLOOKUP($A43,#REF!,17,FALSE)+VLOOKUP($A43,#REF!,18,FALSE)+VLOOKUP($A43,#REF!,19,FALSE)),(VLOOKUP($A43,#REF!,18,FALSE)+VLOOKUP($A43,#REF!,19,FALSE)+VLOOKUP($A43,#REF!,22,FALSE))),0)</f>
        <v>14092390.939999999</v>
      </c>
      <c r="H43" s="65"/>
      <c r="I43" s="65">
        <f t="shared" si="11"/>
        <v>14092390.939999999</v>
      </c>
      <c r="J43" s="66">
        <f t="shared" si="1"/>
        <v>2.6320067495948844E-2</v>
      </c>
      <c r="K43" s="65">
        <f>IFERROR(IF(C43="No",(VLOOKUP($A43,#REF!,36,FALSE)),VLOOKUP($A43,#REF!,48,FALSE)),0)</f>
        <v>10657467.25555077</v>
      </c>
      <c r="L43" s="65">
        <f t="shared" si="2"/>
        <v>12645492</v>
      </c>
      <c r="M43" s="65">
        <f>(IFERROR(VLOOKUP($A43,#REF!,48,FALSE),0))</f>
        <v>0</v>
      </c>
      <c r="N43" s="65">
        <f t="shared" si="12"/>
        <v>12645492</v>
      </c>
      <c r="O43" s="65">
        <v>2984336.11</v>
      </c>
      <c r="P43" s="65">
        <f t="shared" si="13"/>
        <v>2984336.11</v>
      </c>
      <c r="Q43" s="65">
        <f t="shared" si="3"/>
        <v>3161373</v>
      </c>
      <c r="R43" s="65">
        <f t="shared" ref="R43:S55" si="20">ROUND($N43*25%,2)</f>
        <v>3161373</v>
      </c>
      <c r="S43" s="65">
        <f t="shared" si="20"/>
        <v>3161373</v>
      </c>
      <c r="T43" s="65">
        <f t="shared" si="5"/>
        <v>177036.89</v>
      </c>
      <c r="U43" s="65">
        <f t="shared" si="6"/>
        <v>-1988024.7444492299</v>
      </c>
      <c r="V43" s="65"/>
      <c r="W43" s="65">
        <f>IFERROR(VLOOKUP($A43,#REF!,31,FALSE),0)+IFERROR(VLOOKUP($A43,#REF!,32,FALSE),0)</f>
        <v>11803025.065860767</v>
      </c>
      <c r="X43" s="66">
        <f t="shared" si="7"/>
        <v>3.6460690206976822E-2</v>
      </c>
      <c r="Y43" s="65">
        <f>IFERROR(VLOOKUP($A43,#REF!,33,FALSE),0)</f>
        <v>1782320.3342301566</v>
      </c>
      <c r="Z43" s="67">
        <f t="shared" si="8"/>
        <v>5003165</v>
      </c>
      <c r="AA43" s="65">
        <f>(IFERROR(VLOOKUP(A43,#REF!,64,FALSE),0))</f>
        <v>0</v>
      </c>
      <c r="AB43" s="65">
        <f t="shared" si="9"/>
        <v>5003165</v>
      </c>
      <c r="AC43" s="65">
        <v>1175892.1840000001</v>
      </c>
      <c r="AD43" s="65">
        <f t="shared" si="14"/>
        <v>1180746.9400000002</v>
      </c>
      <c r="AE43" s="65">
        <v>1245648.5</v>
      </c>
      <c r="AF43" s="65">
        <f t="shared" si="15"/>
        <v>1250791.25</v>
      </c>
      <c r="AG43" s="65">
        <f t="shared" si="16"/>
        <v>1260788.7560000001</v>
      </c>
      <c r="AH43" s="65">
        <f t="shared" si="17"/>
        <v>1250791.25</v>
      </c>
      <c r="AI43" s="65">
        <f t="shared" si="18"/>
        <v>70044.31</v>
      </c>
      <c r="AJ43" s="65">
        <f t="shared" si="10"/>
        <v>-3220844.6657698434</v>
      </c>
      <c r="AK43" s="68"/>
      <c r="AP43" s="68"/>
      <c r="AR43" s="24" t="str">
        <f>VLOOKUP(A43,#REF!,1,FALSE)</f>
        <v>200700900A</v>
      </c>
      <c r="AS43" s="79"/>
      <c r="AT43" s="24" t="str">
        <f>VLOOKUP(A43,#REF!,1,FALSE)</f>
        <v>200700900A</v>
      </c>
      <c r="AU43" s="24" t="str">
        <f>VLOOKUP(A43,#REF!,1,FALSE)</f>
        <v>200700900A</v>
      </c>
    </row>
    <row r="44" spans="1:47" x14ac:dyDescent="0.2">
      <c r="A44" s="25" t="s">
        <v>45</v>
      </c>
      <c r="B44" s="8" t="s">
        <v>46</v>
      </c>
      <c r="C44" s="62" t="str">
        <f>IFERROR(VLOOKUP(A44,#REF!,6,FALSE),IFERROR(VLOOKUP(A44,#REF!,6,FALSE),VLOOKUP(A44,#REF!,10,FALSE)))</f>
        <v>Yes</v>
      </c>
      <c r="D44" s="8">
        <v>1</v>
      </c>
      <c r="E44" s="63">
        <v>1</v>
      </c>
      <c r="F44" s="64">
        <f t="shared" si="0"/>
        <v>7429396.7458681511</v>
      </c>
      <c r="G44" s="65">
        <f>IFERROR(IF(C44="No",(VLOOKUP($A44,#REF!,17,FALSE)+VLOOKUP($A44,#REF!,18,FALSE)+VLOOKUP($A44,#REF!,19,FALSE)),(VLOOKUP($A44,#REF!,18,FALSE)+VLOOKUP($A44,#REF!,19,FALSE)+VLOOKUP($A44,#REF!,22,FALSE))),0)</f>
        <v>3855363.93</v>
      </c>
      <c r="H44" s="65"/>
      <c r="I44" s="65">
        <f t="shared" si="11"/>
        <v>3855363.93</v>
      </c>
      <c r="J44" s="66">
        <f t="shared" si="1"/>
        <v>7.2005835837993431E-3</v>
      </c>
      <c r="K44" s="65">
        <f>IFERROR(IF(C44="No",(VLOOKUP($A44,#REF!,36,FALSE)),VLOOKUP($A44,#REF!,48,FALSE)),0)</f>
        <v>4927466.8288039751</v>
      </c>
      <c r="L44" s="65">
        <f t="shared" si="2"/>
        <v>3459525</v>
      </c>
      <c r="M44" s="65">
        <f>(IFERROR(VLOOKUP($A44,#REF!,48,FALSE),0))</f>
        <v>0</v>
      </c>
      <c r="N44" s="65">
        <f t="shared" si="12"/>
        <v>3459525</v>
      </c>
      <c r="O44" s="65">
        <v>816447.9</v>
      </c>
      <c r="P44" s="65">
        <f t="shared" si="13"/>
        <v>816447.9</v>
      </c>
      <c r="Q44" s="65">
        <f t="shared" si="3"/>
        <v>864881.25</v>
      </c>
      <c r="R44" s="65">
        <f t="shared" si="20"/>
        <v>864881.25</v>
      </c>
      <c r="S44" s="65">
        <f t="shared" si="20"/>
        <v>864881.25</v>
      </c>
      <c r="T44" s="65">
        <f t="shared" si="5"/>
        <v>48433.35</v>
      </c>
      <c r="U44" s="65">
        <f t="shared" si="6"/>
        <v>1467941.8288039751</v>
      </c>
      <c r="V44" s="65"/>
      <c r="W44" s="65">
        <f>IFERROR(VLOOKUP($A44,#REF!,31,FALSE),0)+IFERROR(VLOOKUP($A44,#REF!,32,FALSE),0)</f>
        <v>3574032.8158681509</v>
      </c>
      <c r="X44" s="66">
        <f t="shared" si="7"/>
        <v>1.1040534317414362E-2</v>
      </c>
      <c r="Y44" s="65">
        <f>IFERROR(VLOOKUP($A44,#REF!,33,FALSE),0)</f>
        <v>747425.73678225605</v>
      </c>
      <c r="Z44" s="67">
        <f t="shared" si="8"/>
        <v>1514991</v>
      </c>
      <c r="AA44" s="65">
        <f>(IFERROR(VLOOKUP(A44,#REF!,64,FALSE),0))</f>
        <v>0</v>
      </c>
      <c r="AB44" s="65">
        <f t="shared" si="9"/>
        <v>1514991</v>
      </c>
      <c r="AC44" s="65">
        <v>356067.83199999999</v>
      </c>
      <c r="AD44" s="65">
        <f t="shared" si="14"/>
        <v>357537.87600000005</v>
      </c>
      <c r="AE44" s="65">
        <v>377190.5</v>
      </c>
      <c r="AF44" s="65">
        <f t="shared" si="15"/>
        <v>378747.75</v>
      </c>
      <c r="AG44" s="65">
        <f t="shared" si="16"/>
        <v>381775.04400000005</v>
      </c>
      <c r="AH44" s="65">
        <f t="shared" si="17"/>
        <v>378747.75</v>
      </c>
      <c r="AI44" s="65">
        <f t="shared" si="18"/>
        <v>21209.87</v>
      </c>
      <c r="AJ44" s="65">
        <f t="shared" si="10"/>
        <v>-767565.26321774395</v>
      </c>
      <c r="AK44" s="68"/>
      <c r="AP44" s="68"/>
      <c r="AR44" s="24" t="str">
        <f>VLOOKUP(A44,#REF!,1,FALSE)</f>
        <v>100697950B</v>
      </c>
      <c r="AS44" s="79"/>
      <c r="AT44" s="24" t="str">
        <f>VLOOKUP(A44,#REF!,1,FALSE)</f>
        <v>100697950B</v>
      </c>
      <c r="AU44" s="24" t="str">
        <f>VLOOKUP(A44,#REF!,1,FALSE)</f>
        <v>100697950B</v>
      </c>
    </row>
    <row r="45" spans="1:47" x14ac:dyDescent="0.2">
      <c r="A45" s="25" t="s">
        <v>47</v>
      </c>
      <c r="B45" s="8" t="s">
        <v>177</v>
      </c>
      <c r="C45" s="62" t="str">
        <f>IFERROR(VLOOKUP(A45,#REF!,6,FALSE),IFERROR(VLOOKUP(A45,#REF!,6,FALSE),VLOOKUP(A45,#REF!,10,FALSE)))</f>
        <v>Yes</v>
      </c>
      <c r="D45" s="8">
        <v>1</v>
      </c>
      <c r="E45" s="63">
        <v>1</v>
      </c>
      <c r="F45" s="64">
        <f t="shared" si="0"/>
        <v>63867500.48622784</v>
      </c>
      <c r="G45" s="65">
        <f>IFERROR(IF(C45="No",(VLOOKUP($A45,#REF!,17,FALSE)+VLOOKUP($A45,#REF!,18,FALSE)+VLOOKUP($A45,#REF!,19,FALSE)),(VLOOKUP($A45,#REF!,18,FALSE)+VLOOKUP($A45,#REF!,19,FALSE)+VLOOKUP($A45,#REF!,22,FALSE))),0)</f>
        <v>36431029.770000003</v>
      </c>
      <c r="H45" s="65"/>
      <c r="I45" s="65">
        <f t="shared" si="11"/>
        <v>36431029.770000003</v>
      </c>
      <c r="J45" s="66">
        <f t="shared" si="1"/>
        <v>6.8041481858955699E-2</v>
      </c>
      <c r="K45" s="65">
        <f>IFERROR(IF(C45="No",(VLOOKUP($A45,#REF!,36,FALSE)),VLOOKUP($A45,#REF!,48,FALSE)),0)</f>
        <v>44570564.630833052</v>
      </c>
      <c r="L45" s="65">
        <f t="shared" si="2"/>
        <v>32690571</v>
      </c>
      <c r="M45" s="65">
        <f>(IFERROR(VLOOKUP($A45,#REF!,48,FALSE),0))</f>
        <v>0</v>
      </c>
      <c r="N45" s="65">
        <f t="shared" si="12"/>
        <v>32690571</v>
      </c>
      <c r="O45" s="65">
        <v>7714974.7599999998</v>
      </c>
      <c r="P45" s="65">
        <f t="shared" si="13"/>
        <v>7714974.7599999998</v>
      </c>
      <c r="Q45" s="65">
        <f t="shared" si="3"/>
        <v>8172642.75</v>
      </c>
      <c r="R45" s="65">
        <f t="shared" si="20"/>
        <v>8172642.75</v>
      </c>
      <c r="S45" s="65">
        <f t="shared" si="20"/>
        <v>8172642.75</v>
      </c>
      <c r="T45" s="65">
        <f t="shared" si="5"/>
        <v>457667.99</v>
      </c>
      <c r="U45" s="65">
        <f t="shared" si="6"/>
        <v>11879993.630833052</v>
      </c>
      <c r="V45" s="65"/>
      <c r="W45" s="65">
        <f>IFERROR(VLOOKUP($A45,#REF!,31,FALSE),0)+IFERROR(VLOOKUP($A45,#REF!,32,FALSE),0)</f>
        <v>27436470.716227837</v>
      </c>
      <c r="X45" s="66">
        <f t="shared" si="7"/>
        <v>8.4753921437531174E-2</v>
      </c>
      <c r="Y45" s="65">
        <f>IFERROR(VLOOKUP($A45,#REF!,33,FALSE),0)</f>
        <v>17019768.226587676</v>
      </c>
      <c r="Z45" s="67">
        <f t="shared" si="8"/>
        <v>11630000</v>
      </c>
      <c r="AA45" s="65">
        <f>(IFERROR(VLOOKUP(A45,#REF!,64,FALSE),0))</f>
        <v>0</v>
      </c>
      <c r="AB45" s="65">
        <f t="shared" si="9"/>
        <v>11630000</v>
      </c>
      <c r="AC45" s="65">
        <v>2733395.4240000001</v>
      </c>
      <c r="AD45" s="65">
        <f t="shared" si="14"/>
        <v>2744680</v>
      </c>
      <c r="AE45" s="65">
        <v>2895546</v>
      </c>
      <c r="AF45" s="65">
        <f t="shared" si="15"/>
        <v>2907500</v>
      </c>
      <c r="AG45" s="65">
        <f t="shared" si="16"/>
        <v>2930738.5759999999</v>
      </c>
      <c r="AH45" s="65">
        <f t="shared" si="17"/>
        <v>2907500</v>
      </c>
      <c r="AI45" s="65">
        <f t="shared" si="18"/>
        <v>162820</v>
      </c>
      <c r="AJ45" s="65">
        <f t="shared" si="10"/>
        <v>5389768.2265876755</v>
      </c>
      <c r="AK45" s="68"/>
      <c r="AP45" s="68"/>
      <c r="AR45" s="24" t="str">
        <f>VLOOKUP(A45,#REF!,1,FALSE)</f>
        <v>100699540A</v>
      </c>
      <c r="AS45" s="79"/>
      <c r="AT45" s="24" t="str">
        <f>VLOOKUP(A45,#REF!,1,FALSE)</f>
        <v>100699540A</v>
      </c>
      <c r="AU45" s="24" t="str">
        <f>VLOOKUP(A45,#REF!,1,FALSE)</f>
        <v>100699540A</v>
      </c>
    </row>
    <row r="46" spans="1:47" x14ac:dyDescent="0.2">
      <c r="A46" s="25" t="s">
        <v>48</v>
      </c>
      <c r="B46" s="8" t="s">
        <v>49</v>
      </c>
      <c r="C46" s="62" t="str">
        <f>IFERROR(VLOOKUP(A46,#REF!,6,FALSE),IFERROR(VLOOKUP(A46,#REF!,6,FALSE),VLOOKUP(A46,#REF!,10,FALSE)))</f>
        <v>Yes</v>
      </c>
      <c r="D46" s="8">
        <v>1</v>
      </c>
      <c r="E46" s="63">
        <v>1</v>
      </c>
      <c r="F46" s="64">
        <f t="shared" si="0"/>
        <v>4888629.5024794955</v>
      </c>
      <c r="G46" s="65">
        <f>IFERROR(IF(C46="No",(VLOOKUP($A46,#REF!,17,FALSE)+VLOOKUP($A46,#REF!,18,FALSE)+VLOOKUP($A46,#REF!,19,FALSE)),(VLOOKUP($A46,#REF!,18,FALSE)+VLOOKUP($A46,#REF!,19,FALSE)+VLOOKUP($A46,#REF!,22,FALSE))),0)</f>
        <v>787859.46000000008</v>
      </c>
      <c r="H46" s="65"/>
      <c r="I46" s="65">
        <f t="shared" si="11"/>
        <v>787859.46000000008</v>
      </c>
      <c r="J46" s="66">
        <f t="shared" si="1"/>
        <v>1.4714688410795542E-3</v>
      </c>
      <c r="K46" s="65">
        <f>IFERROR(IF(C46="No",(VLOOKUP($A46,#REF!,36,FALSE)),VLOOKUP($A46,#REF!,48,FALSE)),0)</f>
        <v>460670.19770763686</v>
      </c>
      <c r="L46" s="65">
        <f t="shared" si="2"/>
        <v>706968</v>
      </c>
      <c r="M46" s="65">
        <f>(IFERROR(VLOOKUP($A46,#REF!,48,FALSE),0))</f>
        <v>0</v>
      </c>
      <c r="N46" s="65">
        <f t="shared" si="12"/>
        <v>706968</v>
      </c>
      <c r="O46" s="65">
        <v>166844.45000000001</v>
      </c>
      <c r="P46" s="65">
        <f t="shared" si="13"/>
        <v>166844.45000000001</v>
      </c>
      <c r="Q46" s="65">
        <f t="shared" si="3"/>
        <v>176742</v>
      </c>
      <c r="R46" s="65">
        <f t="shared" si="20"/>
        <v>176742</v>
      </c>
      <c r="S46" s="65">
        <f t="shared" si="20"/>
        <v>176742</v>
      </c>
      <c r="T46" s="65">
        <f t="shared" si="5"/>
        <v>9897.5499999999993</v>
      </c>
      <c r="U46" s="65">
        <f t="shared" si="6"/>
        <v>-246297.80229236314</v>
      </c>
      <c r="V46" s="65"/>
      <c r="W46" s="65">
        <f>IFERROR(VLOOKUP($A46,#REF!,31,FALSE),0)+IFERROR(VLOOKUP($A46,#REF!,32,FALSE),0)</f>
        <v>4100770.0424794955</v>
      </c>
      <c r="X46" s="66">
        <f t="shared" si="7"/>
        <v>1.2667676743427484E-2</v>
      </c>
      <c r="Y46" s="65">
        <f>IFERROR(VLOOKUP($A46,#REF!,33,FALSE),0)</f>
        <v>2327418.5152379107</v>
      </c>
      <c r="Z46" s="67">
        <f t="shared" si="8"/>
        <v>1738269</v>
      </c>
      <c r="AA46" s="65">
        <f>(IFERROR(VLOOKUP(A46,#REF!,64,FALSE),0))</f>
        <v>0</v>
      </c>
      <c r="AB46" s="65">
        <f t="shared" si="9"/>
        <v>1738269</v>
      </c>
      <c r="AC46" s="65">
        <v>408544.79200000002</v>
      </c>
      <c r="AD46" s="65">
        <f t="shared" si="14"/>
        <v>410231.48400000005</v>
      </c>
      <c r="AE46" s="65">
        <v>432780.5</v>
      </c>
      <c r="AF46" s="65">
        <f t="shared" si="15"/>
        <v>434567.25</v>
      </c>
      <c r="AG46" s="65">
        <f t="shared" si="16"/>
        <v>438040.69200000004</v>
      </c>
      <c r="AH46" s="65">
        <f t="shared" si="17"/>
        <v>434567.25</v>
      </c>
      <c r="AI46" s="65">
        <f t="shared" si="18"/>
        <v>24335.77</v>
      </c>
      <c r="AJ46" s="65">
        <f t="shared" si="10"/>
        <v>589149.51523791067</v>
      </c>
      <c r="AK46" s="68"/>
      <c r="AP46" s="68"/>
      <c r="AR46" s="24" t="str">
        <f>VLOOKUP(A46,#REF!,1,FALSE)</f>
        <v>200310990A</v>
      </c>
      <c r="AS46" s="79"/>
      <c r="AT46" s="24" t="str">
        <f>VLOOKUP(A46,#REF!,1,FALSE)</f>
        <v>200310990A</v>
      </c>
      <c r="AU46" s="24" t="str">
        <f>VLOOKUP(A46,#REF!,1,FALSE)</f>
        <v>200310990A</v>
      </c>
    </row>
    <row r="47" spans="1:47" x14ac:dyDescent="0.2">
      <c r="A47" s="25" t="s">
        <v>50</v>
      </c>
      <c r="B47" s="8" t="s">
        <v>51</v>
      </c>
      <c r="C47" s="62" t="str">
        <f>IFERROR(VLOOKUP(A47,#REF!,6,FALSE),IFERROR(VLOOKUP(A47,#REF!,6,FALSE),VLOOKUP(A47,#REF!,10,FALSE)))</f>
        <v>Yes</v>
      </c>
      <c r="D47" s="8">
        <v>1</v>
      </c>
      <c r="E47" s="63">
        <v>1</v>
      </c>
      <c r="F47" s="64">
        <f t="shared" si="0"/>
        <v>54849776.700735673</v>
      </c>
      <c r="G47" s="65">
        <f>IFERROR(IF(C47="No",(VLOOKUP($A47,#REF!,17,FALSE)+VLOOKUP($A47,#REF!,18,FALSE)+VLOOKUP($A47,#REF!,19,FALSE)),(VLOOKUP($A47,#REF!,18,FALSE)+VLOOKUP($A47,#REF!,19,FALSE)+VLOOKUP($A47,#REF!,22,FALSE))),0)</f>
        <v>43605332.990000002</v>
      </c>
      <c r="H47" s="65"/>
      <c r="I47" s="65">
        <f t="shared" si="11"/>
        <v>43605332.990000002</v>
      </c>
      <c r="J47" s="66">
        <f t="shared" si="1"/>
        <v>8.1440779805681776E-2</v>
      </c>
      <c r="K47" s="65">
        <f>IFERROR(IF(C47="No",(VLOOKUP($A47,#REF!,36,FALSE)),VLOOKUP($A47,#REF!,48,FALSE)),0)</f>
        <v>31803212.441259451</v>
      </c>
      <c r="L47" s="65">
        <f t="shared" si="2"/>
        <v>39128271</v>
      </c>
      <c r="M47" s="65">
        <f>(IFERROR(VLOOKUP($A47,#REF!,48,FALSE),0))</f>
        <v>0</v>
      </c>
      <c r="N47" s="65">
        <f t="shared" si="12"/>
        <v>39128271</v>
      </c>
      <c r="O47" s="65">
        <v>9234271.9600000009</v>
      </c>
      <c r="P47" s="65">
        <f t="shared" si="13"/>
        <v>9234271.9600000009</v>
      </c>
      <c r="Q47" s="65">
        <f t="shared" si="3"/>
        <v>9782067.75</v>
      </c>
      <c r="R47" s="65">
        <f t="shared" si="20"/>
        <v>9782067.75</v>
      </c>
      <c r="S47" s="65">
        <f t="shared" si="20"/>
        <v>9782067.75</v>
      </c>
      <c r="T47" s="65">
        <f t="shared" si="5"/>
        <v>547795.79</v>
      </c>
      <c r="U47" s="65">
        <f t="shared" si="6"/>
        <v>-7325058.5587405488</v>
      </c>
      <c r="V47" s="65"/>
      <c r="W47" s="65">
        <f>IFERROR(VLOOKUP($A47,#REF!,31,FALSE),0)+IFERROR(VLOOKUP($A47,#REF!,32,FALSE),0)</f>
        <v>11244443.710735667</v>
      </c>
      <c r="X47" s="66">
        <f t="shared" si="7"/>
        <v>3.4735178176716279E-2</v>
      </c>
      <c r="Y47" s="65">
        <f>IFERROR(VLOOKUP($A47,#REF!,33,FALSE),0)</f>
        <v>8541609.51105069</v>
      </c>
      <c r="Z47" s="67">
        <f t="shared" si="8"/>
        <v>4766389</v>
      </c>
      <c r="AA47" s="65">
        <f>(IFERROR(VLOOKUP(A47,#REF!,64,FALSE),0))</f>
        <v>0</v>
      </c>
      <c r="AB47" s="65">
        <f t="shared" si="9"/>
        <v>4766389</v>
      </c>
      <c r="AC47" s="65">
        <v>1120242.912</v>
      </c>
      <c r="AD47" s="65">
        <f t="shared" si="14"/>
        <v>1124867.804</v>
      </c>
      <c r="AE47" s="65">
        <v>1186698</v>
      </c>
      <c r="AF47" s="65">
        <f t="shared" si="15"/>
        <v>1191597.25</v>
      </c>
      <c r="AG47" s="65">
        <f t="shared" si="16"/>
        <v>1201121.392</v>
      </c>
      <c r="AH47" s="65">
        <f t="shared" si="17"/>
        <v>1191597.25</v>
      </c>
      <c r="AI47" s="65">
        <f t="shared" si="18"/>
        <v>66729.45</v>
      </c>
      <c r="AJ47" s="65">
        <f t="shared" si="10"/>
        <v>3775220.51105069</v>
      </c>
      <c r="AK47" s="68"/>
      <c r="AP47" s="68"/>
      <c r="AR47" s="24" t="str">
        <f>VLOOKUP(A47,#REF!,1,FALSE)</f>
        <v>100699400A</v>
      </c>
      <c r="AS47" s="79"/>
      <c r="AT47" s="24" t="str">
        <f>VLOOKUP(A47,#REF!,1,FALSE)</f>
        <v>100699400A</v>
      </c>
      <c r="AU47" s="24" t="str">
        <f>VLOOKUP(A47,#REF!,1,FALSE)</f>
        <v>100699400A</v>
      </c>
    </row>
    <row r="48" spans="1:47" x14ac:dyDescent="0.2">
      <c r="A48" s="25" t="s">
        <v>52</v>
      </c>
      <c r="B48" s="8" t="s">
        <v>53</v>
      </c>
      <c r="C48" s="62" t="str">
        <f>IFERROR(VLOOKUP(A48,#REF!,6,FALSE),IFERROR(VLOOKUP(A48,#REF!,6,FALSE),VLOOKUP(A48,#REF!,10,FALSE)))</f>
        <v>Yes</v>
      </c>
      <c r="D48" s="8">
        <v>1</v>
      </c>
      <c r="E48" s="63">
        <v>1</v>
      </c>
      <c r="F48" s="64">
        <f t="shared" si="0"/>
        <v>4029901.5652844645</v>
      </c>
      <c r="G48" s="65">
        <f>IFERROR(IF(C48="No",(VLOOKUP($A48,#REF!,17,FALSE)+VLOOKUP($A48,#REF!,18,FALSE)+VLOOKUP($A48,#REF!,19,FALSE)),(VLOOKUP($A48,#REF!,18,FALSE)+VLOOKUP($A48,#REF!,19,FALSE)+VLOOKUP($A48,#REF!,22,FALSE))),0)</f>
        <v>1454539.5799999998</v>
      </c>
      <c r="H48" s="65"/>
      <c r="I48" s="65">
        <f t="shared" si="11"/>
        <v>1454539.5799999998</v>
      </c>
      <c r="J48" s="66">
        <f t="shared" si="1"/>
        <v>2.7166135316658395E-3</v>
      </c>
      <c r="K48" s="65">
        <f>IFERROR(IF(C48="No",(VLOOKUP($A48,#REF!,36,FALSE)),VLOOKUP($A48,#REF!,48,FALSE)),0)</f>
        <v>4290668.1078938786</v>
      </c>
      <c r="L48" s="65">
        <f t="shared" si="2"/>
        <v>1305199</v>
      </c>
      <c r="M48" s="65">
        <f>(IFERROR(VLOOKUP($A48,#REF!,48,FALSE),0))</f>
        <v>0</v>
      </c>
      <c r="N48" s="65">
        <f t="shared" si="12"/>
        <v>1305199</v>
      </c>
      <c r="O48" s="65">
        <v>308026.96000000002</v>
      </c>
      <c r="P48" s="65">
        <f t="shared" si="13"/>
        <v>308026.96000000002</v>
      </c>
      <c r="Q48" s="65">
        <f t="shared" si="3"/>
        <v>326299.75</v>
      </c>
      <c r="R48" s="65">
        <f t="shared" si="20"/>
        <v>326299.75</v>
      </c>
      <c r="S48" s="65">
        <f t="shared" si="20"/>
        <v>326299.75</v>
      </c>
      <c r="T48" s="65">
        <f t="shared" si="5"/>
        <v>18272.79</v>
      </c>
      <c r="U48" s="65">
        <f t="shared" si="6"/>
        <v>2985469.1078938786</v>
      </c>
      <c r="V48" s="65"/>
      <c r="W48" s="65">
        <f>IFERROR(VLOOKUP($A48,#REF!,31,FALSE),0)+IFERROR(VLOOKUP($A48,#REF!,32,FALSE),0)</f>
        <v>2575361.9852844644</v>
      </c>
      <c r="X48" s="66">
        <f t="shared" si="7"/>
        <v>7.9555431757810813E-3</v>
      </c>
      <c r="Y48" s="65">
        <f>IFERROR(VLOOKUP($A48,#REF!,33,FALSE),0)</f>
        <v>1391885.3023645496</v>
      </c>
      <c r="Z48" s="67">
        <f t="shared" si="8"/>
        <v>1091666</v>
      </c>
      <c r="AA48" s="65">
        <f>(IFERROR(VLOOKUP(A48,#REF!,64,FALSE),0))</f>
        <v>0</v>
      </c>
      <c r="AB48" s="65">
        <f t="shared" si="9"/>
        <v>1091666</v>
      </c>
      <c r="AC48" s="65">
        <v>256574.00800000003</v>
      </c>
      <c r="AD48" s="65">
        <f t="shared" si="14"/>
        <v>257633.17600000001</v>
      </c>
      <c r="AE48" s="65">
        <v>271794.5</v>
      </c>
      <c r="AF48" s="65">
        <f t="shared" si="15"/>
        <v>272916.5</v>
      </c>
      <c r="AG48" s="65">
        <f t="shared" si="16"/>
        <v>275097.66799999995</v>
      </c>
      <c r="AH48" s="65">
        <f t="shared" si="17"/>
        <v>272916.5</v>
      </c>
      <c r="AI48" s="65">
        <f t="shared" si="18"/>
        <v>15283.32</v>
      </c>
      <c r="AJ48" s="65">
        <f t="shared" si="10"/>
        <v>300219.3023645496</v>
      </c>
      <c r="AK48" s="68"/>
      <c r="AP48" s="68"/>
      <c r="AR48" s="24" t="str">
        <f>VLOOKUP(A48,#REF!,1,FALSE)</f>
        <v>200106410A</v>
      </c>
      <c r="AS48" s="79"/>
      <c r="AT48" s="24" t="str">
        <f>VLOOKUP(A48,#REF!,1,FALSE)</f>
        <v>200106410A</v>
      </c>
      <c r="AU48" s="24" t="str">
        <f>VLOOKUP(A48,#REF!,1,FALSE)</f>
        <v>200106410A</v>
      </c>
    </row>
    <row r="49" spans="1:47" x14ac:dyDescent="0.2">
      <c r="A49" s="25" t="s">
        <v>199</v>
      </c>
      <c r="B49" s="8" t="s">
        <v>200</v>
      </c>
      <c r="C49" s="62" t="str">
        <f>IFERROR(VLOOKUP(A49,#REF!,6,FALSE),IFERROR(VLOOKUP(A49,#REF!,6,FALSE),VLOOKUP(A49,#REF!,10,FALSE)))</f>
        <v>No</v>
      </c>
      <c r="D49" s="8">
        <v>1</v>
      </c>
      <c r="E49" s="63">
        <v>1</v>
      </c>
      <c r="F49" s="64">
        <f t="shared" si="0"/>
        <v>1419152.17</v>
      </c>
      <c r="G49" s="65">
        <f>IFERROR(IF(C49="No",(VLOOKUP($A49,#REF!,17,FALSE)+VLOOKUP($A49,#REF!,18,FALSE)+VLOOKUP($A49,#REF!,19,FALSE)),(VLOOKUP($A49,#REF!,18,FALSE)+VLOOKUP($A49,#REF!,19,FALSE)+VLOOKUP($A49,#REF!,22,FALSE))),0)</f>
        <v>1419152.17</v>
      </c>
      <c r="H49" s="65"/>
      <c r="I49" s="65">
        <f t="shared" si="11"/>
        <v>1419152.17</v>
      </c>
      <c r="J49" s="66">
        <f t="shared" si="1"/>
        <v>2.650521196896505E-3</v>
      </c>
      <c r="K49" s="65">
        <f>IFERROR(IF(C49="No",(VLOOKUP($A49,#REF!,36,FALSE)),VLOOKUP($A49,#REF!,48,FALSE)),0)</f>
        <v>2163759.2665896774</v>
      </c>
      <c r="L49" s="65">
        <f t="shared" si="2"/>
        <v>1273444</v>
      </c>
      <c r="M49" s="65">
        <f>(IFERROR(VLOOKUP($A49,#REF!,48,FALSE),0))</f>
        <v>0</v>
      </c>
      <c r="N49" s="65">
        <f t="shared" si="12"/>
        <v>1273444</v>
      </c>
      <c r="O49" s="65">
        <v>300532.78000000003</v>
      </c>
      <c r="P49" s="65">
        <f t="shared" si="13"/>
        <v>300532.78000000003</v>
      </c>
      <c r="Q49" s="65">
        <f t="shared" si="3"/>
        <v>318361</v>
      </c>
      <c r="R49" s="65">
        <f t="shared" si="20"/>
        <v>318361</v>
      </c>
      <c r="S49" s="65">
        <f t="shared" si="20"/>
        <v>318361</v>
      </c>
      <c r="T49" s="65">
        <f t="shared" si="5"/>
        <v>17828.22</v>
      </c>
      <c r="U49" s="65">
        <f t="shared" si="6"/>
        <v>890315.26658967743</v>
      </c>
      <c r="V49" s="65"/>
      <c r="W49" s="65">
        <f>IFERROR(VLOOKUP($A49,#REF!,31,FALSE),0)+IFERROR(VLOOKUP($A49,#REF!,32,FALSE),0)</f>
        <v>0</v>
      </c>
      <c r="X49" s="66">
        <f t="shared" si="7"/>
        <v>0</v>
      </c>
      <c r="Y49" s="65">
        <f>IFERROR(VLOOKUP($A49,#REF!,33,FALSE),0)</f>
        <v>0</v>
      </c>
      <c r="Z49" s="67">
        <f t="shared" si="8"/>
        <v>0</v>
      </c>
      <c r="AA49" s="65">
        <f>(IFERROR(VLOOKUP(A49,#REF!,64,FALSE),0))</f>
        <v>0</v>
      </c>
      <c r="AB49" s="65">
        <f t="shared" si="9"/>
        <v>0</v>
      </c>
      <c r="AC49" s="65">
        <v>0</v>
      </c>
      <c r="AD49" s="65">
        <f t="shared" si="14"/>
        <v>0</v>
      </c>
      <c r="AE49" s="65">
        <v>0</v>
      </c>
      <c r="AF49" s="65">
        <f t="shared" si="15"/>
        <v>0</v>
      </c>
      <c r="AG49" s="65">
        <f t="shared" si="16"/>
        <v>0</v>
      </c>
      <c r="AH49" s="65">
        <f t="shared" si="17"/>
        <v>0</v>
      </c>
      <c r="AI49" s="65">
        <f t="shared" si="18"/>
        <v>0</v>
      </c>
      <c r="AJ49" s="65">
        <f t="shared" si="10"/>
        <v>0</v>
      </c>
      <c r="AK49" s="68"/>
      <c r="AP49" s="68"/>
      <c r="AR49" s="79"/>
      <c r="AS49" s="24" t="str">
        <f>VLOOKUP(A49,#REF!,1,FALSE)</f>
        <v>200682470A</v>
      </c>
      <c r="AT49" s="79"/>
      <c r="AU49" s="24" t="str">
        <f>VLOOKUP(A49,#REF!,1,FALSE)</f>
        <v>200682470A</v>
      </c>
    </row>
    <row r="50" spans="1:47" x14ac:dyDescent="0.2">
      <c r="A50" s="25" t="s">
        <v>54</v>
      </c>
      <c r="B50" s="8" t="s">
        <v>55</v>
      </c>
      <c r="C50" s="62" t="str">
        <f>IFERROR(VLOOKUP(A50,#REF!,6,FALSE),IFERROR(VLOOKUP(A50,#REF!,6,FALSE),VLOOKUP(A50,#REF!,10,FALSE)))</f>
        <v>Yes</v>
      </c>
      <c r="D50" s="8">
        <v>1</v>
      </c>
      <c r="E50" s="63">
        <v>1</v>
      </c>
      <c r="F50" s="64">
        <f t="shared" si="0"/>
        <v>7286355.7928787144</v>
      </c>
      <c r="G50" s="65">
        <f>IFERROR(IF(C50="No",(VLOOKUP($A50,#REF!,17,FALSE)+VLOOKUP($A50,#REF!,18,FALSE)+VLOOKUP($A50,#REF!,19,FALSE)),(VLOOKUP($A50,#REF!,18,FALSE)+VLOOKUP($A50,#REF!,19,FALSE)+VLOOKUP($A50,#REF!,22,FALSE))),0)</f>
        <v>3700168.2100000004</v>
      </c>
      <c r="H50" s="65"/>
      <c r="I50" s="65">
        <f t="shared" si="11"/>
        <v>3700168.2100000004</v>
      </c>
      <c r="J50" s="66">
        <f t="shared" si="1"/>
        <v>6.9107277429506387E-3</v>
      </c>
      <c r="K50" s="65">
        <f>IFERROR(IF(C50="No",(VLOOKUP($A50,#REF!,36,FALSE)),VLOOKUP($A50,#REF!,48,FALSE)),0)</f>
        <v>4442930.6780234613</v>
      </c>
      <c r="L50" s="65">
        <f t="shared" si="2"/>
        <v>3320263</v>
      </c>
      <c r="M50" s="65">
        <f>(IFERROR(VLOOKUP($A50,#REF!,48,FALSE),0))</f>
        <v>0</v>
      </c>
      <c r="N50" s="65">
        <f t="shared" si="12"/>
        <v>3320263</v>
      </c>
      <c r="O50" s="65">
        <v>783582.07</v>
      </c>
      <c r="P50" s="65">
        <f t="shared" si="13"/>
        <v>783582.07</v>
      </c>
      <c r="Q50" s="65">
        <f t="shared" si="3"/>
        <v>830065.75</v>
      </c>
      <c r="R50" s="65">
        <f t="shared" si="20"/>
        <v>830065.75</v>
      </c>
      <c r="S50" s="65">
        <f t="shared" si="20"/>
        <v>830065.75</v>
      </c>
      <c r="T50" s="65">
        <f t="shared" si="5"/>
        <v>46483.68</v>
      </c>
      <c r="U50" s="65">
        <f t="shared" si="6"/>
        <v>1122667.6780234613</v>
      </c>
      <c r="V50" s="65"/>
      <c r="W50" s="65">
        <f>IFERROR(VLOOKUP($A50,#REF!,31,FALSE),0)+IFERROR(VLOOKUP($A50,#REF!,32,FALSE),0)</f>
        <v>3586187.582878714</v>
      </c>
      <c r="X50" s="66">
        <f t="shared" si="7"/>
        <v>1.1078081572633869E-2</v>
      </c>
      <c r="Y50" s="65">
        <f>IFERROR(VLOOKUP($A50,#REF!,33,FALSE),0)</f>
        <v>1636587.6894241287</v>
      </c>
      <c r="Z50" s="67">
        <f t="shared" si="8"/>
        <v>1520143</v>
      </c>
      <c r="AA50" s="65">
        <f>(IFERROR(VLOOKUP(A50,#REF!,64,FALSE),0))</f>
        <v>0</v>
      </c>
      <c r="AB50" s="65">
        <f t="shared" si="9"/>
        <v>1520143</v>
      </c>
      <c r="AC50" s="65">
        <v>357278.74800000002</v>
      </c>
      <c r="AD50" s="65">
        <f t="shared" si="14"/>
        <v>358753.74800000002</v>
      </c>
      <c r="AE50" s="65">
        <v>378473.25</v>
      </c>
      <c r="AF50" s="65">
        <f t="shared" si="15"/>
        <v>380035.75</v>
      </c>
      <c r="AG50" s="65">
        <f t="shared" si="16"/>
        <v>383073.25</v>
      </c>
      <c r="AH50" s="65">
        <f t="shared" si="17"/>
        <v>380035.75</v>
      </c>
      <c r="AI50" s="65">
        <f t="shared" si="18"/>
        <v>21282</v>
      </c>
      <c r="AJ50" s="65">
        <f t="shared" si="10"/>
        <v>116444.68942412874</v>
      </c>
      <c r="AK50" s="68"/>
      <c r="AP50" s="68"/>
      <c r="AR50" s="24" t="str">
        <f>VLOOKUP(A50,#REF!,1,FALSE)</f>
        <v>100690020A</v>
      </c>
      <c r="AS50" s="79"/>
      <c r="AT50" s="24" t="str">
        <f>VLOOKUP(A50,#REF!,1,FALSE)</f>
        <v>100690020A</v>
      </c>
      <c r="AU50" s="24" t="str">
        <f>VLOOKUP(A50,#REF!,1,FALSE)</f>
        <v>100690020A</v>
      </c>
    </row>
    <row r="51" spans="1:47" x14ac:dyDescent="0.2">
      <c r="A51" s="25" t="s">
        <v>56</v>
      </c>
      <c r="B51" s="8" t="s">
        <v>178</v>
      </c>
      <c r="C51" s="62" t="str">
        <f>IFERROR(VLOOKUP(A51,#REF!,6,FALSE),IFERROR(VLOOKUP(A51,#REF!,6,FALSE),VLOOKUP(A51,#REF!,10,FALSE)))</f>
        <v>Yes</v>
      </c>
      <c r="D51" s="8">
        <v>1</v>
      </c>
      <c r="E51" s="63">
        <v>1</v>
      </c>
      <c r="F51" s="64">
        <f t="shared" si="0"/>
        <v>15901468.646514768</v>
      </c>
      <c r="G51" s="65">
        <f>IFERROR(IF(C51="No",(VLOOKUP($A51,#REF!,17,FALSE)+VLOOKUP($A51,#REF!,18,FALSE)+VLOOKUP($A51,#REF!,19,FALSE)),(VLOOKUP($A51,#REF!,18,FALSE)+VLOOKUP($A51,#REF!,19,FALSE)+VLOOKUP($A51,#REF!,22,FALSE))),0)</f>
        <v>5730182.3900000006</v>
      </c>
      <c r="H51" s="65"/>
      <c r="I51" s="65">
        <f t="shared" si="11"/>
        <v>5730182.3900000006</v>
      </c>
      <c r="J51" s="66">
        <f t="shared" si="1"/>
        <v>1.0702143299247522E-2</v>
      </c>
      <c r="K51" s="65">
        <f>IFERROR(IF(C51="No",(VLOOKUP($A51,#REF!,36,FALSE)),VLOOKUP($A51,#REF!,48,FALSE)),0)</f>
        <v>9080584.0350410156</v>
      </c>
      <c r="L51" s="65">
        <f t="shared" si="2"/>
        <v>5141851</v>
      </c>
      <c r="M51" s="65">
        <f>(IFERROR(VLOOKUP($A51,#REF!,48,FALSE),0))</f>
        <v>0</v>
      </c>
      <c r="N51" s="65">
        <f t="shared" si="12"/>
        <v>5141851</v>
      </c>
      <c r="O51" s="65">
        <v>1213476.8400000001</v>
      </c>
      <c r="P51" s="65">
        <f t="shared" si="13"/>
        <v>1213476.8400000001</v>
      </c>
      <c r="Q51" s="65">
        <f t="shared" si="3"/>
        <v>1285462.75</v>
      </c>
      <c r="R51" s="65">
        <f t="shared" si="20"/>
        <v>1285462.75</v>
      </c>
      <c r="S51" s="65">
        <f t="shared" si="20"/>
        <v>1285462.75</v>
      </c>
      <c r="T51" s="65">
        <f t="shared" si="5"/>
        <v>71985.91</v>
      </c>
      <c r="U51" s="65">
        <f t="shared" si="6"/>
        <v>3938733.0350410156</v>
      </c>
      <c r="V51" s="65"/>
      <c r="W51" s="65">
        <f>IFERROR(VLOOKUP($A51,#REF!,31,FALSE),0)+IFERROR(VLOOKUP($A51,#REF!,32,FALSE),0)</f>
        <v>10171286.256514767</v>
      </c>
      <c r="X51" s="66">
        <f t="shared" si="7"/>
        <v>3.1420090623879446E-2</v>
      </c>
      <c r="Y51" s="65">
        <f>IFERROR(VLOOKUP($A51,#REF!,33,FALSE),0)</f>
        <v>5370898.6679668799</v>
      </c>
      <c r="Z51" s="67">
        <f t="shared" si="8"/>
        <v>4311490</v>
      </c>
      <c r="AA51" s="65">
        <f>(IFERROR(VLOOKUP(A51,#REF!,64,FALSE),0))</f>
        <v>0</v>
      </c>
      <c r="AB51" s="65">
        <f t="shared" si="9"/>
        <v>4311490</v>
      </c>
      <c r="AC51" s="65">
        <v>1013328.0680000001</v>
      </c>
      <c r="AD51" s="65">
        <f t="shared" si="14"/>
        <v>1017511.64</v>
      </c>
      <c r="AE51" s="65">
        <v>1073440.75</v>
      </c>
      <c r="AF51" s="65">
        <f t="shared" si="15"/>
        <v>1077872.5</v>
      </c>
      <c r="AG51" s="65">
        <f t="shared" si="16"/>
        <v>1086487.8219999999</v>
      </c>
      <c r="AH51" s="65">
        <f t="shared" si="17"/>
        <v>1077872.5</v>
      </c>
      <c r="AI51" s="65">
        <f t="shared" si="18"/>
        <v>60360.86</v>
      </c>
      <c r="AJ51" s="65">
        <f t="shared" si="10"/>
        <v>1059408.6679668799</v>
      </c>
      <c r="AK51" s="68"/>
      <c r="AP51" s="68"/>
      <c r="AR51" s="24" t="str">
        <f>VLOOKUP(A51,#REF!,1,FALSE)</f>
        <v>100740840B</v>
      </c>
      <c r="AS51" s="79"/>
      <c r="AT51" s="24" t="str">
        <f>VLOOKUP(A51,#REF!,1,FALSE)</f>
        <v>100740840B</v>
      </c>
      <c r="AU51" s="24" t="str">
        <f>VLOOKUP(A51,#REF!,1,FALSE)</f>
        <v>100740840B</v>
      </c>
    </row>
    <row r="52" spans="1:47" x14ac:dyDescent="0.2">
      <c r="A52" s="25" t="s">
        <v>57</v>
      </c>
      <c r="B52" s="8" t="s">
        <v>58</v>
      </c>
      <c r="C52" s="62" t="str">
        <f>IFERROR(VLOOKUP(A52,#REF!,6,FALSE),IFERROR(VLOOKUP(A52,#REF!,6,FALSE),VLOOKUP(A52,#REF!,10,FALSE)))</f>
        <v>Yes</v>
      </c>
      <c r="D52" s="8">
        <v>1</v>
      </c>
      <c r="E52" s="63">
        <v>1</v>
      </c>
      <c r="F52" s="64">
        <f t="shared" si="0"/>
        <v>8177792.400000059</v>
      </c>
      <c r="G52" s="65">
        <f>IFERROR(IF(C52="No",(VLOOKUP($A52,#REF!,17,FALSE)+VLOOKUP($A52,#REF!,18,FALSE)+VLOOKUP($A52,#REF!,19,FALSE)),(VLOOKUP($A52,#REF!,18,FALSE)+VLOOKUP($A52,#REF!,19,FALSE)+VLOOKUP($A52,#REF!,22,FALSE))),0)</f>
        <v>1112829.1399999999</v>
      </c>
      <c r="H52" s="65"/>
      <c r="I52" s="65">
        <f t="shared" si="11"/>
        <v>1112829.1399999999</v>
      </c>
      <c r="J52" s="66">
        <f t="shared" si="1"/>
        <v>2.0784080005276026E-3</v>
      </c>
      <c r="K52" s="65">
        <f>IFERROR(IF(C52="No",(VLOOKUP($A52,#REF!,36,FALSE)),VLOOKUP($A52,#REF!,48,FALSE)),0)</f>
        <v>661550.71248809551</v>
      </c>
      <c r="L52" s="65">
        <f t="shared" si="2"/>
        <v>998572</v>
      </c>
      <c r="M52" s="65">
        <f>(IFERROR(VLOOKUP($A52,#REF!,48,FALSE),0))</f>
        <v>0</v>
      </c>
      <c r="N52" s="65">
        <f t="shared" si="12"/>
        <v>998572</v>
      </c>
      <c r="O52" s="65">
        <v>235662.99</v>
      </c>
      <c r="P52" s="65">
        <f t="shared" si="13"/>
        <v>235662.99</v>
      </c>
      <c r="Q52" s="65">
        <f t="shared" si="3"/>
        <v>249643</v>
      </c>
      <c r="R52" s="65">
        <f t="shared" si="20"/>
        <v>249643</v>
      </c>
      <c r="S52" s="65">
        <f t="shared" si="20"/>
        <v>249643</v>
      </c>
      <c r="T52" s="65">
        <f t="shared" si="5"/>
        <v>13980.01</v>
      </c>
      <c r="U52" s="65">
        <f t="shared" si="6"/>
        <v>-337021.28751190449</v>
      </c>
      <c r="V52" s="65"/>
      <c r="W52" s="65">
        <f>IFERROR(VLOOKUP($A52,#REF!,31,FALSE),0)+IFERROR(VLOOKUP($A52,#REF!,32,FALSE),0)</f>
        <v>7064963.2600000594</v>
      </c>
      <c r="X52" s="66">
        <f t="shared" si="7"/>
        <v>2.1824357341373616E-2</v>
      </c>
      <c r="Y52" s="65">
        <f>IFERROR(VLOOKUP($A52,#REF!,33,FALSE),0)</f>
        <v>1275559.3302033441</v>
      </c>
      <c r="Z52" s="67">
        <f t="shared" si="8"/>
        <v>2994756</v>
      </c>
      <c r="AA52" s="65">
        <f>(IFERROR(VLOOKUP(A52,#REF!,64,FALSE),0))</f>
        <v>0</v>
      </c>
      <c r="AB52" s="65">
        <f t="shared" si="9"/>
        <v>2994756</v>
      </c>
      <c r="AC52" s="65">
        <v>703856.54800000007</v>
      </c>
      <c r="AD52" s="65">
        <f t="shared" si="14"/>
        <v>706762.41600000008</v>
      </c>
      <c r="AE52" s="65">
        <v>745610.75</v>
      </c>
      <c r="AF52" s="65">
        <f t="shared" si="15"/>
        <v>748689</v>
      </c>
      <c r="AG52" s="65">
        <f t="shared" si="16"/>
        <v>754673.11800000002</v>
      </c>
      <c r="AH52" s="65">
        <f t="shared" si="17"/>
        <v>748689</v>
      </c>
      <c r="AI52" s="65">
        <f t="shared" si="18"/>
        <v>41926.58</v>
      </c>
      <c r="AJ52" s="65">
        <f t="shared" si="10"/>
        <v>-1719196.6697966559</v>
      </c>
      <c r="AK52" s="68"/>
      <c r="AP52" s="68"/>
      <c r="AR52" s="24" t="str">
        <f>VLOOKUP(A52,#REF!,1,FALSE)</f>
        <v>200006260A</v>
      </c>
      <c r="AS52" s="79"/>
      <c r="AT52" s="24" t="str">
        <f>VLOOKUP(A52,#REF!,1,FALSE)</f>
        <v>200006260A</v>
      </c>
      <c r="AU52" s="24" t="str">
        <f>VLOOKUP(A52,#REF!,1,FALSE)</f>
        <v>200006260A</v>
      </c>
    </row>
    <row r="53" spans="1:47" x14ac:dyDescent="0.2">
      <c r="A53" s="25" t="s">
        <v>59</v>
      </c>
      <c r="B53" s="8" t="s">
        <v>60</v>
      </c>
      <c r="C53" s="62" t="str">
        <f>IFERROR(VLOOKUP(A53,#REF!,6,FALSE),IFERROR(VLOOKUP(A53,#REF!,6,FALSE),VLOOKUP(A53,#REF!,10,FALSE)))</f>
        <v>No</v>
      </c>
      <c r="D53" s="8">
        <v>1</v>
      </c>
      <c r="E53" s="63">
        <v>1</v>
      </c>
      <c r="F53" s="64">
        <f t="shared" si="0"/>
        <v>3097483.94</v>
      </c>
      <c r="G53" s="65">
        <f>IFERROR(IF(C53="No",(VLOOKUP($A53,#REF!,17,FALSE)+VLOOKUP($A53,#REF!,18,FALSE)+VLOOKUP($A53,#REF!,19,FALSE)),(VLOOKUP($A53,#REF!,18,FALSE)+VLOOKUP($A53,#REF!,19,FALSE)+VLOOKUP($A53,#REF!,22,FALSE))),0)</f>
        <v>3097483.94</v>
      </c>
      <c r="H53" s="65"/>
      <c r="I53" s="65">
        <f t="shared" si="11"/>
        <v>3097483.94</v>
      </c>
      <c r="J53" s="66">
        <f t="shared" si="1"/>
        <v>5.7851067796461202E-3</v>
      </c>
      <c r="K53" s="65">
        <f>IFERROR(IF(C53="No",(VLOOKUP($A53,#REF!,36,FALSE)),VLOOKUP($A53,#REF!,48,FALSE)),0)</f>
        <v>579933.7328286618</v>
      </c>
      <c r="L53" s="65">
        <f t="shared" si="2"/>
        <v>2779458</v>
      </c>
      <c r="M53" s="65">
        <f>(IFERROR(VLOOKUP($A53,#REF!,48,FALSE),0))</f>
        <v>0</v>
      </c>
      <c r="N53" s="65">
        <f t="shared" si="12"/>
        <v>2779458</v>
      </c>
      <c r="O53" s="65">
        <v>655952.09</v>
      </c>
      <c r="P53" s="65">
        <f t="shared" si="13"/>
        <v>655952.09</v>
      </c>
      <c r="Q53" s="65">
        <f t="shared" si="3"/>
        <v>694864.5</v>
      </c>
      <c r="R53" s="65">
        <f t="shared" si="20"/>
        <v>694864.5</v>
      </c>
      <c r="S53" s="65">
        <f t="shared" si="20"/>
        <v>694864.5</v>
      </c>
      <c r="T53" s="65">
        <f t="shared" si="5"/>
        <v>38912.410000000003</v>
      </c>
      <c r="U53" s="65">
        <f t="shared" si="6"/>
        <v>-2199524.2671713382</v>
      </c>
      <c r="V53" s="65"/>
      <c r="W53" s="65">
        <f>IFERROR(VLOOKUP($A53,#REF!,31,FALSE),0)+IFERROR(VLOOKUP($A53,#REF!,32,FALSE),0)</f>
        <v>0</v>
      </c>
      <c r="X53" s="66">
        <f t="shared" si="7"/>
        <v>0</v>
      </c>
      <c r="Y53" s="65">
        <f>IFERROR(VLOOKUP($A53,#REF!,33,FALSE),0)</f>
        <v>0</v>
      </c>
      <c r="Z53" s="67">
        <f t="shared" si="8"/>
        <v>0</v>
      </c>
      <c r="AA53" s="65">
        <f>(IFERROR(VLOOKUP(A53,#REF!,64,FALSE),0))</f>
        <v>0</v>
      </c>
      <c r="AB53" s="65">
        <f t="shared" si="9"/>
        <v>0</v>
      </c>
      <c r="AC53" s="65">
        <v>0</v>
      </c>
      <c r="AD53" s="65">
        <f t="shared" si="14"/>
        <v>0</v>
      </c>
      <c r="AE53" s="65">
        <v>0</v>
      </c>
      <c r="AF53" s="65">
        <f t="shared" si="15"/>
        <v>0</v>
      </c>
      <c r="AG53" s="65">
        <f t="shared" si="16"/>
        <v>0</v>
      </c>
      <c r="AH53" s="65">
        <f t="shared" si="17"/>
        <v>0</v>
      </c>
      <c r="AI53" s="65">
        <f t="shared" si="18"/>
        <v>0</v>
      </c>
      <c r="AJ53" s="65">
        <f t="shared" si="10"/>
        <v>0</v>
      </c>
      <c r="AK53" s="68"/>
      <c r="AP53" s="68"/>
      <c r="AR53" s="79"/>
      <c r="AS53" s="24" t="str">
        <f>VLOOKUP(A53,#REF!,1,FALSE)</f>
        <v>200028650A</v>
      </c>
      <c r="AT53" s="79"/>
      <c r="AU53" s="24" t="str">
        <f>VLOOKUP(A53,#REF!,1,FALSE)</f>
        <v>200028650A</v>
      </c>
    </row>
    <row r="54" spans="1:47" x14ac:dyDescent="0.2">
      <c r="A54" s="25" t="s">
        <v>144</v>
      </c>
      <c r="B54" s="8" t="s">
        <v>61</v>
      </c>
      <c r="C54" s="62" t="str">
        <f>IFERROR(VLOOKUP(A54,#REF!,6,FALSE),IFERROR(VLOOKUP(A54,#REF!,6,FALSE),VLOOKUP(A54,#REF!,10,FALSE)))</f>
        <v>No</v>
      </c>
      <c r="D54" s="8">
        <v>1</v>
      </c>
      <c r="E54" s="63">
        <v>1</v>
      </c>
      <c r="F54" s="64">
        <f t="shared" si="0"/>
        <v>5724728.7799999993</v>
      </c>
      <c r="G54" s="65">
        <f>IFERROR(IF(C54="No",(VLOOKUP($A54,#REF!,17,FALSE)+VLOOKUP($A54,#REF!,18,FALSE)+VLOOKUP($A54,#REF!,19,FALSE)),(VLOOKUP($A54,#REF!,18,FALSE)+VLOOKUP($A54,#REF!,19,FALSE)+VLOOKUP($A54,#REF!,22,FALSE))),0)</f>
        <v>5724728.7799999993</v>
      </c>
      <c r="H54" s="65"/>
      <c r="I54" s="65">
        <f t="shared" si="11"/>
        <v>5724728.7799999993</v>
      </c>
      <c r="J54" s="66">
        <f t="shared" si="1"/>
        <v>1.0691957704488778E-2</v>
      </c>
      <c r="K54" s="65">
        <f>IFERROR(IF(C54="No",(VLOOKUP($A54,#REF!,36,FALSE)),VLOOKUP($A54,#REF!,48,FALSE)),0)</f>
        <v>5870126.3415433485</v>
      </c>
      <c r="L54" s="65">
        <f t="shared" si="2"/>
        <v>5136957</v>
      </c>
      <c r="M54" s="65">
        <f>(IFERROR(VLOOKUP($A54,#REF!,48,FALSE),0))</f>
        <v>0</v>
      </c>
      <c r="N54" s="65">
        <f>L54+M54</f>
        <v>5136957</v>
      </c>
      <c r="O54" s="65">
        <v>1212321.8500000001</v>
      </c>
      <c r="P54" s="65">
        <f t="shared" si="13"/>
        <v>1212321.8500000001</v>
      </c>
      <c r="Q54" s="65">
        <f t="shared" si="3"/>
        <v>1284239.25</v>
      </c>
      <c r="R54" s="65">
        <f t="shared" si="20"/>
        <v>1284239.25</v>
      </c>
      <c r="S54" s="65">
        <f t="shared" si="20"/>
        <v>1284239.25</v>
      </c>
      <c r="T54" s="65">
        <f t="shared" si="5"/>
        <v>71917.399999999994</v>
      </c>
      <c r="U54" s="65">
        <f t="shared" si="6"/>
        <v>733169.34154334851</v>
      </c>
      <c r="V54" s="65"/>
      <c r="W54" s="65">
        <f>IFERROR(VLOOKUP($A54,#REF!,31,FALSE),0)+IFERROR(VLOOKUP($A54,#REF!,32,FALSE),0)</f>
        <v>0</v>
      </c>
      <c r="X54" s="66">
        <f t="shared" si="7"/>
        <v>0</v>
      </c>
      <c r="Y54" s="65">
        <f>IFERROR(VLOOKUP($A54,#REF!,33,FALSE),0)</f>
        <v>0</v>
      </c>
      <c r="Z54" s="67">
        <f t="shared" si="8"/>
        <v>0</v>
      </c>
      <c r="AA54" s="65">
        <f>(IFERROR(VLOOKUP(A54,#REF!,64,FALSE),0))</f>
        <v>0</v>
      </c>
      <c r="AB54" s="65">
        <f t="shared" si="9"/>
        <v>0</v>
      </c>
      <c r="AC54" s="65">
        <v>0</v>
      </c>
      <c r="AD54" s="65">
        <f t="shared" si="14"/>
        <v>0</v>
      </c>
      <c r="AE54" s="65">
        <v>0</v>
      </c>
      <c r="AF54" s="65">
        <f t="shared" si="15"/>
        <v>0</v>
      </c>
      <c r="AG54" s="65">
        <f t="shared" si="16"/>
        <v>0</v>
      </c>
      <c r="AH54" s="65">
        <f t="shared" si="17"/>
        <v>0</v>
      </c>
      <c r="AI54" s="65">
        <f t="shared" si="18"/>
        <v>0</v>
      </c>
      <c r="AJ54" s="65">
        <f t="shared" si="10"/>
        <v>0</v>
      </c>
      <c r="AK54" s="68"/>
      <c r="AP54" s="68"/>
      <c r="AR54" s="79"/>
      <c r="AS54" s="24" t="str">
        <f>VLOOKUP(A54,#REF!,1,FALSE)</f>
        <v>200673510G</v>
      </c>
      <c r="AT54" s="79"/>
      <c r="AU54" s="24" t="str">
        <f>VLOOKUP(A54,#REF!,1,FALSE)</f>
        <v>200673510G</v>
      </c>
    </row>
    <row r="55" spans="1:47" x14ac:dyDescent="0.2">
      <c r="A55" s="25" t="s">
        <v>62</v>
      </c>
      <c r="B55" s="8" t="s">
        <v>63</v>
      </c>
      <c r="C55" s="62" t="str">
        <f>IFERROR(VLOOKUP(A55,#REF!,6,FALSE),IFERROR(VLOOKUP(A55,#REF!,6,FALSE),VLOOKUP(A55,#REF!,10,FALSE)))</f>
        <v>Yes</v>
      </c>
      <c r="D55" s="8">
        <v>1</v>
      </c>
      <c r="E55" s="63">
        <v>1</v>
      </c>
      <c r="F55" s="64">
        <f t="shared" si="0"/>
        <v>3852134.96</v>
      </c>
      <c r="G55" s="65">
        <f>IFERROR(IF(C55="No",(VLOOKUP($A55,#REF!,17,FALSE)+VLOOKUP($A55,#REF!,18,FALSE)+VLOOKUP($A55,#REF!,19,FALSE)),(VLOOKUP($A55,#REF!,18,FALSE)+VLOOKUP($A55,#REF!,19,FALSE)+VLOOKUP($A55,#REF!,22,FALSE))),0)</f>
        <v>1544933.09</v>
      </c>
      <c r="H55" s="65"/>
      <c r="I55" s="65">
        <f t="shared" si="11"/>
        <v>1544933.09</v>
      </c>
      <c r="J55" s="66">
        <f t="shared" si="1"/>
        <v>2.885439623315248E-3</v>
      </c>
      <c r="K55" s="65">
        <f>IFERROR(IF(C55="No",(VLOOKUP($A55,#REF!,36,FALSE)),VLOOKUP($A55,#REF!,48,FALSE)),0)</f>
        <v>1686849.0558758678</v>
      </c>
      <c r="L55" s="65">
        <f t="shared" si="2"/>
        <v>1386311</v>
      </c>
      <c r="M55" s="65">
        <f>(IFERROR(VLOOKUP($A55,#REF!,48,FALSE),0))</f>
        <v>0</v>
      </c>
      <c r="N55" s="65">
        <f t="shared" si="12"/>
        <v>1386311</v>
      </c>
      <c r="O55" s="65">
        <v>327169.40000000002</v>
      </c>
      <c r="P55" s="65">
        <f t="shared" si="13"/>
        <v>327169.40000000002</v>
      </c>
      <c r="Q55" s="65">
        <f t="shared" si="3"/>
        <v>346577.75</v>
      </c>
      <c r="R55" s="65">
        <f t="shared" si="20"/>
        <v>346577.75</v>
      </c>
      <c r="S55" s="65">
        <f t="shared" si="20"/>
        <v>346577.75</v>
      </c>
      <c r="T55" s="65">
        <f t="shared" si="5"/>
        <v>19408.349999999999</v>
      </c>
      <c r="U55" s="65">
        <f t="shared" si="6"/>
        <v>300538.05587586784</v>
      </c>
      <c r="V55" s="65"/>
      <c r="W55" s="65">
        <f>IFERROR(VLOOKUP($A55,#REF!,31,FALSE),0)+IFERROR(VLOOKUP($A55,#REF!,32,FALSE),0)</f>
        <v>2307201.87</v>
      </c>
      <c r="X55" s="66">
        <f t="shared" si="7"/>
        <v>7.1271705480270269E-3</v>
      </c>
      <c r="Y55" s="65">
        <f>IFERROR(VLOOKUP($A55,#REF!,33,FALSE),0)</f>
        <v>1330754.3396528042</v>
      </c>
      <c r="Z55" s="67">
        <f t="shared" si="8"/>
        <v>977996</v>
      </c>
      <c r="AA55" s="65">
        <f>(IFERROR(VLOOKUP(A55,#REF!,64,FALSE),0))</f>
        <v>0</v>
      </c>
      <c r="AB55" s="65">
        <f t="shared" si="9"/>
        <v>977996</v>
      </c>
      <c r="AC55" s="65">
        <v>229858.1</v>
      </c>
      <c r="AD55" s="65">
        <f t="shared" si="14"/>
        <v>230807.05600000001</v>
      </c>
      <c r="AE55" s="65">
        <v>243493.75</v>
      </c>
      <c r="AF55" s="65">
        <f t="shared" si="15"/>
        <v>244499</v>
      </c>
      <c r="AG55" s="65">
        <f t="shared" si="16"/>
        <v>246453.20600000001</v>
      </c>
      <c r="AH55" s="65">
        <f t="shared" si="17"/>
        <v>244499</v>
      </c>
      <c r="AI55" s="65">
        <f t="shared" si="18"/>
        <v>13691.94</v>
      </c>
      <c r="AJ55" s="65">
        <f t="shared" si="10"/>
        <v>352758.33965280419</v>
      </c>
      <c r="AK55" s="68"/>
      <c r="AP55" s="68"/>
      <c r="AR55" s="24" t="str">
        <f>VLOOKUP(A55,#REF!,1,FALSE)</f>
        <v>200019120A</v>
      </c>
      <c r="AS55" s="79"/>
      <c r="AT55" s="24" t="str">
        <f>VLOOKUP(A55,#REF!,1,FALSE)</f>
        <v>200019120A</v>
      </c>
      <c r="AU55" s="24" t="str">
        <f>VLOOKUP(A55,#REF!,1,FALSE)</f>
        <v>200019120A</v>
      </c>
    </row>
    <row r="56" spans="1:47" x14ac:dyDescent="0.2">
      <c r="A56" s="25"/>
      <c r="C56" s="62"/>
      <c r="E56" s="63"/>
      <c r="F56" s="64"/>
      <c r="G56" s="64"/>
      <c r="H56" s="64"/>
      <c r="I56" s="64"/>
      <c r="J56" s="83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83"/>
      <c r="Y56" s="64"/>
      <c r="Z56" s="67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L56" s="82"/>
      <c r="AM56" s="82"/>
    </row>
    <row r="57" spans="1:47" s="77" customFormat="1" x14ac:dyDescent="0.2">
      <c r="A57" s="69"/>
      <c r="B57" s="70" t="s">
        <v>289</v>
      </c>
      <c r="C57" s="71"/>
      <c r="D57" s="72"/>
      <c r="E57" s="73"/>
      <c r="F57" s="74"/>
      <c r="G57" s="74"/>
      <c r="H57" s="74"/>
      <c r="I57" s="74"/>
      <c r="J57" s="75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5"/>
      <c r="Y57" s="74"/>
      <c r="Z57" s="76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L57" s="78"/>
      <c r="AM57" s="78"/>
    </row>
    <row r="58" spans="1:47" x14ac:dyDescent="0.2">
      <c r="A58" s="106" t="s">
        <v>157</v>
      </c>
      <c r="B58" s="8" t="s">
        <v>179</v>
      </c>
      <c r="C58" s="62" t="str">
        <f>IFERROR(VLOOKUP(A58,#REF!,6,FALSE),IFERROR(VLOOKUP(A58,#REF!,6,FALSE),VLOOKUP(A58,#REF!,10,FALSE)))</f>
        <v>No</v>
      </c>
      <c r="D58" s="8">
        <v>1</v>
      </c>
      <c r="E58" s="63">
        <v>1</v>
      </c>
      <c r="F58" s="64">
        <f>G58+W58</f>
        <v>2012262.69</v>
      </c>
      <c r="G58" s="65">
        <f>IFERROR(IF(C58="No",(VLOOKUP($A58,#REF!,17,FALSE)+VLOOKUP($A58,#REF!,18,FALSE)+VLOOKUP($A58,#REF!,19,FALSE)),(VLOOKUP($A58,#REF!,18,FALSE)+VLOOKUP($A58,#REF!,19,FALSE)+VLOOKUP($A58,#REF!,22,FALSE))),0)</f>
        <v>2012262.69</v>
      </c>
      <c r="H58" s="65"/>
      <c r="I58" s="65">
        <f t="shared" ref="I58:I61" si="21">G58+H58</f>
        <v>2012262.69</v>
      </c>
      <c r="J58" s="66">
        <f>IF($E58=1,I58/$I$110,0)</f>
        <v>3.7582614650612002E-3</v>
      </c>
      <c r="K58" s="65">
        <f>IFERROR(IF(C58="No",(VLOOKUP($A58,#REF!,36,FALSE)),VLOOKUP($A58,#REF!,48,FALSE)),0)</f>
        <v>647268.93716691388</v>
      </c>
      <c r="L58" s="65">
        <f>IF($E58=1,ROUND($J58*(L$113+L$114),0),0)</f>
        <v>1805659</v>
      </c>
      <c r="M58" s="65">
        <f>(IFERROR(VLOOKUP($A58,#REF!,48,FALSE),0))</f>
        <v>0</v>
      </c>
      <c r="N58" s="65">
        <f t="shared" ref="N58:N61" si="22">L58+M58</f>
        <v>1805659</v>
      </c>
      <c r="O58" s="65">
        <v>426135.52</v>
      </c>
      <c r="P58" s="65">
        <f t="shared" ref="P58:P61" si="23">ROUND($N58*23.6%,2)</f>
        <v>426135.52</v>
      </c>
      <c r="Q58" s="65">
        <f t="shared" ref="Q58:Q61" si="24">ROUND($N58*25%,2)-(O58-P58)</f>
        <v>451414.75</v>
      </c>
      <c r="R58" s="65">
        <f t="shared" ref="R58:S61" si="25">ROUND($N58*25%,2)</f>
        <v>451414.75</v>
      </c>
      <c r="S58" s="65">
        <f t="shared" si="25"/>
        <v>451414.75</v>
      </c>
      <c r="T58" s="65">
        <f t="shared" ref="T58:T61" si="26">ROUND($N58*1.4%,2)</f>
        <v>25279.23</v>
      </c>
      <c r="U58" s="65">
        <f>+K58-(L58+M58)</f>
        <v>-1158390.0628330861</v>
      </c>
      <c r="V58" s="65"/>
      <c r="W58" s="65">
        <f>IFERROR(VLOOKUP($A58,#REF!,31,FALSE),0)+IFERROR(VLOOKUP($A58,#REF!,32,FALSE),0)</f>
        <v>0</v>
      </c>
      <c r="X58" s="66">
        <f>IF($E58=1,W58/$W$110,0)</f>
        <v>0</v>
      </c>
      <c r="Y58" s="65">
        <f>IFERROR(VLOOKUP($A58,#REF!,33,FALSE),0)</f>
        <v>0</v>
      </c>
      <c r="Z58" s="67">
        <f>IF($E58=1,ROUND($X58*(Z$113+Z$114),0),0)</f>
        <v>0</v>
      </c>
      <c r="AA58" s="65">
        <f>(IFERROR(VLOOKUP(A58,#REF!,64,FALSE),0))</f>
        <v>0</v>
      </c>
      <c r="AB58" s="65">
        <f t="shared" ref="AB58:AB61" si="27">Z58+AA58</f>
        <v>0</v>
      </c>
      <c r="AC58" s="65">
        <v>0</v>
      </c>
      <c r="AD58" s="65">
        <f t="shared" ref="AD58:AD61" si="28">AB58*23.6%</f>
        <v>0</v>
      </c>
      <c r="AE58" s="65">
        <v>0</v>
      </c>
      <c r="AF58" s="65">
        <f t="shared" ref="AF58:AF61" si="29">ROUND($AB58*25%,2)</f>
        <v>0</v>
      </c>
      <c r="AG58" s="65">
        <f t="shared" ref="AG58:AG61" si="30">ROUND($AB58*25%,2)-(AE58-AF58)-(AC58-AD58)</f>
        <v>0</v>
      </c>
      <c r="AH58" s="65">
        <f t="shared" ref="AH58:AH61" si="31">$AB58*25%</f>
        <v>0</v>
      </c>
      <c r="AI58" s="65">
        <f>$AB58*1.4%</f>
        <v>0</v>
      </c>
      <c r="AJ58" s="65">
        <f>+Y58-(Z58+AA58)</f>
        <v>0</v>
      </c>
      <c r="AK58" s="68"/>
      <c r="AP58" s="68"/>
      <c r="AR58" s="79"/>
      <c r="AS58" s="24" t="str">
        <f>VLOOKUP(A58,#REF!,1,FALSE)</f>
        <v>200285100B</v>
      </c>
      <c r="AT58" s="79"/>
      <c r="AU58" s="24" t="str">
        <f>VLOOKUP(A58,#REF!,1,FALSE)</f>
        <v>200285100B</v>
      </c>
    </row>
    <row r="59" spans="1:47" x14ac:dyDescent="0.2">
      <c r="A59" s="106" t="s">
        <v>180</v>
      </c>
      <c r="B59" s="8" t="s">
        <v>181</v>
      </c>
      <c r="C59" s="62" t="str">
        <f>IFERROR(VLOOKUP(A59,#REF!,6,FALSE),IFERROR(VLOOKUP(A59,#REF!,6,FALSE),VLOOKUP(A59,#REF!,10,FALSE)))</f>
        <v>No</v>
      </c>
      <c r="D59" s="8">
        <v>1</v>
      </c>
      <c r="E59" s="63">
        <v>1</v>
      </c>
      <c r="F59" s="64">
        <f>G59+W59</f>
        <v>1814622.88</v>
      </c>
      <c r="G59" s="65">
        <f>IFERROR(IF(C59="No",(VLOOKUP($A59,#REF!,17,FALSE)+VLOOKUP($A59,#REF!,18,FALSE)+VLOOKUP($A59,#REF!,19,FALSE)),(VLOOKUP($A59,#REF!,18,FALSE)+VLOOKUP($A59,#REF!,19,FALSE)+VLOOKUP($A59,#REF!,22,FALSE))),0)</f>
        <v>1814622.88</v>
      </c>
      <c r="H59" s="65"/>
      <c r="I59" s="65">
        <f t="shared" si="21"/>
        <v>1814622.88</v>
      </c>
      <c r="J59" s="66">
        <f>IF($E59=1,I59/$I$110,0)</f>
        <v>3.389133673955051E-3</v>
      </c>
      <c r="K59" s="65">
        <f>IFERROR(IF(C59="No",(VLOOKUP($A59,#REF!,36,FALSE)),VLOOKUP($A59,#REF!,48,FALSE)),0)</f>
        <v>972641.66058315709</v>
      </c>
      <c r="L59" s="65">
        <f>IF($E59=1,ROUND($J59*(L$113+L$114),0),0)</f>
        <v>1628311</v>
      </c>
      <c r="M59" s="65">
        <f>(IFERROR(VLOOKUP($A59,#REF!,48,FALSE),0))</f>
        <v>0</v>
      </c>
      <c r="N59" s="65">
        <f t="shared" si="22"/>
        <v>1628311</v>
      </c>
      <c r="O59" s="65">
        <v>384281.4</v>
      </c>
      <c r="P59" s="65">
        <f t="shared" si="23"/>
        <v>384281.4</v>
      </c>
      <c r="Q59" s="65">
        <f t="shared" si="24"/>
        <v>407077.75</v>
      </c>
      <c r="R59" s="65">
        <f t="shared" si="25"/>
        <v>407077.75</v>
      </c>
      <c r="S59" s="65">
        <f t="shared" si="25"/>
        <v>407077.75</v>
      </c>
      <c r="T59" s="65">
        <f t="shared" si="26"/>
        <v>22796.35</v>
      </c>
      <c r="U59" s="65">
        <f>+K59-(L59+M59)</f>
        <v>-655669.33941684291</v>
      </c>
      <c r="V59" s="65"/>
      <c r="W59" s="65">
        <f>IFERROR(VLOOKUP($A59,#REF!,31,FALSE),0)+IFERROR(VLOOKUP($A59,#REF!,32,FALSE),0)</f>
        <v>0</v>
      </c>
      <c r="X59" s="66">
        <f>IF($E59=1,W59/$W$110,0)</f>
        <v>0</v>
      </c>
      <c r="Y59" s="65">
        <f>IFERROR(VLOOKUP($A59,#REF!,33,FALSE),0)</f>
        <v>0</v>
      </c>
      <c r="Z59" s="67">
        <f>IF($E59=1,ROUND($X59*(Z$113+Z$114),0),0)</f>
        <v>0</v>
      </c>
      <c r="AA59" s="65">
        <f>(IFERROR(VLOOKUP(A59,#REF!,64,FALSE),0))</f>
        <v>0</v>
      </c>
      <c r="AB59" s="65">
        <f t="shared" si="27"/>
        <v>0</v>
      </c>
      <c r="AC59" s="65">
        <v>0</v>
      </c>
      <c r="AD59" s="65">
        <f t="shared" si="28"/>
        <v>0</v>
      </c>
      <c r="AE59" s="65">
        <v>0</v>
      </c>
      <c r="AF59" s="65">
        <f t="shared" si="29"/>
        <v>0</v>
      </c>
      <c r="AG59" s="65">
        <f t="shared" si="30"/>
        <v>0</v>
      </c>
      <c r="AH59" s="65">
        <f t="shared" si="31"/>
        <v>0</v>
      </c>
      <c r="AI59" s="65">
        <f>$AB59*1.4%</f>
        <v>0</v>
      </c>
      <c r="AJ59" s="65">
        <f>+Y59-(Z59+AA59)</f>
        <v>0</v>
      </c>
      <c r="AK59" s="68"/>
      <c r="AP59" s="68"/>
      <c r="AR59" s="79"/>
      <c r="AS59" s="24" t="str">
        <f>VLOOKUP(A59,#REF!,1,FALSE)</f>
        <v>100697950M</v>
      </c>
      <c r="AT59" s="79"/>
      <c r="AU59" s="24" t="str">
        <f>VLOOKUP(A59,#REF!,1,FALSE)</f>
        <v>100697950M</v>
      </c>
    </row>
    <row r="60" spans="1:47" x14ac:dyDescent="0.2">
      <c r="A60" s="106" t="s">
        <v>182</v>
      </c>
      <c r="B60" s="8" t="s">
        <v>183</v>
      </c>
      <c r="C60" s="62" t="str">
        <f>IFERROR(VLOOKUP(A60,#REF!,6,FALSE),IFERROR(VLOOKUP(A60,#REF!,6,FALSE),VLOOKUP(A60,#REF!,10,FALSE)))</f>
        <v>No</v>
      </c>
      <c r="D60" s="8">
        <v>1</v>
      </c>
      <c r="E60" s="63">
        <v>1</v>
      </c>
      <c r="F60" s="64">
        <f>G60+W60</f>
        <v>9171819.540000001</v>
      </c>
      <c r="G60" s="65">
        <f>IFERROR(IF(C60="No",(VLOOKUP($A60,#REF!,17,FALSE)+VLOOKUP($A60,#REF!,18,FALSE)+VLOOKUP($A60,#REF!,19,FALSE)),(VLOOKUP($A60,#REF!,18,FALSE)+VLOOKUP($A60,#REF!,19,FALSE)+VLOOKUP($A60,#REF!,22,FALSE))),0)</f>
        <v>9171819.540000001</v>
      </c>
      <c r="H60" s="65"/>
      <c r="I60" s="65">
        <f t="shared" si="21"/>
        <v>9171819.540000001</v>
      </c>
      <c r="J60" s="66">
        <f>IF($E60=1,I60/$I$110,0)</f>
        <v>1.7130017921108177E-2</v>
      </c>
      <c r="K60" s="65">
        <f>IFERROR(IF(C60="No",(VLOOKUP($A60,#REF!,36,FALSE)),VLOOKUP($A60,#REF!,48,FALSE)),0)</f>
        <v>2360409.1099904887</v>
      </c>
      <c r="L60" s="65">
        <f>IF($E60=1,ROUND($J60*(L$113+L$114),0),0)</f>
        <v>8230127</v>
      </c>
      <c r="M60" s="65">
        <f>(IFERROR(VLOOKUP($A60,#REF!,48,FALSE),0))</f>
        <v>0</v>
      </c>
      <c r="N60" s="65">
        <f t="shared" si="22"/>
        <v>8230127</v>
      </c>
      <c r="O60" s="65">
        <v>1942309.97</v>
      </c>
      <c r="P60" s="65">
        <f t="shared" si="23"/>
        <v>1942309.97</v>
      </c>
      <c r="Q60" s="65">
        <f t="shared" si="24"/>
        <v>2057531.75</v>
      </c>
      <c r="R60" s="65">
        <f t="shared" si="25"/>
        <v>2057531.75</v>
      </c>
      <c r="S60" s="65">
        <f t="shared" si="25"/>
        <v>2057531.75</v>
      </c>
      <c r="T60" s="65">
        <f t="shared" si="26"/>
        <v>115221.78</v>
      </c>
      <c r="U60" s="65">
        <f>+K60-(L60+M60)</f>
        <v>-5869717.8900095113</v>
      </c>
      <c r="V60" s="65"/>
      <c r="W60" s="65">
        <f>IFERROR(VLOOKUP($A60,#REF!,31,FALSE),0)+IFERROR(VLOOKUP($A60,#REF!,32,FALSE),0)</f>
        <v>0</v>
      </c>
      <c r="X60" s="66">
        <f>IF($E60=1,W60/$W$110,0)</f>
        <v>0</v>
      </c>
      <c r="Y60" s="65">
        <f>IFERROR(VLOOKUP($A60,#REF!,33,FALSE),0)</f>
        <v>0</v>
      </c>
      <c r="Z60" s="67">
        <f>IF($E60=1,ROUND($X60*(Z$113+Z$114),0),0)</f>
        <v>0</v>
      </c>
      <c r="AA60" s="65">
        <f>(IFERROR(VLOOKUP(A60,#REF!,64,FALSE),0))</f>
        <v>0</v>
      </c>
      <c r="AB60" s="65">
        <f t="shared" si="27"/>
        <v>0</v>
      </c>
      <c r="AC60" s="65">
        <v>0</v>
      </c>
      <c r="AD60" s="65">
        <f t="shared" si="28"/>
        <v>0</v>
      </c>
      <c r="AE60" s="65">
        <v>0</v>
      </c>
      <c r="AF60" s="65">
        <f t="shared" si="29"/>
        <v>0</v>
      </c>
      <c r="AG60" s="65">
        <f t="shared" si="30"/>
        <v>0</v>
      </c>
      <c r="AH60" s="65">
        <f t="shared" si="31"/>
        <v>0</v>
      </c>
      <c r="AI60" s="65">
        <f>$AB60*1.4%</f>
        <v>0</v>
      </c>
      <c r="AJ60" s="65">
        <f>+Y60-(Z60+AA60)</f>
        <v>0</v>
      </c>
      <c r="AK60" s="68"/>
      <c r="AP60" s="68"/>
      <c r="AR60" s="79"/>
      <c r="AS60" s="24" t="str">
        <f>VLOOKUP(A60,#REF!,1,FALSE)</f>
        <v>100699540K</v>
      </c>
      <c r="AT60" s="79"/>
      <c r="AU60" s="24" t="str">
        <f>VLOOKUP(A60,#REF!,1,FALSE)</f>
        <v>100699540K</v>
      </c>
    </row>
    <row r="61" spans="1:47" x14ac:dyDescent="0.2">
      <c r="A61" s="106" t="s">
        <v>158</v>
      </c>
      <c r="B61" s="8" t="s">
        <v>184</v>
      </c>
      <c r="C61" s="62" t="str">
        <f>IFERROR(VLOOKUP(A61,#REF!,6,FALSE),IFERROR(VLOOKUP(A61,#REF!,6,FALSE),VLOOKUP(A61,#REF!,10,FALSE)))</f>
        <v>No</v>
      </c>
      <c r="D61" s="8">
        <v>1</v>
      </c>
      <c r="E61" s="63">
        <v>1</v>
      </c>
      <c r="F61" s="64">
        <f>G61+W61</f>
        <v>4521313.3499999996</v>
      </c>
      <c r="G61" s="65">
        <f>IFERROR(IF(C61="No",(VLOOKUP($A61,#REF!,17,FALSE)+VLOOKUP($A61,#REF!,18,FALSE)+VLOOKUP($A61,#REF!,19,FALSE)),(VLOOKUP($A61,#REF!,18,FALSE)+VLOOKUP($A61,#REF!,19,FALSE)+VLOOKUP($A61,#REF!,22,FALSE))),0)</f>
        <v>4521313.3499999996</v>
      </c>
      <c r="H61" s="65"/>
      <c r="I61" s="65">
        <f t="shared" si="21"/>
        <v>4521313.3499999996</v>
      </c>
      <c r="J61" s="66">
        <f>IF($E61=1,I61/$I$110,0)</f>
        <v>8.4443635610874247E-3</v>
      </c>
      <c r="K61" s="65">
        <f>IFERROR(IF(C61="No",(VLOOKUP($A61,#REF!,36,FALSE)),VLOOKUP($A61,#REF!,48,FALSE)),0)</f>
        <v>-1034500.2799102934</v>
      </c>
      <c r="L61" s="65">
        <f>IF($E61=1,ROUND($J61*(L$113+L$114),0),0)</f>
        <v>4057100</v>
      </c>
      <c r="M61" s="65">
        <f>(IFERROR(VLOOKUP($A61,#REF!,48,FALSE),0))</f>
        <v>0</v>
      </c>
      <c r="N61" s="65">
        <f t="shared" si="22"/>
        <v>4057100</v>
      </c>
      <c r="O61" s="65">
        <v>957475.6</v>
      </c>
      <c r="P61" s="65">
        <f t="shared" si="23"/>
        <v>957475.6</v>
      </c>
      <c r="Q61" s="65">
        <f t="shared" si="24"/>
        <v>1014275</v>
      </c>
      <c r="R61" s="65">
        <f t="shared" si="25"/>
        <v>1014275</v>
      </c>
      <c r="S61" s="65">
        <f t="shared" si="25"/>
        <v>1014275</v>
      </c>
      <c r="T61" s="65">
        <f t="shared" si="26"/>
        <v>56799.4</v>
      </c>
      <c r="U61" s="65">
        <f>+K61-(L61+M61)</f>
        <v>-5091600.2799102934</v>
      </c>
      <c r="V61" s="65"/>
      <c r="W61" s="65">
        <f>IFERROR(VLOOKUP($A61,#REF!,31,FALSE),0)+IFERROR(VLOOKUP($A61,#REF!,32,FALSE),0)</f>
        <v>0</v>
      </c>
      <c r="X61" s="66">
        <f>IF($E61=1,W61/$W$110,0)</f>
        <v>0</v>
      </c>
      <c r="Y61" s="65">
        <f>IFERROR(VLOOKUP($A61,#REF!,33,FALSE),0)</f>
        <v>0</v>
      </c>
      <c r="Z61" s="67">
        <f>IF($E61=1,ROUND($X61*(Z$113+Z$114),0),0)</f>
        <v>0</v>
      </c>
      <c r="AA61" s="65">
        <f>(IFERROR(VLOOKUP(A61,#REF!,64,FALSE),0))</f>
        <v>0</v>
      </c>
      <c r="AB61" s="65">
        <f t="shared" si="27"/>
        <v>0</v>
      </c>
      <c r="AC61" s="65">
        <v>0</v>
      </c>
      <c r="AD61" s="65">
        <f t="shared" si="28"/>
        <v>0</v>
      </c>
      <c r="AE61" s="65">
        <v>0</v>
      </c>
      <c r="AF61" s="65">
        <f t="shared" si="29"/>
        <v>0</v>
      </c>
      <c r="AG61" s="65">
        <f t="shared" si="30"/>
        <v>0</v>
      </c>
      <c r="AH61" s="65">
        <f t="shared" si="31"/>
        <v>0</v>
      </c>
      <c r="AI61" s="65">
        <f>$AB61*1.4%</f>
        <v>0</v>
      </c>
      <c r="AJ61" s="65">
        <f>+Y61-(Z61+AA61)</f>
        <v>0</v>
      </c>
      <c r="AK61" s="68"/>
      <c r="AP61" s="68"/>
      <c r="AR61" s="79"/>
      <c r="AS61" s="24" t="str">
        <f>VLOOKUP(A61,#REF!,1,FALSE)</f>
        <v>100689250A</v>
      </c>
      <c r="AT61" s="79"/>
      <c r="AU61" s="24" t="str">
        <f>VLOOKUP(A61,#REF!,1,FALSE)</f>
        <v>100689250A</v>
      </c>
    </row>
    <row r="62" spans="1:47" x14ac:dyDescent="0.2">
      <c r="A62" s="25"/>
      <c r="C62" s="62"/>
      <c r="E62" s="84"/>
      <c r="F62" s="64"/>
      <c r="G62" s="65"/>
      <c r="H62" s="65"/>
      <c r="I62" s="65"/>
      <c r="J62" s="66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6"/>
      <c r="Y62" s="65"/>
      <c r="Z62" s="67"/>
      <c r="AA62" s="65"/>
      <c r="AB62" s="65"/>
      <c r="AC62" s="65"/>
      <c r="AD62" s="65"/>
      <c r="AE62" s="65"/>
      <c r="AF62" s="65"/>
      <c r="AG62" s="65"/>
      <c r="AH62" s="65"/>
      <c r="AI62" s="65"/>
      <c r="AJ62" s="65"/>
    </row>
    <row r="63" spans="1:47" s="77" customFormat="1" x14ac:dyDescent="0.2">
      <c r="A63" s="69"/>
      <c r="B63" s="70" t="s">
        <v>290</v>
      </c>
      <c r="C63" s="71"/>
      <c r="D63" s="72"/>
      <c r="E63" s="73"/>
      <c r="F63" s="74"/>
      <c r="G63" s="74"/>
      <c r="H63" s="74"/>
      <c r="I63" s="74"/>
      <c r="J63" s="75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5"/>
      <c r="Y63" s="74"/>
      <c r="Z63" s="76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L63" s="78"/>
      <c r="AM63" s="78"/>
    </row>
    <row r="64" spans="1:47" x14ac:dyDescent="0.2">
      <c r="A64" s="24" t="s">
        <v>170</v>
      </c>
      <c r="B64" s="18" t="s">
        <v>159</v>
      </c>
      <c r="C64" s="62" t="str">
        <f>IFERROR(VLOOKUP(A64,#REF!,6,FALSE),IFERROR(VLOOKUP(A64,#REF!,6,FALSE),VLOOKUP(A64,#REF!,10,FALSE)))</f>
        <v>No</v>
      </c>
      <c r="D64" s="18">
        <v>1</v>
      </c>
      <c r="E64" s="84">
        <v>0</v>
      </c>
      <c r="F64" s="64">
        <f t="shared" ref="F64:F81" si="32">G64+W64</f>
        <v>1130356.9199999981</v>
      </c>
      <c r="G64" s="65">
        <f>IFERROR(IF(C64="No",(VLOOKUP($A64,#REF!,17,FALSE)+VLOOKUP($A64,#REF!,18,FALSE)+VLOOKUP($A64,#REF!,19,FALSE)),(VLOOKUP($A64,#REF!,18,FALSE)+VLOOKUP($A64,#REF!,19,FALSE)+VLOOKUP($A64,#REF!,22,FALSE))),0)</f>
        <v>71934.880000000005</v>
      </c>
      <c r="H64" s="65"/>
      <c r="I64" s="65">
        <f t="shared" ref="I64:I81" si="33">G64+H64</f>
        <v>71934.880000000005</v>
      </c>
      <c r="J64" s="66">
        <f t="shared" ref="J64:J81" si="34">IF($E64=1,I64/$I$110,0)</f>
        <v>0</v>
      </c>
      <c r="K64" s="65">
        <f>IFERROR(IF(C64="No",(VLOOKUP($A64,#REF!,36,FALSE)),VLOOKUP($A64,#REF!,48,FALSE)),0)</f>
        <v>122404.4022021698</v>
      </c>
      <c r="L64" s="65">
        <f t="shared" ref="L64:L81" si="35">IF($E64=1,ROUND($J64*(L$113+L$114),0),0)</f>
        <v>0</v>
      </c>
      <c r="M64" s="65">
        <f>(IFERROR(VLOOKUP($A64,#REF!,48,FALSE),0))</f>
        <v>51311</v>
      </c>
      <c r="N64" s="65">
        <f t="shared" ref="N64" si="36">L64+M64</f>
        <v>51311</v>
      </c>
      <c r="O64" s="65">
        <v>12827.75</v>
      </c>
      <c r="P64" s="65">
        <f t="shared" ref="P64:P78" si="37">ROUND($N64*25%,2)</f>
        <v>12827.75</v>
      </c>
      <c r="Q64" s="65">
        <f t="shared" ref="Q64:Q81" si="38">ROUND($N64*25%,2)-(O64-P64)</f>
        <v>12827.75</v>
      </c>
      <c r="R64" s="65">
        <f t="shared" ref="R64:S81" si="39">ROUND($N64*25%,2)</f>
        <v>12827.75</v>
      </c>
      <c r="S64" s="65">
        <f t="shared" si="39"/>
        <v>12827.75</v>
      </c>
      <c r="T64" s="65">
        <v>0</v>
      </c>
      <c r="U64" s="65">
        <f t="shared" ref="U64:U81" si="40">+K64-(L64+M64)</f>
        <v>71093.402202169804</v>
      </c>
      <c r="V64" s="65"/>
      <c r="W64" s="65">
        <f>IFERROR(VLOOKUP($A64,#REF!,31,FALSE),0)+IFERROR(VLOOKUP($A64,#REF!,32,FALSE),0)</f>
        <v>1058422.0399999979</v>
      </c>
      <c r="X64" s="66">
        <f t="shared" ref="X64:X81" si="41">IF($E64=1,W64/$W$110,0)</f>
        <v>0</v>
      </c>
      <c r="Y64" s="65">
        <f>IFERROR(VLOOKUP($A64,#REF!,33,FALSE),0)</f>
        <v>1575855.4905842869</v>
      </c>
      <c r="Z64" s="67">
        <f t="shared" ref="Z64:Z81" si="42">IF($E64=1,ROUND($X64*(Z$113+Z$114),0),0)</f>
        <v>0</v>
      </c>
      <c r="AA64" s="65">
        <f>(IFERROR(VLOOKUP(A64,#REF!,64,FALSE),0))</f>
        <v>1895883</v>
      </c>
      <c r="AB64" s="65">
        <f t="shared" ref="AB64:AB81" si="43">Z64+AA64</f>
        <v>1895883</v>
      </c>
      <c r="AC64" s="65">
        <v>487487.75</v>
      </c>
      <c r="AD64" s="65">
        <f>AB64*25%</f>
        <v>473970.75</v>
      </c>
      <c r="AE64" s="65">
        <v>487487.75</v>
      </c>
      <c r="AF64" s="65">
        <f t="shared" ref="AF64:AF81" si="44">ROUND($AB64*25%,2)</f>
        <v>473970.75</v>
      </c>
      <c r="AG64" s="65">
        <f t="shared" ref="AG64:AG81" si="45">ROUND($AB64*25%,2)-(AE64-AF64)-(AC64-AD64)</f>
        <v>446936.75</v>
      </c>
      <c r="AH64" s="65">
        <f t="shared" ref="AH64:AH81" si="46">ROUND($AB64*25%,2)</f>
        <v>473970.75</v>
      </c>
      <c r="AI64" s="65">
        <v>0</v>
      </c>
      <c r="AJ64" s="65">
        <f t="shared" ref="AJ64:AJ81" si="47">+Y64-(Z64+AA64)</f>
        <v>-320027.50941571314</v>
      </c>
      <c r="AK64" s="68"/>
      <c r="AP64" s="68"/>
      <c r="AR64" s="79"/>
      <c r="AS64" s="24" t="str">
        <f>VLOOKUP(A64,#REF!,1,FALSE)</f>
        <v>100700440A</v>
      </c>
      <c r="AT64" s="24" t="str">
        <f>VLOOKUP(A64,#REF!,1,FALSE)</f>
        <v>100700440A</v>
      </c>
      <c r="AU64" s="24" t="str">
        <f>VLOOKUP(A64,#REF!,1,FALSE)</f>
        <v>100700440A</v>
      </c>
    </row>
    <row r="65" spans="1:47" x14ac:dyDescent="0.2">
      <c r="A65" s="25" t="s">
        <v>139</v>
      </c>
      <c r="B65" s="8" t="s">
        <v>168</v>
      </c>
      <c r="C65" s="62" t="str">
        <f>IFERROR(VLOOKUP(A65,#REF!,6,FALSE),IFERROR(VLOOKUP(A65,#REF!,6,FALSE),VLOOKUP(A65,#REF!,10,FALSE)))</f>
        <v>No</v>
      </c>
      <c r="D65" s="8">
        <v>1</v>
      </c>
      <c r="E65" s="84">
        <v>0</v>
      </c>
      <c r="F65" s="64">
        <f t="shared" si="32"/>
        <v>279027.90000000002</v>
      </c>
      <c r="G65" s="65">
        <f>IFERROR(IF(C65="No",(VLOOKUP($A65,#REF!,17,FALSE)+VLOOKUP($A65,#REF!,18,FALSE)+VLOOKUP($A65,#REF!,19,FALSE)),(VLOOKUP($A65,#REF!,18,FALSE)+VLOOKUP($A65,#REF!,19,FALSE)+VLOOKUP($A65,#REF!,22,FALSE))),0)</f>
        <v>2161.2600000000002</v>
      </c>
      <c r="H65" s="65"/>
      <c r="I65" s="65">
        <f t="shared" si="33"/>
        <v>2161.2600000000002</v>
      </c>
      <c r="J65" s="66">
        <f t="shared" si="34"/>
        <v>0</v>
      </c>
      <c r="K65" s="65">
        <f>IFERROR(IF(C65="No",(VLOOKUP($A65,#REF!,36,FALSE)),VLOOKUP($A65,#REF!,48,FALSE)),0)</f>
        <v>15900.031414147561</v>
      </c>
      <c r="L65" s="65">
        <f t="shared" si="35"/>
        <v>0</v>
      </c>
      <c r="M65" s="65">
        <f>(IFERROR(VLOOKUP($A65,#REF!,48,FALSE),0))</f>
        <v>6029</v>
      </c>
      <c r="N65" s="65">
        <f>L65+M65</f>
        <v>6029</v>
      </c>
      <c r="O65" s="65">
        <v>1507.25</v>
      </c>
      <c r="P65" s="65">
        <f t="shared" si="37"/>
        <v>1507.25</v>
      </c>
      <c r="Q65" s="65">
        <f t="shared" si="38"/>
        <v>1507.25</v>
      </c>
      <c r="R65" s="65">
        <f t="shared" si="39"/>
        <v>1507.25</v>
      </c>
      <c r="S65" s="65">
        <f t="shared" si="39"/>
        <v>1507.25</v>
      </c>
      <c r="T65" s="65">
        <v>0</v>
      </c>
      <c r="U65" s="65">
        <f t="shared" si="40"/>
        <v>9871.031414147561</v>
      </c>
      <c r="V65" s="65"/>
      <c r="W65" s="65">
        <f>IFERROR(VLOOKUP($A65,#REF!,31,FALSE),0)+IFERROR(VLOOKUP($A65,#REF!,32,FALSE),0)</f>
        <v>276866.64</v>
      </c>
      <c r="X65" s="66">
        <f t="shared" si="41"/>
        <v>0</v>
      </c>
      <c r="Y65" s="65">
        <f>IFERROR(VLOOKUP($A65,#REF!,33,FALSE),0)</f>
        <v>1734570.0558899129</v>
      </c>
      <c r="Z65" s="67">
        <f t="shared" si="42"/>
        <v>0</v>
      </c>
      <c r="AA65" s="65">
        <f>(IFERROR(VLOOKUP(A65,#REF!,64,FALSE),0))</f>
        <v>1365852</v>
      </c>
      <c r="AB65" s="65">
        <f>Z65+AA65</f>
        <v>1365852</v>
      </c>
      <c r="AC65" s="65">
        <v>345986</v>
      </c>
      <c r="AD65" s="65">
        <f>AB65*25%</f>
        <v>341463</v>
      </c>
      <c r="AE65" s="65">
        <v>345986</v>
      </c>
      <c r="AF65" s="65">
        <f t="shared" si="44"/>
        <v>341463</v>
      </c>
      <c r="AG65" s="65">
        <f t="shared" si="45"/>
        <v>332417</v>
      </c>
      <c r="AH65" s="65">
        <f t="shared" si="46"/>
        <v>341463</v>
      </c>
      <c r="AI65" s="65">
        <v>0</v>
      </c>
      <c r="AJ65" s="65">
        <f t="shared" si="47"/>
        <v>368718.05588991288</v>
      </c>
      <c r="AK65" s="82"/>
      <c r="AP65" s="68"/>
      <c r="AR65" s="79"/>
      <c r="AS65" s="24" t="str">
        <f>VLOOKUP(A65,#REF!,1,FALSE)</f>
        <v>100700120Q</v>
      </c>
      <c r="AT65" s="24" t="str">
        <f>VLOOKUP(A65,#REF!,1,FALSE)</f>
        <v>100700120Q</v>
      </c>
      <c r="AU65" s="24" t="str">
        <f>VLOOKUP(A65,#REF!,1,FALSE)</f>
        <v>100700120Q</v>
      </c>
    </row>
    <row r="66" spans="1:47" x14ac:dyDescent="0.2">
      <c r="A66" s="25" t="s">
        <v>213</v>
      </c>
      <c r="B66" s="8" t="s">
        <v>161</v>
      </c>
      <c r="C66" s="62" t="str">
        <f>IFERROR(VLOOKUP(A66,#REF!,6,FALSE),IFERROR(VLOOKUP(A66,#REF!,6,FALSE),VLOOKUP(A66,#REF!,10,FALSE)))</f>
        <v>No</v>
      </c>
      <c r="D66" s="8">
        <v>1</v>
      </c>
      <c r="E66" s="84">
        <v>0</v>
      </c>
      <c r="F66" s="64">
        <f t="shared" si="32"/>
        <v>211736.49</v>
      </c>
      <c r="G66" s="65">
        <f>IFERROR(IF(C66="No",(VLOOKUP($A66,#REF!,17,FALSE)+VLOOKUP($A66,#REF!,18,FALSE)+VLOOKUP($A66,#REF!,19,FALSE)),(VLOOKUP($A66,#REF!,18,FALSE)+VLOOKUP($A66,#REF!,19,FALSE)+VLOOKUP($A66,#REF!,22,FALSE))),0)</f>
        <v>65524.51</v>
      </c>
      <c r="H66" s="65"/>
      <c r="I66" s="65">
        <f t="shared" si="33"/>
        <v>65524.51</v>
      </c>
      <c r="J66" s="66">
        <f t="shared" si="34"/>
        <v>0</v>
      </c>
      <c r="K66" s="65">
        <f>IFERROR(IF(C66="No",(VLOOKUP($A66,#REF!,36,FALSE)),VLOOKUP($A66,#REF!,48,FALSE)),0)</f>
        <v>429710.13251701591</v>
      </c>
      <c r="L66" s="65">
        <f t="shared" si="35"/>
        <v>0</v>
      </c>
      <c r="M66" s="65">
        <f>(IFERROR(VLOOKUP($A66,#REF!,48,FALSE),0))</f>
        <v>180612</v>
      </c>
      <c r="N66" s="65">
        <f t="shared" ref="N66:N81" si="48">L66+M66</f>
        <v>180612</v>
      </c>
      <c r="O66" s="65">
        <v>45153</v>
      </c>
      <c r="P66" s="65">
        <f t="shared" si="37"/>
        <v>45153</v>
      </c>
      <c r="Q66" s="65">
        <f t="shared" si="38"/>
        <v>45153</v>
      </c>
      <c r="R66" s="65">
        <f t="shared" si="39"/>
        <v>45153</v>
      </c>
      <c r="S66" s="65">
        <f t="shared" si="39"/>
        <v>45153</v>
      </c>
      <c r="T66" s="65">
        <v>0</v>
      </c>
      <c r="U66" s="65">
        <f t="shared" si="40"/>
        <v>249098.13251701591</v>
      </c>
      <c r="V66" s="65"/>
      <c r="W66" s="65">
        <f>IFERROR(VLOOKUP($A66,#REF!,31,FALSE),0)+IFERROR(VLOOKUP($A66,#REF!,32,FALSE),0)</f>
        <v>146211.97999999998</v>
      </c>
      <c r="X66" s="66">
        <f t="shared" si="41"/>
        <v>0</v>
      </c>
      <c r="Y66" s="65">
        <f>IFERROR(VLOOKUP($A66,#REF!,33,FALSE),0)</f>
        <v>-131692.001488129</v>
      </c>
      <c r="Z66" s="67">
        <f t="shared" si="42"/>
        <v>0</v>
      </c>
      <c r="AA66" s="65">
        <f>(IFERROR(VLOOKUP(A66,#REF!,64,FALSE),0))</f>
        <v>615442</v>
      </c>
      <c r="AB66" s="65">
        <f t="shared" si="43"/>
        <v>615442</v>
      </c>
      <c r="AC66" s="65">
        <v>164762</v>
      </c>
      <c r="AD66" s="65">
        <f t="shared" ref="AD66:AD81" si="49">AB66*25%</f>
        <v>153860.5</v>
      </c>
      <c r="AE66" s="65">
        <v>164762</v>
      </c>
      <c r="AF66" s="65">
        <f t="shared" si="44"/>
        <v>153860.5</v>
      </c>
      <c r="AG66" s="65">
        <f t="shared" si="45"/>
        <v>132057.5</v>
      </c>
      <c r="AH66" s="65">
        <f t="shared" si="46"/>
        <v>153860.5</v>
      </c>
      <c r="AI66" s="65">
        <v>0</v>
      </c>
      <c r="AJ66" s="65">
        <f t="shared" si="47"/>
        <v>-747134.00148812903</v>
      </c>
      <c r="AK66" s="68"/>
      <c r="AP66" s="68"/>
      <c r="AR66" s="79"/>
      <c r="AS66" s="24" t="str">
        <f>VLOOKUP(A66,#REF!,1,FALSE)</f>
        <v>200918290A</v>
      </c>
      <c r="AT66" s="24" t="str">
        <f>VLOOKUP(A66,#REF!,1,FALSE)</f>
        <v>200918290A</v>
      </c>
      <c r="AU66" s="24" t="str">
        <f>VLOOKUP(A66,#REF!,1,FALSE)</f>
        <v>200918290A</v>
      </c>
    </row>
    <row r="67" spans="1:47" x14ac:dyDescent="0.2">
      <c r="A67" s="25" t="s">
        <v>214</v>
      </c>
      <c r="B67" s="8" t="s">
        <v>162</v>
      </c>
      <c r="C67" s="62" t="str">
        <f>IFERROR(VLOOKUP(A67,#REF!,6,FALSE),IFERROR(VLOOKUP(A67,#REF!,6,FALSE),VLOOKUP(A67,#REF!,10,FALSE)))</f>
        <v>No</v>
      </c>
      <c r="D67" s="8">
        <v>1</v>
      </c>
      <c r="E67" s="84">
        <v>0</v>
      </c>
      <c r="F67" s="64">
        <f t="shared" si="32"/>
        <v>498350.92689628259</v>
      </c>
      <c r="G67" s="65">
        <f>IFERROR(IF(C67="No",(VLOOKUP($A67,#REF!,17,FALSE)+VLOOKUP($A67,#REF!,18,FALSE)+VLOOKUP($A67,#REF!,19,FALSE)),(VLOOKUP($A67,#REF!,18,FALSE)+VLOOKUP($A67,#REF!,19,FALSE)+VLOOKUP($A67,#REF!,22,FALSE))),0)</f>
        <v>65949.820000000007</v>
      </c>
      <c r="H67" s="65"/>
      <c r="I67" s="65">
        <f t="shared" si="33"/>
        <v>65949.820000000007</v>
      </c>
      <c r="J67" s="66">
        <f t="shared" si="34"/>
        <v>0</v>
      </c>
      <c r="K67" s="65">
        <f>IFERROR(IF(C67="No",(VLOOKUP($A67,#REF!,36,FALSE)),VLOOKUP($A67,#REF!,48,FALSE)),0)</f>
        <v>226529.86356453036</v>
      </c>
      <c r="L67" s="65">
        <f t="shared" si="35"/>
        <v>0</v>
      </c>
      <c r="M67" s="65">
        <f>(IFERROR(VLOOKUP($A67,#REF!,48,FALSE),0))</f>
        <v>114301</v>
      </c>
      <c r="N67" s="65">
        <f t="shared" si="48"/>
        <v>114301</v>
      </c>
      <c r="O67" s="65">
        <v>28575.25</v>
      </c>
      <c r="P67" s="65">
        <f t="shared" si="37"/>
        <v>28575.25</v>
      </c>
      <c r="Q67" s="65">
        <f t="shared" si="38"/>
        <v>28575.25</v>
      </c>
      <c r="R67" s="65">
        <f t="shared" si="39"/>
        <v>28575.25</v>
      </c>
      <c r="S67" s="65">
        <f t="shared" si="39"/>
        <v>28575.25</v>
      </c>
      <c r="T67" s="65">
        <v>0</v>
      </c>
      <c r="U67" s="65">
        <f t="shared" si="40"/>
        <v>112228.86356453036</v>
      </c>
      <c r="V67" s="65"/>
      <c r="W67" s="65">
        <f>IFERROR(VLOOKUP($A67,#REF!,31,FALSE),0)+IFERROR(VLOOKUP($A67,#REF!,32,FALSE),0)</f>
        <v>432401.10689628258</v>
      </c>
      <c r="X67" s="66">
        <f t="shared" si="41"/>
        <v>0</v>
      </c>
      <c r="Y67" s="65">
        <f>IFERROR(VLOOKUP($A67,#REF!,33,FALSE),0)</f>
        <v>-484551.36332321592</v>
      </c>
      <c r="Z67" s="67">
        <f t="shared" si="42"/>
        <v>0</v>
      </c>
      <c r="AA67" s="65">
        <f>(IFERROR(VLOOKUP(A67,#REF!,64,FALSE),0))</f>
        <v>1425496</v>
      </c>
      <c r="AB67" s="65">
        <f t="shared" si="43"/>
        <v>1425496</v>
      </c>
      <c r="AC67" s="65">
        <v>380007</v>
      </c>
      <c r="AD67" s="65">
        <f t="shared" si="49"/>
        <v>356374</v>
      </c>
      <c r="AE67" s="65">
        <v>380007</v>
      </c>
      <c r="AF67" s="65">
        <f t="shared" si="44"/>
        <v>356374</v>
      </c>
      <c r="AG67" s="65">
        <f t="shared" si="45"/>
        <v>309108</v>
      </c>
      <c r="AH67" s="65">
        <f t="shared" si="46"/>
        <v>356374</v>
      </c>
      <c r="AI67" s="65">
        <v>0</v>
      </c>
      <c r="AJ67" s="65">
        <f t="shared" si="47"/>
        <v>-1910047.3633232159</v>
      </c>
      <c r="AK67" s="68"/>
      <c r="AP67" s="68"/>
      <c r="AR67" s="79"/>
      <c r="AS67" s="24" t="str">
        <f>VLOOKUP(A67,#REF!,1,FALSE)</f>
        <v>200925590A</v>
      </c>
      <c r="AT67" s="24" t="str">
        <f>VLOOKUP(A67,#REF!,1,FALSE)</f>
        <v>200925590A</v>
      </c>
      <c r="AU67" s="24" t="str">
        <f>VLOOKUP(A67,#REF!,1,FALSE)</f>
        <v>200925590A</v>
      </c>
    </row>
    <row r="68" spans="1:47" x14ac:dyDescent="0.2">
      <c r="A68" s="25" t="s">
        <v>110</v>
      </c>
      <c r="B68" s="8" t="s">
        <v>163</v>
      </c>
      <c r="C68" s="62" t="str">
        <f>IFERROR(VLOOKUP(A68,#REF!,6,FALSE),IFERROR(VLOOKUP(A68,#REF!,6,FALSE),VLOOKUP(A68,#REF!,10,FALSE)))</f>
        <v>No</v>
      </c>
      <c r="D68" s="8">
        <v>1</v>
      </c>
      <c r="E68" s="84">
        <v>0</v>
      </c>
      <c r="F68" s="64">
        <f t="shared" si="32"/>
        <v>334350.12727565633</v>
      </c>
      <c r="G68" s="65">
        <f>IFERROR(IF(C68="No",(VLOOKUP($A68,#REF!,17,FALSE)+VLOOKUP($A68,#REF!,18,FALSE)+VLOOKUP($A68,#REF!,19,FALSE)),(VLOOKUP($A68,#REF!,18,FALSE)+VLOOKUP($A68,#REF!,19,FALSE)+VLOOKUP($A68,#REF!,22,FALSE))),0)</f>
        <v>49755.15</v>
      </c>
      <c r="H68" s="65"/>
      <c r="I68" s="65">
        <f t="shared" si="33"/>
        <v>49755.15</v>
      </c>
      <c r="J68" s="66">
        <f t="shared" si="34"/>
        <v>0</v>
      </c>
      <c r="K68" s="65">
        <f>IFERROR(IF(C68="No",(VLOOKUP($A68,#REF!,36,FALSE)),VLOOKUP($A68,#REF!,48,FALSE)),0)</f>
        <v>12603.226367187232</v>
      </c>
      <c r="L68" s="65">
        <f t="shared" si="35"/>
        <v>0</v>
      </c>
      <c r="M68" s="65">
        <f>(IFERROR(VLOOKUP($A68,#REF!,48,FALSE),0))</f>
        <v>26278</v>
      </c>
      <c r="N68" s="65">
        <f t="shared" si="48"/>
        <v>26278</v>
      </c>
      <c r="O68" s="65">
        <v>6569.5</v>
      </c>
      <c r="P68" s="65">
        <f t="shared" si="37"/>
        <v>6569.5</v>
      </c>
      <c r="Q68" s="65">
        <f t="shared" si="38"/>
        <v>6569.5</v>
      </c>
      <c r="R68" s="65">
        <f t="shared" si="39"/>
        <v>6569.5</v>
      </c>
      <c r="S68" s="65">
        <f t="shared" si="39"/>
        <v>6569.5</v>
      </c>
      <c r="T68" s="65">
        <v>0</v>
      </c>
      <c r="U68" s="65">
        <f t="shared" si="40"/>
        <v>-13674.773632812768</v>
      </c>
      <c r="V68" s="65"/>
      <c r="W68" s="65">
        <f>IFERROR(VLOOKUP($A68,#REF!,31,FALSE),0)+IFERROR(VLOOKUP($A68,#REF!,32,FALSE),0)</f>
        <v>284594.9772756563</v>
      </c>
      <c r="X68" s="66">
        <f t="shared" si="41"/>
        <v>0</v>
      </c>
      <c r="Y68" s="65">
        <f>IFERROR(VLOOKUP($A68,#REF!,33,FALSE),0)</f>
        <v>665493.57010164624</v>
      </c>
      <c r="Z68" s="67">
        <f t="shared" si="42"/>
        <v>0</v>
      </c>
      <c r="AA68" s="65">
        <f>(IFERROR(VLOOKUP(A68,#REF!,64,FALSE),0))</f>
        <v>633230</v>
      </c>
      <c r="AB68" s="65">
        <f t="shared" si="43"/>
        <v>633230</v>
      </c>
      <c r="AC68" s="65">
        <v>167259</v>
      </c>
      <c r="AD68" s="65">
        <f t="shared" si="49"/>
        <v>158307.5</v>
      </c>
      <c r="AE68" s="65">
        <v>167259</v>
      </c>
      <c r="AF68" s="65">
        <f t="shared" si="44"/>
        <v>158307.5</v>
      </c>
      <c r="AG68" s="65">
        <f t="shared" si="45"/>
        <v>140404.5</v>
      </c>
      <c r="AH68" s="65">
        <f t="shared" si="46"/>
        <v>158307.5</v>
      </c>
      <c r="AI68" s="65">
        <v>0</v>
      </c>
      <c r="AJ68" s="65">
        <f t="shared" si="47"/>
        <v>32263.570101646241</v>
      </c>
      <c r="AK68" s="68"/>
      <c r="AP68" s="68"/>
      <c r="AR68" s="79"/>
      <c r="AS68" s="24" t="str">
        <f>VLOOKUP(A68,#REF!,1,FALSE)</f>
        <v>100700460A</v>
      </c>
      <c r="AT68" s="24" t="str">
        <f>VLOOKUP(A68,#REF!,1,FALSE)</f>
        <v>100700460A</v>
      </c>
      <c r="AU68" s="24" t="str">
        <f>VLOOKUP(A68,#REF!,1,FALSE)</f>
        <v>100700460A</v>
      </c>
    </row>
    <row r="69" spans="1:47" x14ac:dyDescent="0.2">
      <c r="A69" s="25" t="s">
        <v>104</v>
      </c>
      <c r="B69" s="8" t="s">
        <v>164</v>
      </c>
      <c r="C69" s="62" t="str">
        <f>IFERROR(VLOOKUP(A69,#REF!,6,FALSE),IFERROR(VLOOKUP(A69,#REF!,6,FALSE),VLOOKUP(A69,#REF!,10,FALSE)))</f>
        <v>No</v>
      </c>
      <c r="D69" s="8">
        <v>1</v>
      </c>
      <c r="E69" s="84">
        <v>0</v>
      </c>
      <c r="F69" s="64">
        <f t="shared" si="32"/>
        <v>439355.81420303148</v>
      </c>
      <c r="G69" s="65">
        <f>IFERROR(IF(C69="No",(VLOOKUP($A69,#REF!,17,FALSE)+VLOOKUP($A69,#REF!,18,FALSE)+VLOOKUP($A69,#REF!,19,FALSE)),(VLOOKUP($A69,#REF!,18,FALSE)+VLOOKUP($A69,#REF!,19,FALSE)+VLOOKUP($A69,#REF!,22,FALSE))),0)</f>
        <v>171534.56</v>
      </c>
      <c r="H69" s="65"/>
      <c r="I69" s="65">
        <f t="shared" si="33"/>
        <v>171534.56</v>
      </c>
      <c r="J69" s="66">
        <f t="shared" si="34"/>
        <v>0</v>
      </c>
      <c r="K69" s="65">
        <f>IFERROR(IF(C69="No",(VLOOKUP($A69,#REF!,36,FALSE)),VLOOKUP($A69,#REF!,48,FALSE)),0)</f>
        <v>139951.65313672984</v>
      </c>
      <c r="L69" s="65">
        <f t="shared" si="35"/>
        <v>0</v>
      </c>
      <c r="M69" s="65">
        <f>(IFERROR(VLOOKUP($A69,#REF!,48,FALSE),0))</f>
        <v>229395</v>
      </c>
      <c r="N69" s="65">
        <f t="shared" si="48"/>
        <v>229395</v>
      </c>
      <c r="O69" s="65">
        <v>57348.75</v>
      </c>
      <c r="P69" s="65">
        <f t="shared" si="37"/>
        <v>57348.75</v>
      </c>
      <c r="Q69" s="65">
        <f t="shared" si="38"/>
        <v>57348.75</v>
      </c>
      <c r="R69" s="65">
        <f t="shared" si="39"/>
        <v>57348.75</v>
      </c>
      <c r="S69" s="65">
        <f t="shared" si="39"/>
        <v>57348.75</v>
      </c>
      <c r="T69" s="65">
        <v>0</v>
      </c>
      <c r="U69" s="65">
        <f t="shared" si="40"/>
        <v>-89443.346863270155</v>
      </c>
      <c r="V69" s="65"/>
      <c r="W69" s="65">
        <f>IFERROR(VLOOKUP($A69,#REF!,31,FALSE),0)+IFERROR(VLOOKUP($A69,#REF!,32,FALSE),0)</f>
        <v>267821.25420303148</v>
      </c>
      <c r="X69" s="66">
        <f t="shared" si="41"/>
        <v>0</v>
      </c>
      <c r="Y69" s="65">
        <f>IFERROR(VLOOKUP($A69,#REF!,33,FALSE),0)</f>
        <v>272223.30925002508</v>
      </c>
      <c r="Z69" s="67">
        <f t="shared" si="42"/>
        <v>0</v>
      </c>
      <c r="AA69" s="65">
        <f>(IFERROR(VLOOKUP(A69,#REF!,64,FALSE),0))</f>
        <v>580072</v>
      </c>
      <c r="AB69" s="65">
        <f t="shared" si="43"/>
        <v>580072</v>
      </c>
      <c r="AC69" s="65">
        <v>155088.25</v>
      </c>
      <c r="AD69" s="65">
        <f t="shared" si="49"/>
        <v>145018</v>
      </c>
      <c r="AE69" s="65">
        <v>155088.25</v>
      </c>
      <c r="AF69" s="65">
        <f t="shared" si="44"/>
        <v>145018</v>
      </c>
      <c r="AG69" s="65">
        <f t="shared" si="45"/>
        <v>124877.5</v>
      </c>
      <c r="AH69" s="65">
        <f t="shared" si="46"/>
        <v>145018</v>
      </c>
      <c r="AI69" s="65">
        <v>0</v>
      </c>
      <c r="AJ69" s="65">
        <f t="shared" si="47"/>
        <v>-307848.69074997492</v>
      </c>
      <c r="AK69" s="68"/>
      <c r="AP69" s="68"/>
      <c r="AR69" s="79"/>
      <c r="AS69" s="24" t="str">
        <f>VLOOKUP(A69,#REF!,1,FALSE)</f>
        <v>100774650D</v>
      </c>
      <c r="AT69" s="24" t="str">
        <f>VLOOKUP(A69,#REF!,1,FALSE)</f>
        <v>100774650D</v>
      </c>
      <c r="AU69" s="24" t="str">
        <f>VLOOKUP(A69,#REF!,1,FALSE)</f>
        <v>100774650D</v>
      </c>
    </row>
    <row r="70" spans="1:47" x14ac:dyDescent="0.2">
      <c r="A70" s="25" t="s">
        <v>34</v>
      </c>
      <c r="B70" s="8" t="s">
        <v>154</v>
      </c>
      <c r="C70" s="62" t="str">
        <f>IFERROR(VLOOKUP(A70,#REF!,6,FALSE),IFERROR(VLOOKUP(A70,#REF!,6,FALSE),VLOOKUP(A70,#REF!,10,FALSE)))</f>
        <v>No</v>
      </c>
      <c r="D70" s="8">
        <v>1</v>
      </c>
      <c r="E70" s="63">
        <v>0</v>
      </c>
      <c r="F70" s="64">
        <f t="shared" si="32"/>
        <v>3514609.0936867483</v>
      </c>
      <c r="G70" s="65">
        <f>IFERROR(IF(C70="No",(VLOOKUP($A70,#REF!,17,FALSE)+VLOOKUP($A70,#REF!,18,FALSE)+VLOOKUP($A70,#REF!,19,FALSE)),(VLOOKUP($A70,#REF!,18,FALSE)+VLOOKUP($A70,#REF!,19,FALSE)+VLOOKUP($A70,#REF!,22,FALSE))),0)</f>
        <v>1578167.9899999998</v>
      </c>
      <c r="H70" s="65"/>
      <c r="I70" s="65">
        <f t="shared" si="33"/>
        <v>1578167.9899999998</v>
      </c>
      <c r="J70" s="66">
        <f t="shared" si="34"/>
        <v>0</v>
      </c>
      <c r="K70" s="65">
        <f>IFERROR(IF(C70="No",(VLOOKUP($A70,#REF!,36,FALSE)),VLOOKUP($A70,#REF!,48,FALSE)),0)</f>
        <v>489737.42833605199</v>
      </c>
      <c r="L70" s="65">
        <f t="shared" si="35"/>
        <v>0</v>
      </c>
      <c r="M70" s="65">
        <f>(IFERROR(VLOOKUP($A70,#REF!,48,FALSE),0))</f>
        <v>369421</v>
      </c>
      <c r="N70" s="65">
        <f t="shared" si="48"/>
        <v>369421</v>
      </c>
      <c r="O70" s="65">
        <v>92355.25</v>
      </c>
      <c r="P70" s="65">
        <f t="shared" si="37"/>
        <v>92355.25</v>
      </c>
      <c r="Q70" s="65">
        <f t="shared" si="38"/>
        <v>92355.25</v>
      </c>
      <c r="R70" s="65">
        <f t="shared" si="39"/>
        <v>92355.25</v>
      </c>
      <c r="S70" s="65">
        <f t="shared" si="39"/>
        <v>92355.25</v>
      </c>
      <c r="T70" s="65">
        <v>0</v>
      </c>
      <c r="U70" s="65">
        <f t="shared" si="40"/>
        <v>120316.42833605199</v>
      </c>
      <c r="V70" s="65"/>
      <c r="W70" s="65">
        <f>IFERROR(VLOOKUP($A70,#REF!,31,FALSE),0)+IFERROR(VLOOKUP($A70,#REF!,32,FALSE),0)</f>
        <v>1936441.1036867483</v>
      </c>
      <c r="X70" s="66">
        <f t="shared" si="41"/>
        <v>0</v>
      </c>
      <c r="Y70" s="65">
        <f>IFERROR(VLOOKUP($A70,#REF!,33,FALSE),0)</f>
        <v>482770.67912739841</v>
      </c>
      <c r="Z70" s="67">
        <f t="shared" si="42"/>
        <v>0</v>
      </c>
      <c r="AA70" s="65">
        <f>(IFERROR(VLOOKUP(A70,#REF!,64,FALSE),0))</f>
        <v>84568</v>
      </c>
      <c r="AB70" s="65">
        <f t="shared" si="43"/>
        <v>84568</v>
      </c>
      <c r="AC70" s="65">
        <v>35580</v>
      </c>
      <c r="AD70" s="65">
        <f t="shared" si="49"/>
        <v>21142</v>
      </c>
      <c r="AE70" s="65">
        <v>35580</v>
      </c>
      <c r="AF70" s="65">
        <f t="shared" si="44"/>
        <v>21142</v>
      </c>
      <c r="AG70" s="65">
        <f>(ROUND($AB70*50%,2)-(AE70-AF70)-(AC70-AD70))/2</f>
        <v>6704</v>
      </c>
      <c r="AH70" s="65">
        <f>(ROUND($AB70*50%,2)-(AE70-AF70)-(AC70-AD70))/2</f>
        <v>6704</v>
      </c>
      <c r="AI70" s="65">
        <v>0</v>
      </c>
      <c r="AJ70" s="65">
        <f t="shared" si="47"/>
        <v>398202.67912739841</v>
      </c>
      <c r="AK70" s="68"/>
      <c r="AP70" s="68"/>
      <c r="AR70" s="79"/>
      <c r="AS70" s="24" t="str">
        <f>VLOOKUP(A70,#REF!,1,FALSE)</f>
        <v>100700920A</v>
      </c>
      <c r="AT70" s="24" t="str">
        <f>VLOOKUP(A70,#REF!,1,FALSE)</f>
        <v>100700920A</v>
      </c>
      <c r="AU70" s="24" t="str">
        <f>VLOOKUP(A70,#REF!,1,FALSE)</f>
        <v>100700920A</v>
      </c>
    </row>
    <row r="71" spans="1:47" x14ac:dyDescent="0.2">
      <c r="A71" s="25" t="s">
        <v>113</v>
      </c>
      <c r="B71" s="8" t="s">
        <v>114</v>
      </c>
      <c r="C71" s="62" t="str">
        <f>IFERROR(VLOOKUP(A71,#REF!,6,FALSE),IFERROR(VLOOKUP(A71,#REF!,6,FALSE),VLOOKUP(A71,#REF!,10,FALSE)))</f>
        <v>No</v>
      </c>
      <c r="D71" s="8">
        <v>1</v>
      </c>
      <c r="E71" s="84">
        <v>0</v>
      </c>
      <c r="F71" s="64">
        <f t="shared" si="32"/>
        <v>540331.94999999902</v>
      </c>
      <c r="G71" s="65">
        <f>IFERROR(IF(C71="No",(VLOOKUP($A71,#REF!,17,FALSE)+VLOOKUP($A71,#REF!,18,FALSE)+VLOOKUP($A71,#REF!,19,FALSE)),(VLOOKUP($A71,#REF!,18,FALSE)+VLOOKUP($A71,#REF!,19,FALSE)+VLOOKUP($A71,#REF!,22,FALSE))),0)</f>
        <v>31176.02</v>
      </c>
      <c r="H71" s="65"/>
      <c r="I71" s="65">
        <f t="shared" si="33"/>
        <v>31176.02</v>
      </c>
      <c r="J71" s="66">
        <f t="shared" si="34"/>
        <v>0</v>
      </c>
      <c r="K71" s="65">
        <f>IFERROR(IF(C71="No",(VLOOKUP($A71,#REF!,36,FALSE)),VLOOKUP($A71,#REF!,48,FALSE)),0)</f>
        <v>55521.581247375427</v>
      </c>
      <c r="L71" s="65">
        <f t="shared" si="35"/>
        <v>0</v>
      </c>
      <c r="M71" s="65">
        <f>(IFERROR(VLOOKUP($A71,#REF!,48,FALSE),0))</f>
        <v>29854</v>
      </c>
      <c r="N71" s="65">
        <f t="shared" si="48"/>
        <v>29854</v>
      </c>
      <c r="O71" s="65">
        <v>7463.5</v>
      </c>
      <c r="P71" s="65">
        <f t="shared" si="37"/>
        <v>7463.5</v>
      </c>
      <c r="Q71" s="65">
        <f t="shared" si="38"/>
        <v>7463.5</v>
      </c>
      <c r="R71" s="65">
        <f t="shared" si="39"/>
        <v>7463.5</v>
      </c>
      <c r="S71" s="65">
        <f t="shared" si="39"/>
        <v>7463.5</v>
      </c>
      <c r="T71" s="65">
        <v>0</v>
      </c>
      <c r="U71" s="65">
        <f t="shared" si="40"/>
        <v>25667.581247375427</v>
      </c>
      <c r="V71" s="65"/>
      <c r="W71" s="65">
        <f>IFERROR(VLOOKUP($A71,#REF!,31,FALSE),0)+IFERROR(VLOOKUP($A71,#REF!,32,FALSE),0)</f>
        <v>509155.929999999</v>
      </c>
      <c r="X71" s="66">
        <f t="shared" si="41"/>
        <v>0</v>
      </c>
      <c r="Y71" s="65">
        <f>IFERROR(VLOOKUP($A71,#REF!,33,FALSE),0)</f>
        <v>502589.19618933805</v>
      </c>
      <c r="Z71" s="67">
        <f t="shared" si="42"/>
        <v>0</v>
      </c>
      <c r="AA71" s="65">
        <f>(IFERROR(VLOOKUP(A71,#REF!,64,FALSE),0))</f>
        <v>515702</v>
      </c>
      <c r="AB71" s="65">
        <f t="shared" si="43"/>
        <v>515702</v>
      </c>
      <c r="AC71" s="65">
        <v>166243.5</v>
      </c>
      <c r="AD71" s="65">
        <f t="shared" si="49"/>
        <v>128925.5</v>
      </c>
      <c r="AE71" s="65">
        <v>166243.5</v>
      </c>
      <c r="AF71" s="65">
        <f t="shared" si="44"/>
        <v>128925.5</v>
      </c>
      <c r="AG71" s="65">
        <f t="shared" si="45"/>
        <v>54289.5</v>
      </c>
      <c r="AH71" s="65">
        <f t="shared" si="46"/>
        <v>128925.5</v>
      </c>
      <c r="AI71" s="65">
        <v>0</v>
      </c>
      <c r="AJ71" s="65">
        <f t="shared" si="47"/>
        <v>-13112.80381066195</v>
      </c>
      <c r="AK71" s="68"/>
      <c r="AP71" s="68"/>
      <c r="AR71" s="79"/>
      <c r="AS71" s="24" t="str">
        <f>VLOOKUP(A71,#REF!,1,FALSE)</f>
        <v>200226190A</v>
      </c>
      <c r="AT71" s="24" t="str">
        <f>VLOOKUP(A71,#REF!,1,FALSE)</f>
        <v>200226190A</v>
      </c>
      <c r="AU71" s="24" t="str">
        <f>VLOOKUP(A71,#REF!,1,FALSE)</f>
        <v>200226190A</v>
      </c>
    </row>
    <row r="72" spans="1:47" x14ac:dyDescent="0.2">
      <c r="A72" s="25" t="s">
        <v>115</v>
      </c>
      <c r="B72" s="8" t="s">
        <v>202</v>
      </c>
      <c r="C72" s="62" t="str">
        <f>IFERROR(VLOOKUP(A72,#REF!,6,FALSE),IFERROR(VLOOKUP(A72,#REF!,6,FALSE),VLOOKUP(A72,#REF!,10,FALSE)))</f>
        <v>No</v>
      </c>
      <c r="D72" s="8">
        <v>1</v>
      </c>
      <c r="E72" s="84">
        <v>0</v>
      </c>
      <c r="F72" s="64">
        <f t="shared" si="32"/>
        <v>490896.56000000006</v>
      </c>
      <c r="G72" s="65">
        <f>IFERROR(IF(C72="No",(VLOOKUP($A72,#REF!,17,FALSE)+VLOOKUP($A72,#REF!,18,FALSE)+VLOOKUP($A72,#REF!,19,FALSE)),(VLOOKUP($A72,#REF!,18,FALSE)+VLOOKUP($A72,#REF!,19,FALSE)+VLOOKUP($A72,#REF!,22,FALSE))),0)</f>
        <v>67543.88</v>
      </c>
      <c r="H72" s="65"/>
      <c r="I72" s="65">
        <f t="shared" si="33"/>
        <v>67543.88</v>
      </c>
      <c r="J72" s="66">
        <f t="shared" si="34"/>
        <v>0</v>
      </c>
      <c r="K72" s="65">
        <f>IFERROR(IF(C72="No",(VLOOKUP($A72,#REF!,36,FALSE)),VLOOKUP($A72,#REF!,48,FALSE)),0)</f>
        <v>93823.249260826677</v>
      </c>
      <c r="L72" s="65">
        <f t="shared" si="35"/>
        <v>0</v>
      </c>
      <c r="M72" s="65">
        <f>(IFERROR(VLOOKUP($A72,#REF!,48,FALSE),0))</f>
        <v>74383</v>
      </c>
      <c r="N72" s="65">
        <f t="shared" si="48"/>
        <v>74383</v>
      </c>
      <c r="O72" s="65">
        <v>18595.75</v>
      </c>
      <c r="P72" s="65">
        <f t="shared" si="37"/>
        <v>18595.75</v>
      </c>
      <c r="Q72" s="65">
        <f t="shared" si="38"/>
        <v>18595.75</v>
      </c>
      <c r="R72" s="65">
        <f t="shared" si="39"/>
        <v>18595.75</v>
      </c>
      <c r="S72" s="65">
        <f t="shared" si="39"/>
        <v>18595.75</v>
      </c>
      <c r="T72" s="65">
        <v>0</v>
      </c>
      <c r="U72" s="65">
        <f t="shared" si="40"/>
        <v>19440.249260826677</v>
      </c>
      <c r="V72" s="65"/>
      <c r="W72" s="65">
        <f>IFERROR(VLOOKUP($A72,#REF!,31,FALSE),0)+IFERROR(VLOOKUP($A72,#REF!,32,FALSE),0)</f>
        <v>423352.68000000005</v>
      </c>
      <c r="X72" s="66">
        <f t="shared" si="41"/>
        <v>0</v>
      </c>
      <c r="Y72" s="65">
        <f>IFERROR(VLOOKUP($A72,#REF!,33,FALSE),0)</f>
        <v>537430.40472231316</v>
      </c>
      <c r="Z72" s="67">
        <f t="shared" si="42"/>
        <v>0</v>
      </c>
      <c r="AA72" s="65">
        <f>(IFERROR(VLOOKUP(A72,#REF!,64,FALSE),0))</f>
        <v>425274</v>
      </c>
      <c r="AB72" s="65">
        <f t="shared" si="43"/>
        <v>425274</v>
      </c>
      <c r="AC72" s="65">
        <v>121804</v>
      </c>
      <c r="AD72" s="65">
        <f t="shared" si="49"/>
        <v>106318.5</v>
      </c>
      <c r="AE72" s="65">
        <v>121804</v>
      </c>
      <c r="AF72" s="65">
        <f t="shared" si="44"/>
        <v>106318.5</v>
      </c>
      <c r="AG72" s="65">
        <f t="shared" si="45"/>
        <v>75347.5</v>
      </c>
      <c r="AH72" s="65">
        <f t="shared" si="46"/>
        <v>106318.5</v>
      </c>
      <c r="AI72" s="65">
        <v>0</v>
      </c>
      <c r="AJ72" s="65">
        <f t="shared" si="47"/>
        <v>112156.40472231316</v>
      </c>
      <c r="AK72" s="68"/>
      <c r="AP72" s="68"/>
      <c r="AR72" s="79"/>
      <c r="AS72" s="24" t="str">
        <f>VLOOKUP(A72,#REF!,1,FALSE)</f>
        <v>200521810B</v>
      </c>
      <c r="AT72" s="24" t="str">
        <f>VLOOKUP(A72,#REF!,1,FALSE)</f>
        <v>200521810B</v>
      </c>
      <c r="AU72" s="24" t="str">
        <f>VLOOKUP(A72,#REF!,1,FALSE)</f>
        <v>200521810B</v>
      </c>
    </row>
    <row r="73" spans="1:47" x14ac:dyDescent="0.2">
      <c r="A73" s="37" t="s">
        <v>116</v>
      </c>
      <c r="B73" s="38" t="s">
        <v>165</v>
      </c>
      <c r="C73" s="62" t="str">
        <f>IFERROR(VLOOKUP(A73,#REF!,6,FALSE),IFERROR(VLOOKUP(A73,#REF!,6,FALSE),VLOOKUP(A73,#REF!,10,FALSE)))</f>
        <v>No</v>
      </c>
      <c r="D73" s="8">
        <v>1</v>
      </c>
      <c r="E73" s="84">
        <v>0</v>
      </c>
      <c r="F73" s="64">
        <f t="shared" si="32"/>
        <v>1438274.419999995</v>
      </c>
      <c r="G73" s="65">
        <f>IFERROR(IF(C73="No",(VLOOKUP($A73,#REF!,17,FALSE)+VLOOKUP($A73,#REF!,18,FALSE)+VLOOKUP($A73,#REF!,19,FALSE)),(VLOOKUP($A73,#REF!,18,FALSE)+VLOOKUP($A73,#REF!,19,FALSE)+VLOOKUP($A73,#REF!,22,FALSE))),0)</f>
        <v>354509.56</v>
      </c>
      <c r="H73" s="65"/>
      <c r="I73" s="65">
        <f t="shared" si="33"/>
        <v>354509.56</v>
      </c>
      <c r="J73" s="66">
        <f t="shared" si="34"/>
        <v>0</v>
      </c>
      <c r="K73" s="65">
        <f>IFERROR(IF(C73="No",(VLOOKUP($A73,#REF!,36,FALSE)),VLOOKUP($A73,#REF!,48,FALSE)),0)</f>
        <v>140881.02573114674</v>
      </c>
      <c r="L73" s="65">
        <f t="shared" si="35"/>
        <v>0</v>
      </c>
      <c r="M73" s="65">
        <f>(IFERROR(VLOOKUP($A73,#REF!,48,FALSE),0))</f>
        <v>145534</v>
      </c>
      <c r="N73" s="65">
        <f t="shared" si="48"/>
        <v>145534</v>
      </c>
      <c r="O73" s="65">
        <v>36383.5</v>
      </c>
      <c r="P73" s="65">
        <f t="shared" si="37"/>
        <v>36383.5</v>
      </c>
      <c r="Q73" s="65">
        <f t="shared" si="38"/>
        <v>36383.5</v>
      </c>
      <c r="R73" s="65">
        <f t="shared" si="39"/>
        <v>36383.5</v>
      </c>
      <c r="S73" s="65">
        <f t="shared" si="39"/>
        <v>36383.5</v>
      </c>
      <c r="T73" s="65">
        <v>0</v>
      </c>
      <c r="U73" s="65">
        <f t="shared" si="40"/>
        <v>-4652.9742688532569</v>
      </c>
      <c r="V73" s="64"/>
      <c r="W73" s="65">
        <f>IFERROR(VLOOKUP($A73,#REF!,31,FALSE),0)+IFERROR(VLOOKUP($A73,#REF!,32,FALSE),0)</f>
        <v>1083764.859999995</v>
      </c>
      <c r="X73" s="66">
        <f t="shared" si="41"/>
        <v>0</v>
      </c>
      <c r="Y73" s="65">
        <f>IFERROR(VLOOKUP($A73,#REF!,33,FALSE),0)</f>
        <v>1113512.4760203906</v>
      </c>
      <c r="Z73" s="67">
        <f t="shared" si="42"/>
        <v>0</v>
      </c>
      <c r="AA73" s="65">
        <f>(IFERROR(VLOOKUP(A73,#REF!,64,FALSE),0))</f>
        <v>1234729</v>
      </c>
      <c r="AB73" s="65">
        <f t="shared" si="43"/>
        <v>1234729</v>
      </c>
      <c r="AC73" s="65">
        <v>329957.25</v>
      </c>
      <c r="AD73" s="65">
        <f t="shared" si="49"/>
        <v>308682.25</v>
      </c>
      <c r="AE73" s="65">
        <v>329957.25</v>
      </c>
      <c r="AF73" s="65">
        <f t="shared" si="44"/>
        <v>308682.25</v>
      </c>
      <c r="AG73" s="65">
        <f t="shared" si="45"/>
        <v>266132.25</v>
      </c>
      <c r="AH73" s="65">
        <f t="shared" si="46"/>
        <v>308682.25</v>
      </c>
      <c r="AI73" s="65">
        <v>0</v>
      </c>
      <c r="AJ73" s="65">
        <f t="shared" si="47"/>
        <v>-121216.52397960937</v>
      </c>
      <c r="AK73" s="68"/>
      <c r="AP73" s="68"/>
      <c r="AR73" s="79"/>
      <c r="AS73" s="24" t="str">
        <f>VLOOKUP(A73,#REF!,1,FALSE)</f>
        <v>200425410C</v>
      </c>
      <c r="AT73" s="24" t="str">
        <f>VLOOKUP(A73,#REF!,1,FALSE)</f>
        <v>200425410C</v>
      </c>
      <c r="AU73" s="24" t="str">
        <f>VLOOKUP(A73,#REF!,1,FALSE)</f>
        <v>200425410C</v>
      </c>
    </row>
    <row r="74" spans="1:47" x14ac:dyDescent="0.2">
      <c r="A74" s="25" t="s">
        <v>117</v>
      </c>
      <c r="B74" s="27" t="s">
        <v>166</v>
      </c>
      <c r="C74" s="62" t="str">
        <f>IFERROR(VLOOKUP(A74,#REF!,6,FALSE),IFERROR(VLOOKUP(A74,#REF!,6,FALSE),VLOOKUP(A74,#REF!,10,FALSE)))</f>
        <v>No</v>
      </c>
      <c r="D74" s="8">
        <v>1</v>
      </c>
      <c r="E74" s="84">
        <v>0</v>
      </c>
      <c r="F74" s="64">
        <f t="shared" si="32"/>
        <v>813055.90999999596</v>
      </c>
      <c r="G74" s="65">
        <f>IFERROR(IF(C74="No",(VLOOKUP($A74,#REF!,17,FALSE)+VLOOKUP($A74,#REF!,18,FALSE)+VLOOKUP($A74,#REF!,19,FALSE)),(VLOOKUP($A74,#REF!,18,FALSE)+VLOOKUP($A74,#REF!,19,FALSE)+VLOOKUP($A74,#REF!,22,FALSE))),0)</f>
        <v>65065.69</v>
      </c>
      <c r="H74" s="65"/>
      <c r="I74" s="65">
        <f t="shared" si="33"/>
        <v>65065.69</v>
      </c>
      <c r="J74" s="66">
        <f t="shared" si="34"/>
        <v>0</v>
      </c>
      <c r="K74" s="65">
        <f>IFERROR(IF(C74="No",(VLOOKUP($A74,#REF!,36,FALSE)),VLOOKUP($A74,#REF!,48,FALSE)),0)</f>
        <v>59567.640917645447</v>
      </c>
      <c r="L74" s="65">
        <f t="shared" si="35"/>
        <v>0</v>
      </c>
      <c r="M74" s="65">
        <f>(IFERROR(VLOOKUP($A74,#REF!,48,FALSE),0))</f>
        <v>36741</v>
      </c>
      <c r="N74" s="65">
        <f t="shared" si="48"/>
        <v>36741</v>
      </c>
      <c r="O74" s="65">
        <v>9185.25</v>
      </c>
      <c r="P74" s="65">
        <f t="shared" si="37"/>
        <v>9185.25</v>
      </c>
      <c r="Q74" s="65">
        <f t="shared" si="38"/>
        <v>9185.25</v>
      </c>
      <c r="R74" s="65">
        <f t="shared" si="39"/>
        <v>9185.25</v>
      </c>
      <c r="S74" s="65">
        <f t="shared" si="39"/>
        <v>9185.25</v>
      </c>
      <c r="T74" s="65">
        <v>0</v>
      </c>
      <c r="U74" s="65">
        <f t="shared" si="40"/>
        <v>22826.640917645447</v>
      </c>
      <c r="V74" s="64"/>
      <c r="W74" s="65">
        <f>IFERROR(VLOOKUP($A74,#REF!,31,FALSE),0)+IFERROR(VLOOKUP($A74,#REF!,32,FALSE),0)</f>
        <v>747990.21999999601</v>
      </c>
      <c r="X74" s="66">
        <f t="shared" si="41"/>
        <v>0</v>
      </c>
      <c r="Y74" s="65">
        <f>IFERROR(VLOOKUP($A74,#REF!,33,FALSE),0)</f>
        <v>815306.87256605178</v>
      </c>
      <c r="Z74" s="67">
        <f t="shared" si="42"/>
        <v>0</v>
      </c>
      <c r="AA74" s="65">
        <f>(IFERROR(VLOOKUP(A74,#REF!,64,FALSE),0))</f>
        <v>638878</v>
      </c>
      <c r="AB74" s="65">
        <f t="shared" si="43"/>
        <v>638878</v>
      </c>
      <c r="AC74" s="65">
        <v>167880.25</v>
      </c>
      <c r="AD74" s="65">
        <f t="shared" si="49"/>
        <v>159719.5</v>
      </c>
      <c r="AE74" s="65">
        <v>167880.25</v>
      </c>
      <c r="AF74" s="65">
        <f t="shared" si="44"/>
        <v>159719.5</v>
      </c>
      <c r="AG74" s="65">
        <f t="shared" si="45"/>
        <v>143398</v>
      </c>
      <c r="AH74" s="65">
        <f t="shared" si="46"/>
        <v>159719.5</v>
      </c>
      <c r="AI74" s="65">
        <v>0</v>
      </c>
      <c r="AJ74" s="65">
        <f t="shared" si="47"/>
        <v>176428.87256605178</v>
      </c>
      <c r="AK74" s="68"/>
      <c r="AP74" s="68"/>
      <c r="AR74" s="79"/>
      <c r="AS74" s="24" t="str">
        <f>VLOOKUP(A74,#REF!,1,FALSE)</f>
        <v>200318440B</v>
      </c>
      <c r="AT74" s="24" t="str">
        <f>VLOOKUP(A74,#REF!,1,FALSE)</f>
        <v>200318440B</v>
      </c>
      <c r="AU74" s="24" t="str">
        <f>VLOOKUP(A74,#REF!,1,FALSE)</f>
        <v>200318440B</v>
      </c>
    </row>
    <row r="75" spans="1:47" x14ac:dyDescent="0.2">
      <c r="A75" s="85" t="s">
        <v>118</v>
      </c>
      <c r="B75" s="18" t="s">
        <v>203</v>
      </c>
      <c r="C75" s="62" t="str">
        <f>IFERROR(VLOOKUP(A75,#REF!,6,FALSE),IFERROR(VLOOKUP(A75,#REF!,6,FALSE),VLOOKUP(A75,#REF!,10,FALSE)))</f>
        <v>No</v>
      </c>
      <c r="D75" s="18">
        <v>1</v>
      </c>
      <c r="E75" s="84">
        <v>0</v>
      </c>
      <c r="F75" s="64">
        <f t="shared" si="32"/>
        <v>665486.93999999994</v>
      </c>
      <c r="G75" s="65">
        <f>IFERROR(IF(C75="No",(VLOOKUP($A75,#REF!,17,FALSE)+VLOOKUP($A75,#REF!,18,FALSE)+VLOOKUP($A75,#REF!,19,FALSE)),(VLOOKUP($A75,#REF!,18,FALSE)+VLOOKUP($A75,#REF!,19,FALSE)+VLOOKUP($A75,#REF!,22,FALSE))),0)</f>
        <v>140084.59</v>
      </c>
      <c r="H75" s="65"/>
      <c r="I75" s="65">
        <f t="shared" si="33"/>
        <v>140084.59</v>
      </c>
      <c r="J75" s="66">
        <f t="shared" si="34"/>
        <v>0</v>
      </c>
      <c r="K75" s="65">
        <f>IFERROR(IF(C75="No",(VLOOKUP($A75,#REF!,36,FALSE)),VLOOKUP($A75,#REF!,48,FALSE)),0)</f>
        <v>139107.96616762757</v>
      </c>
      <c r="L75" s="65">
        <f t="shared" si="35"/>
        <v>0</v>
      </c>
      <c r="M75" s="65">
        <f>(IFERROR(VLOOKUP($A75,#REF!,48,FALSE),0))</f>
        <v>178680</v>
      </c>
      <c r="N75" s="65">
        <f t="shared" si="48"/>
        <v>178680</v>
      </c>
      <c r="O75" s="65">
        <v>44670</v>
      </c>
      <c r="P75" s="65">
        <f t="shared" si="37"/>
        <v>44670</v>
      </c>
      <c r="Q75" s="65">
        <f t="shared" si="38"/>
        <v>44670</v>
      </c>
      <c r="R75" s="65">
        <f t="shared" si="39"/>
        <v>44670</v>
      </c>
      <c r="S75" s="65">
        <f t="shared" si="39"/>
        <v>44670</v>
      </c>
      <c r="T75" s="65">
        <v>0</v>
      </c>
      <c r="U75" s="65">
        <f t="shared" si="40"/>
        <v>-39572.033832372428</v>
      </c>
      <c r="V75" s="65"/>
      <c r="W75" s="65">
        <f>IFERROR(VLOOKUP($A75,#REF!,31,FALSE),0)+IFERROR(VLOOKUP($A75,#REF!,32,FALSE),0)</f>
        <v>525402.35</v>
      </c>
      <c r="X75" s="66">
        <f t="shared" si="41"/>
        <v>0</v>
      </c>
      <c r="Y75" s="65">
        <f>IFERROR(VLOOKUP($A75,#REF!,33,FALSE),0)</f>
        <v>444054.47909821902</v>
      </c>
      <c r="Z75" s="67">
        <f t="shared" si="42"/>
        <v>0</v>
      </c>
      <c r="AA75" s="65">
        <f>(IFERROR(VLOOKUP(A75,#REF!,64,FALSE),0))</f>
        <v>395409</v>
      </c>
      <c r="AB75" s="65">
        <f t="shared" si="43"/>
        <v>395409</v>
      </c>
      <c r="AC75" s="65">
        <v>129634.5</v>
      </c>
      <c r="AD75" s="65">
        <f t="shared" si="49"/>
        <v>98852.25</v>
      </c>
      <c r="AE75" s="65">
        <v>129634.5</v>
      </c>
      <c r="AF75" s="65">
        <f t="shared" si="44"/>
        <v>98852.25</v>
      </c>
      <c r="AG75" s="65">
        <f t="shared" si="45"/>
        <v>37287.75</v>
      </c>
      <c r="AH75" s="65">
        <f t="shared" si="46"/>
        <v>98852.25</v>
      </c>
      <c r="AI75" s="65">
        <v>0</v>
      </c>
      <c r="AJ75" s="65">
        <f t="shared" si="47"/>
        <v>48645.479098219017</v>
      </c>
      <c r="AK75" s="68"/>
      <c r="AP75" s="68"/>
      <c r="AR75" s="79"/>
      <c r="AS75" s="24" t="str">
        <f>VLOOKUP(A75,#REF!,1,FALSE)</f>
        <v>200490030A</v>
      </c>
      <c r="AT75" s="24" t="str">
        <f>VLOOKUP(A75,#REF!,1,FALSE)</f>
        <v>200490030A</v>
      </c>
      <c r="AU75" s="24" t="str">
        <f>VLOOKUP(A75,#REF!,1,FALSE)</f>
        <v>200490030A</v>
      </c>
    </row>
    <row r="76" spans="1:47" x14ac:dyDescent="0.2">
      <c r="A76" s="40" t="s">
        <v>194</v>
      </c>
      <c r="B76" s="8" t="s">
        <v>204</v>
      </c>
      <c r="C76" s="62" t="str">
        <f>IFERROR(VLOOKUP(A76,#REF!,6,FALSE),IFERROR(VLOOKUP(A76,#REF!,6,FALSE),VLOOKUP(A76,#REF!,10,FALSE)))</f>
        <v>No</v>
      </c>
      <c r="D76" s="8">
        <v>1</v>
      </c>
      <c r="E76" s="84">
        <v>0</v>
      </c>
      <c r="F76" s="64">
        <f t="shared" si="32"/>
        <v>191100.76</v>
      </c>
      <c r="G76" s="65">
        <f>IFERROR(IF(C76="No",(VLOOKUP($A76,#REF!,17,FALSE)+VLOOKUP($A76,#REF!,18,FALSE)+VLOOKUP($A76,#REF!,19,FALSE)),(VLOOKUP($A76,#REF!,18,FALSE)+VLOOKUP($A76,#REF!,19,FALSE)+VLOOKUP($A76,#REF!,22,FALSE))),0)</f>
        <v>65017.65</v>
      </c>
      <c r="H76" s="65"/>
      <c r="I76" s="65">
        <f t="shared" si="33"/>
        <v>65017.65</v>
      </c>
      <c r="J76" s="66">
        <f t="shared" si="34"/>
        <v>0</v>
      </c>
      <c r="K76" s="65">
        <f>IFERROR(IF(C76="No",(VLOOKUP($A76,#REF!,36,FALSE)),VLOOKUP($A76,#REF!,48,FALSE)),0)</f>
        <v>38965.193417669558</v>
      </c>
      <c r="L76" s="65">
        <f t="shared" si="35"/>
        <v>0</v>
      </c>
      <c r="M76" s="65">
        <f>(IFERROR(VLOOKUP($A76,#REF!,48,FALSE),0))</f>
        <v>55158</v>
      </c>
      <c r="N76" s="65">
        <f t="shared" si="48"/>
        <v>55158</v>
      </c>
      <c r="O76" s="65">
        <v>13789.5</v>
      </c>
      <c r="P76" s="65">
        <f t="shared" si="37"/>
        <v>13789.5</v>
      </c>
      <c r="Q76" s="65">
        <f t="shared" si="38"/>
        <v>13789.5</v>
      </c>
      <c r="R76" s="65">
        <f t="shared" si="39"/>
        <v>13789.5</v>
      </c>
      <c r="S76" s="65">
        <f t="shared" si="39"/>
        <v>13789.5</v>
      </c>
      <c r="T76" s="65">
        <v>0</v>
      </c>
      <c r="U76" s="65">
        <f t="shared" si="40"/>
        <v>-16192.806582330442</v>
      </c>
      <c r="V76" s="65"/>
      <c r="W76" s="65">
        <f>IFERROR(VLOOKUP($A76,#REF!,31,FALSE),0)+IFERROR(VLOOKUP($A76,#REF!,32,FALSE),0)</f>
        <v>126083.11</v>
      </c>
      <c r="X76" s="66">
        <f t="shared" si="41"/>
        <v>0</v>
      </c>
      <c r="Y76" s="65">
        <f>IFERROR(VLOOKUP($A76,#REF!,33,FALSE),0)</f>
        <v>396706.65082297055</v>
      </c>
      <c r="Z76" s="67">
        <f t="shared" si="42"/>
        <v>0</v>
      </c>
      <c r="AA76" s="65">
        <f>(IFERROR(VLOOKUP(A76,#REF!,64,FALSE),0))</f>
        <v>310629</v>
      </c>
      <c r="AB76" s="65">
        <f t="shared" si="43"/>
        <v>310629</v>
      </c>
      <c r="AC76" s="65">
        <v>79228.5</v>
      </c>
      <c r="AD76" s="65">
        <f t="shared" si="49"/>
        <v>77657.25</v>
      </c>
      <c r="AE76" s="65">
        <v>79228.5</v>
      </c>
      <c r="AF76" s="65">
        <f t="shared" si="44"/>
        <v>77657.25</v>
      </c>
      <c r="AG76" s="65">
        <f t="shared" si="45"/>
        <v>74514.75</v>
      </c>
      <c r="AH76" s="65">
        <f t="shared" si="46"/>
        <v>77657.25</v>
      </c>
      <c r="AI76" s="65">
        <v>0</v>
      </c>
      <c r="AJ76" s="65">
        <f t="shared" si="47"/>
        <v>86077.650822970551</v>
      </c>
      <c r="AK76" s="68"/>
      <c r="AP76" s="68"/>
      <c r="AR76" s="79"/>
      <c r="AS76" s="24" t="str">
        <f>VLOOKUP(A76,#REF!,1,FALSE)</f>
        <v>100699360I</v>
      </c>
      <c r="AT76" s="24" t="str">
        <f>VLOOKUP(A76,#REF!,1,FALSE)</f>
        <v>100699360I</v>
      </c>
      <c r="AU76" s="24" t="str">
        <f>VLOOKUP(A76,#REF!,1,FALSE)</f>
        <v>100699360I</v>
      </c>
    </row>
    <row r="77" spans="1:47" x14ac:dyDescent="0.2">
      <c r="A77" s="25" t="s">
        <v>121</v>
      </c>
      <c r="B77" s="8" t="s">
        <v>167</v>
      </c>
      <c r="C77" s="62" t="str">
        <f>IFERROR(VLOOKUP(A77,#REF!,6,FALSE),IFERROR(VLOOKUP(A77,#REF!,6,FALSE),VLOOKUP(A77,#REF!,10,FALSE)))</f>
        <v>No</v>
      </c>
      <c r="D77" s="8">
        <v>1</v>
      </c>
      <c r="E77" s="84">
        <v>0</v>
      </c>
      <c r="F77" s="64">
        <f t="shared" si="32"/>
        <v>248561.5215917766</v>
      </c>
      <c r="G77" s="65">
        <f>IFERROR(IF(C77="No",(VLOOKUP($A77,#REF!,17,FALSE)+VLOOKUP($A77,#REF!,18,FALSE)+VLOOKUP($A77,#REF!,19,FALSE)),(VLOOKUP($A77,#REF!,18,FALSE)+VLOOKUP($A77,#REF!,19,FALSE)+VLOOKUP($A77,#REF!,22,FALSE))),0)</f>
        <v>23481.16</v>
      </c>
      <c r="H77" s="65"/>
      <c r="I77" s="65">
        <f t="shared" si="33"/>
        <v>23481.16</v>
      </c>
      <c r="J77" s="66">
        <f t="shared" si="34"/>
        <v>0</v>
      </c>
      <c r="K77" s="65">
        <f>IFERROR(IF(C77="No",(VLOOKUP($A77,#REF!,36,FALSE)),VLOOKUP($A77,#REF!,48,FALSE)),0)</f>
        <v>38022.247884825301</v>
      </c>
      <c r="L77" s="65">
        <f t="shared" si="35"/>
        <v>0</v>
      </c>
      <c r="M77" s="65">
        <f>(IFERROR(VLOOKUP($A77,#REF!,48,FALSE),0))</f>
        <v>132192</v>
      </c>
      <c r="N77" s="65">
        <f t="shared" si="48"/>
        <v>132192</v>
      </c>
      <c r="O77" s="65">
        <v>33048</v>
      </c>
      <c r="P77" s="65">
        <f t="shared" si="37"/>
        <v>33048</v>
      </c>
      <c r="Q77" s="65">
        <f t="shared" si="38"/>
        <v>33048</v>
      </c>
      <c r="R77" s="65">
        <f t="shared" si="39"/>
        <v>33048</v>
      </c>
      <c r="S77" s="65">
        <f t="shared" si="39"/>
        <v>33048</v>
      </c>
      <c r="T77" s="65">
        <v>0</v>
      </c>
      <c r="U77" s="65">
        <f t="shared" si="40"/>
        <v>-94169.752115174691</v>
      </c>
      <c r="V77" s="65"/>
      <c r="W77" s="65">
        <f>IFERROR(VLOOKUP($A77,#REF!,31,FALSE),0)+IFERROR(VLOOKUP($A77,#REF!,32,FALSE),0)</f>
        <v>225080.3615917766</v>
      </c>
      <c r="X77" s="66">
        <f t="shared" si="41"/>
        <v>0</v>
      </c>
      <c r="Y77" s="65">
        <f>IFERROR(VLOOKUP($A77,#REF!,33,FALSE),0)</f>
        <v>392154.96197753068</v>
      </c>
      <c r="Z77" s="67">
        <f t="shared" si="42"/>
        <v>0</v>
      </c>
      <c r="AA77" s="65">
        <f>(IFERROR(VLOOKUP(A77,#REF!,64,FALSE),0))</f>
        <v>480845</v>
      </c>
      <c r="AB77" s="65">
        <f t="shared" si="43"/>
        <v>480845</v>
      </c>
      <c r="AC77" s="65">
        <v>120149</v>
      </c>
      <c r="AD77" s="65">
        <f t="shared" si="49"/>
        <v>120211.25</v>
      </c>
      <c r="AE77" s="65">
        <v>120149</v>
      </c>
      <c r="AF77" s="65">
        <f t="shared" si="44"/>
        <v>120211.25</v>
      </c>
      <c r="AG77" s="65">
        <f t="shared" si="45"/>
        <v>120335.75</v>
      </c>
      <c r="AH77" s="65">
        <f t="shared" si="46"/>
        <v>120211.25</v>
      </c>
      <c r="AI77" s="65">
        <v>0</v>
      </c>
      <c r="AJ77" s="65">
        <f t="shared" si="47"/>
        <v>-88690.038022469322</v>
      </c>
      <c r="AK77" s="68"/>
      <c r="AP77" s="68"/>
      <c r="AR77" s="79"/>
      <c r="AS77" s="24" t="str">
        <f>VLOOKUP(A77,#REF!,1,FALSE)</f>
        <v>200231400B</v>
      </c>
      <c r="AT77" s="24" t="str">
        <f>VLOOKUP(A77,#REF!,1,FALSE)</f>
        <v>200231400B</v>
      </c>
      <c r="AU77" s="24" t="str">
        <f>VLOOKUP(A77,#REF!,1,FALSE)</f>
        <v>200231400B</v>
      </c>
    </row>
    <row r="78" spans="1:47" x14ac:dyDescent="0.2">
      <c r="A78" s="41" t="s">
        <v>171</v>
      </c>
      <c r="B78" s="8" t="s">
        <v>188</v>
      </c>
      <c r="C78" s="62" t="str">
        <f>IFERROR(VLOOKUP(A78,#REF!,6,FALSE),IFERROR(VLOOKUP(A78,#REF!,6,FALSE),VLOOKUP(A78,#REF!,10,FALSE)))</f>
        <v>No</v>
      </c>
      <c r="D78" s="8">
        <v>1</v>
      </c>
      <c r="E78" s="84">
        <v>0</v>
      </c>
      <c r="F78" s="64">
        <f t="shared" si="32"/>
        <v>359405.56</v>
      </c>
      <c r="G78" s="65">
        <f>IFERROR(IF(C78="No",(VLOOKUP($A78,#REF!,17,FALSE)+VLOOKUP($A78,#REF!,18,FALSE)+VLOOKUP($A78,#REF!,19,FALSE)),(VLOOKUP($A78,#REF!,18,FALSE)+VLOOKUP($A78,#REF!,19,FALSE)+VLOOKUP($A78,#REF!,22,FALSE))),0)</f>
        <v>189521.69</v>
      </c>
      <c r="H78" s="65"/>
      <c r="I78" s="65">
        <f t="shared" si="33"/>
        <v>189521.69</v>
      </c>
      <c r="J78" s="66">
        <f t="shared" si="34"/>
        <v>0</v>
      </c>
      <c r="K78" s="65">
        <f>IFERROR(IF(C78="No",(VLOOKUP($A78,#REF!,36,FALSE)),VLOOKUP($A78,#REF!,48,FALSE)),0)</f>
        <v>510576.0674181034</v>
      </c>
      <c r="L78" s="65">
        <f t="shared" si="35"/>
        <v>0</v>
      </c>
      <c r="M78" s="65">
        <f>(IFERROR(VLOOKUP($A78,#REF!,48,FALSE),0))</f>
        <v>255367</v>
      </c>
      <c r="N78" s="65">
        <f t="shared" si="48"/>
        <v>255367</v>
      </c>
      <c r="O78" s="65">
        <v>63841.75</v>
      </c>
      <c r="P78" s="65">
        <f t="shared" si="37"/>
        <v>63841.75</v>
      </c>
      <c r="Q78" s="65">
        <f t="shared" si="38"/>
        <v>63841.75</v>
      </c>
      <c r="R78" s="65">
        <f t="shared" si="39"/>
        <v>63841.75</v>
      </c>
      <c r="S78" s="65">
        <f t="shared" si="39"/>
        <v>63841.75</v>
      </c>
      <c r="T78" s="65">
        <v>0</v>
      </c>
      <c r="U78" s="65">
        <f t="shared" si="40"/>
        <v>255209.0674181034</v>
      </c>
      <c r="V78" s="65"/>
      <c r="W78" s="65">
        <f>IFERROR(VLOOKUP($A78,#REF!,31,FALSE),0)+IFERROR(VLOOKUP($A78,#REF!,32,FALSE),0)</f>
        <v>169883.87</v>
      </c>
      <c r="X78" s="66">
        <f t="shared" si="41"/>
        <v>0</v>
      </c>
      <c r="Y78" s="65">
        <f>IFERROR(VLOOKUP($A78,#REF!,33,FALSE),0)</f>
        <v>608948.72142102639</v>
      </c>
      <c r="Z78" s="67">
        <f t="shared" si="42"/>
        <v>0</v>
      </c>
      <c r="AA78" s="65">
        <f>(IFERROR(VLOOKUP(A78,#REF!,64,FALSE),0))</f>
        <v>438508</v>
      </c>
      <c r="AB78" s="65">
        <f t="shared" si="43"/>
        <v>438508</v>
      </c>
      <c r="AC78" s="65">
        <v>109190.5</v>
      </c>
      <c r="AD78" s="65">
        <f t="shared" si="49"/>
        <v>109627</v>
      </c>
      <c r="AE78" s="65">
        <v>109190.5</v>
      </c>
      <c r="AF78" s="65">
        <f t="shared" si="44"/>
        <v>109627</v>
      </c>
      <c r="AG78" s="65">
        <f t="shared" si="45"/>
        <v>110500</v>
      </c>
      <c r="AH78" s="65">
        <f t="shared" si="46"/>
        <v>109627</v>
      </c>
      <c r="AI78" s="65">
        <v>0</v>
      </c>
      <c r="AJ78" s="65">
        <f t="shared" si="47"/>
        <v>170440.72142102639</v>
      </c>
      <c r="AK78" s="68"/>
      <c r="AP78" s="68"/>
      <c r="AR78" s="79"/>
      <c r="AS78" s="24" t="str">
        <f>VLOOKUP(A78,#REF!,1,FALSE)</f>
        <v>200740630B</v>
      </c>
      <c r="AT78" s="24" t="str">
        <f>VLOOKUP(A78,#REF!,1,FALSE)</f>
        <v>200740630B</v>
      </c>
      <c r="AU78" s="24" t="str">
        <f>VLOOKUP(A78,#REF!,1,FALSE)</f>
        <v>200740630B</v>
      </c>
    </row>
    <row r="79" spans="1:47" x14ac:dyDescent="0.2">
      <c r="A79" s="25" t="s">
        <v>124</v>
      </c>
      <c r="B79" s="8" t="s">
        <v>205</v>
      </c>
      <c r="C79" s="62" t="str">
        <f>IFERROR(VLOOKUP(A79,#REF!,6,FALSE),IFERROR(VLOOKUP(A79,#REF!,6,FALSE),VLOOKUP(A79,#REF!,10,FALSE)))</f>
        <v>No</v>
      </c>
      <c r="D79" s="8">
        <v>1</v>
      </c>
      <c r="E79" s="84">
        <v>0</v>
      </c>
      <c r="F79" s="64">
        <f t="shared" si="32"/>
        <v>3109943.6474305931</v>
      </c>
      <c r="G79" s="65">
        <f>IFERROR(IF(C79="No",(VLOOKUP($A79,#REF!,17,FALSE)+VLOOKUP($A79,#REF!,18,FALSE)+VLOOKUP($A79,#REF!,19,FALSE)),(VLOOKUP($A79,#REF!,18,FALSE)+VLOOKUP($A79,#REF!,19,FALSE)+VLOOKUP($A79,#REF!,22,FALSE))),0)</f>
        <v>368092.64</v>
      </c>
      <c r="H79" s="65"/>
      <c r="I79" s="65">
        <f t="shared" si="33"/>
        <v>368092.64</v>
      </c>
      <c r="J79" s="66">
        <f t="shared" si="34"/>
        <v>0</v>
      </c>
      <c r="K79" s="65">
        <f>IFERROR(IF(C79="No",(VLOOKUP($A79,#REF!,36,FALSE)),VLOOKUP($A79,#REF!,48,FALSE)),0)</f>
        <v>169141.95948589972</v>
      </c>
      <c r="L79" s="65">
        <f t="shared" si="35"/>
        <v>0</v>
      </c>
      <c r="M79" s="65">
        <f>(IFERROR(VLOOKUP($A79,#REF!,48,FALSE),0))</f>
        <v>0</v>
      </c>
      <c r="N79" s="65">
        <f t="shared" si="48"/>
        <v>0</v>
      </c>
      <c r="O79" s="65">
        <v>0</v>
      </c>
      <c r="P79" s="65">
        <f t="shared" ref="P79:P81" si="50">N79*25%</f>
        <v>0</v>
      </c>
      <c r="Q79" s="65">
        <f t="shared" si="38"/>
        <v>0</v>
      </c>
      <c r="R79" s="65">
        <f t="shared" si="39"/>
        <v>0</v>
      </c>
      <c r="S79" s="65">
        <f t="shared" si="39"/>
        <v>0</v>
      </c>
      <c r="T79" s="65">
        <v>0</v>
      </c>
      <c r="U79" s="65">
        <f t="shared" si="40"/>
        <v>169141.95948589972</v>
      </c>
      <c r="V79" s="65"/>
      <c r="W79" s="65">
        <f>IFERROR(VLOOKUP($A79,#REF!,31,FALSE),0)+IFERROR(VLOOKUP($A79,#REF!,32,FALSE),0)</f>
        <v>2741851.007430593</v>
      </c>
      <c r="X79" s="66">
        <f t="shared" si="41"/>
        <v>0</v>
      </c>
      <c r="Y79" s="65">
        <f>IFERROR(VLOOKUP($A79,#REF!,33,FALSE),0)</f>
        <v>2791869.7988334592</v>
      </c>
      <c r="Z79" s="67">
        <f t="shared" si="42"/>
        <v>0</v>
      </c>
      <c r="AA79" s="65">
        <f>(IFERROR(VLOOKUP(A79,#REF!,64,FALSE),0))</f>
        <v>2362336</v>
      </c>
      <c r="AB79" s="65">
        <f t="shared" si="43"/>
        <v>2362336</v>
      </c>
      <c r="AC79" s="65">
        <v>578343.25</v>
      </c>
      <c r="AD79" s="65">
        <f t="shared" si="49"/>
        <v>590584</v>
      </c>
      <c r="AE79" s="65">
        <v>578343.25</v>
      </c>
      <c r="AF79" s="65">
        <f t="shared" si="44"/>
        <v>590584</v>
      </c>
      <c r="AG79" s="65">
        <f t="shared" si="45"/>
        <v>615065.5</v>
      </c>
      <c r="AH79" s="65">
        <f t="shared" si="46"/>
        <v>590584</v>
      </c>
      <c r="AI79" s="65">
        <v>0</v>
      </c>
      <c r="AJ79" s="65">
        <f t="shared" si="47"/>
        <v>429533.79883345915</v>
      </c>
      <c r="AK79" s="68"/>
      <c r="AP79" s="68"/>
      <c r="AR79" s="79"/>
      <c r="AS79" s="24" t="str">
        <f>VLOOKUP(A79,#REF!,1,FALSE)</f>
        <v>100699550A</v>
      </c>
      <c r="AT79" s="24" t="str">
        <f>VLOOKUP(A79,#REF!,1,FALSE)</f>
        <v>100699550A</v>
      </c>
      <c r="AU79" s="24" t="str">
        <f>VLOOKUP(A79,#REF!,1,FALSE)</f>
        <v>100699550A</v>
      </c>
    </row>
    <row r="80" spans="1:47" ht="13.5" customHeight="1" x14ac:dyDescent="0.2">
      <c r="A80" s="25" t="s">
        <v>220</v>
      </c>
      <c r="B80" s="8" t="s">
        <v>206</v>
      </c>
      <c r="C80" s="62" t="str">
        <f>IFERROR(VLOOKUP(A80,#REF!,6,FALSE),IFERROR(VLOOKUP(A80,#REF!,6,FALSE),VLOOKUP(A80,#REF!,10,FALSE)))</f>
        <v>No</v>
      </c>
      <c r="D80" s="8">
        <v>1</v>
      </c>
      <c r="E80" s="84">
        <v>0</v>
      </c>
      <c r="F80" s="64">
        <f t="shared" si="32"/>
        <v>160420.63206592196</v>
      </c>
      <c r="G80" s="65">
        <f>IFERROR(IF(C80="No",(VLOOKUP($A80,#REF!,17,FALSE)+VLOOKUP($A80,#REF!,18,FALSE)+VLOOKUP($A80,#REF!,19,FALSE)),(VLOOKUP($A80,#REF!,18,FALSE)+VLOOKUP($A80,#REF!,19,FALSE)+VLOOKUP($A80,#REF!,22,FALSE))),0)</f>
        <v>0</v>
      </c>
      <c r="H80" s="65"/>
      <c r="I80" s="65">
        <f t="shared" si="33"/>
        <v>0</v>
      </c>
      <c r="J80" s="66">
        <f t="shared" si="34"/>
        <v>0</v>
      </c>
      <c r="K80" s="65">
        <f>IFERROR(IF(C80="No",(VLOOKUP($A80,#REF!,36,FALSE)),VLOOKUP($A80,#REF!,48,FALSE)),0)</f>
        <v>18039.202217799302</v>
      </c>
      <c r="L80" s="65">
        <f t="shared" si="35"/>
        <v>0</v>
      </c>
      <c r="M80" s="65">
        <f>(IFERROR(VLOOKUP($A80,#REF!,48,FALSE),0))</f>
        <v>0</v>
      </c>
      <c r="N80" s="65">
        <f t="shared" si="48"/>
        <v>0</v>
      </c>
      <c r="O80" s="65">
        <v>0</v>
      </c>
      <c r="P80" s="65">
        <f t="shared" si="50"/>
        <v>0</v>
      </c>
      <c r="Q80" s="65">
        <f t="shared" si="38"/>
        <v>0</v>
      </c>
      <c r="R80" s="65">
        <f t="shared" si="39"/>
        <v>0</v>
      </c>
      <c r="S80" s="65">
        <f t="shared" si="39"/>
        <v>0</v>
      </c>
      <c r="T80" s="65">
        <v>0</v>
      </c>
      <c r="U80" s="65">
        <f t="shared" si="40"/>
        <v>18039.202217799302</v>
      </c>
      <c r="V80" s="65"/>
      <c r="W80" s="65">
        <f>IFERROR(VLOOKUP($A80,#REF!,31,FALSE),0)+IFERROR(VLOOKUP($A80,#REF!,32,FALSE),0)</f>
        <v>160420.63206592196</v>
      </c>
      <c r="X80" s="66">
        <f t="shared" si="41"/>
        <v>0</v>
      </c>
      <c r="Y80" s="65">
        <f>IFERROR(VLOOKUP($A80,#REF!,33,FALSE),0)</f>
        <v>1898406.2048220674</v>
      </c>
      <c r="Z80" s="67">
        <f t="shared" si="42"/>
        <v>0</v>
      </c>
      <c r="AA80" s="65">
        <f>(IFERROR(VLOOKUP(A80,#REF!,64,FALSE),0))</f>
        <v>578047</v>
      </c>
      <c r="AB80" s="65">
        <f t="shared" si="43"/>
        <v>578047</v>
      </c>
      <c r="AC80" s="65">
        <v>93547.25</v>
      </c>
      <c r="AD80" s="65">
        <f t="shared" si="49"/>
        <v>144511.75</v>
      </c>
      <c r="AE80" s="65">
        <v>93547.25</v>
      </c>
      <c r="AF80" s="65">
        <f t="shared" si="44"/>
        <v>144511.75</v>
      </c>
      <c r="AG80" s="65">
        <f t="shared" si="45"/>
        <v>246440.75</v>
      </c>
      <c r="AH80" s="65">
        <f t="shared" si="46"/>
        <v>144511.75</v>
      </c>
      <c r="AI80" s="65">
        <v>0</v>
      </c>
      <c r="AJ80" s="65">
        <f t="shared" si="47"/>
        <v>1320359.2048220674</v>
      </c>
      <c r="AK80" s="68"/>
      <c r="AP80" s="68"/>
      <c r="AR80" s="79"/>
      <c r="AS80" s="24" t="str">
        <f>VLOOKUP(A80,#REF!,1,FALSE)</f>
        <v>201055780B</v>
      </c>
      <c r="AT80" s="24" t="str">
        <f>VLOOKUP(A80,#REF!,1,FALSE)</f>
        <v>201055780B</v>
      </c>
      <c r="AU80" s="24" t="str">
        <f>VLOOKUP(A80,#REF!,1,FALSE)</f>
        <v>201055780B</v>
      </c>
    </row>
    <row r="81" spans="1:47" x14ac:dyDescent="0.2">
      <c r="A81" s="25" t="s">
        <v>219</v>
      </c>
      <c r="B81" s="8" t="s">
        <v>125</v>
      </c>
      <c r="C81" s="62" t="str">
        <f>IFERROR(VLOOKUP(A81,#REF!,6,FALSE),IFERROR(VLOOKUP(A81,#REF!,6,FALSE),VLOOKUP(A81,#REF!,10,FALSE)))</f>
        <v>No</v>
      </c>
      <c r="D81" s="8">
        <v>1</v>
      </c>
      <c r="E81" s="84">
        <v>0</v>
      </c>
      <c r="F81" s="64">
        <f t="shared" si="32"/>
        <v>351952.26005042647</v>
      </c>
      <c r="G81" s="65">
        <f>IFERROR(IF(C81="No",(VLOOKUP($A81,#REF!,17,FALSE)+VLOOKUP($A81,#REF!,18,FALSE)+VLOOKUP($A81,#REF!,19,FALSE)),(VLOOKUP($A81,#REF!,18,FALSE)+VLOOKUP($A81,#REF!,19,FALSE)+VLOOKUP($A81,#REF!,22,FALSE))),0)</f>
        <v>99200.9</v>
      </c>
      <c r="H81" s="65"/>
      <c r="I81" s="65">
        <f t="shared" si="33"/>
        <v>99200.9</v>
      </c>
      <c r="J81" s="66">
        <f t="shared" si="34"/>
        <v>0</v>
      </c>
      <c r="K81" s="65">
        <f>IFERROR(IF(C81="No",(VLOOKUP($A81,#REF!,36,FALSE)),VLOOKUP($A81,#REF!,48,FALSE)),0)</f>
        <v>478137.50011395779</v>
      </c>
      <c r="L81" s="65">
        <f t="shared" si="35"/>
        <v>0</v>
      </c>
      <c r="M81" s="65">
        <f>(IFERROR(VLOOKUP($A81,#REF!,48,FALSE),0))</f>
        <v>203280</v>
      </c>
      <c r="N81" s="65">
        <f t="shared" si="48"/>
        <v>203280</v>
      </c>
      <c r="O81" s="65">
        <v>50820</v>
      </c>
      <c r="P81" s="65">
        <f t="shared" si="50"/>
        <v>50820</v>
      </c>
      <c r="Q81" s="65">
        <f t="shared" si="38"/>
        <v>50820</v>
      </c>
      <c r="R81" s="65">
        <f t="shared" si="39"/>
        <v>50820</v>
      </c>
      <c r="S81" s="65">
        <f t="shared" si="39"/>
        <v>50820</v>
      </c>
      <c r="T81" s="65">
        <v>0</v>
      </c>
      <c r="U81" s="65">
        <f t="shared" si="40"/>
        <v>274857.50011395779</v>
      </c>
      <c r="V81" s="65"/>
      <c r="W81" s="65">
        <f>IFERROR(VLOOKUP($A81,#REF!,31,FALSE),0)+IFERROR(VLOOKUP($A81,#REF!,32,FALSE),0)</f>
        <v>252751.36005042645</v>
      </c>
      <c r="X81" s="66">
        <f t="shared" si="41"/>
        <v>0</v>
      </c>
      <c r="Y81" s="65">
        <f>IFERROR(VLOOKUP($A81,#REF!,33,FALSE),0)</f>
        <v>2403984.7242510575</v>
      </c>
      <c r="Z81" s="67">
        <f t="shared" si="42"/>
        <v>0</v>
      </c>
      <c r="AA81" s="65">
        <f>(IFERROR(VLOOKUP(A81,#REF!,64,FALSE),0))</f>
        <v>937187</v>
      </c>
      <c r="AB81" s="65">
        <f t="shared" si="43"/>
        <v>937187</v>
      </c>
      <c r="AC81" s="65">
        <v>191143.25</v>
      </c>
      <c r="AD81" s="65">
        <f t="shared" si="49"/>
        <v>234296.75</v>
      </c>
      <c r="AE81" s="65">
        <v>191143.25</v>
      </c>
      <c r="AF81" s="65">
        <f t="shared" si="44"/>
        <v>234296.75</v>
      </c>
      <c r="AG81" s="65">
        <f t="shared" si="45"/>
        <v>320603.75</v>
      </c>
      <c r="AH81" s="65">
        <f t="shared" si="46"/>
        <v>234296.75</v>
      </c>
      <c r="AI81" s="65">
        <v>0</v>
      </c>
      <c r="AJ81" s="65">
        <f t="shared" si="47"/>
        <v>1466797.7242510575</v>
      </c>
      <c r="AK81" s="68"/>
      <c r="AP81" s="68"/>
      <c r="AR81" s="79"/>
      <c r="AS81" s="24" t="str">
        <f>VLOOKUP(A81,#REF!,1,FALSE)</f>
        <v>201053560B</v>
      </c>
      <c r="AT81" s="24" t="str">
        <f>VLOOKUP(A81,#REF!,1,FALSE)</f>
        <v>201053560B</v>
      </c>
      <c r="AU81" s="24" t="str">
        <f>VLOOKUP(A81,#REF!,1,FALSE)</f>
        <v>201053560B</v>
      </c>
    </row>
    <row r="82" spans="1:47" x14ac:dyDescent="0.2">
      <c r="A82" s="85"/>
      <c r="B82" s="18"/>
      <c r="C82" s="62"/>
      <c r="D82" s="18"/>
      <c r="E82" s="84"/>
      <c r="F82" s="64"/>
      <c r="G82" s="65"/>
      <c r="H82" s="65"/>
      <c r="I82" s="65"/>
      <c r="J82" s="66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6"/>
      <c r="Y82" s="65"/>
      <c r="Z82" s="67"/>
      <c r="AA82" s="65"/>
      <c r="AB82" s="65"/>
      <c r="AC82" s="65"/>
      <c r="AD82" s="65"/>
      <c r="AE82" s="65"/>
      <c r="AF82" s="65"/>
      <c r="AG82" s="65"/>
      <c r="AH82" s="65"/>
      <c r="AI82" s="65"/>
      <c r="AJ82" s="65"/>
    </row>
    <row r="83" spans="1:47" s="77" customFormat="1" x14ac:dyDescent="0.2">
      <c r="A83" s="69"/>
      <c r="B83" s="70" t="s">
        <v>291</v>
      </c>
      <c r="C83" s="71"/>
      <c r="D83" s="72"/>
      <c r="E83" s="73"/>
      <c r="F83" s="74"/>
      <c r="G83" s="74"/>
      <c r="H83" s="74"/>
      <c r="I83" s="74"/>
      <c r="J83" s="75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5"/>
      <c r="Y83" s="74"/>
      <c r="Z83" s="76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L83" s="78"/>
      <c r="AM83" s="78"/>
    </row>
    <row r="84" spans="1:47" x14ac:dyDescent="0.2">
      <c r="A84" s="40" t="s">
        <v>292</v>
      </c>
      <c r="B84" s="27" t="s">
        <v>293</v>
      </c>
      <c r="C84" s="62" t="str">
        <f>IFERROR(VLOOKUP(A84,#REF!,6,FALSE),IFERROR(VLOOKUP(A84,#REF!,6,FALSE),VLOOKUP(A84,#REF!,10,FALSE)))</f>
        <v>Yes</v>
      </c>
      <c r="D84" s="8">
        <v>1</v>
      </c>
      <c r="E84" s="84">
        <v>0</v>
      </c>
      <c r="F84" s="64">
        <f t="shared" ref="F84:F108" si="51">G84+W84</f>
        <v>417303.18</v>
      </c>
      <c r="G84" s="65">
        <f>IFERROR(IF(C84="No",(VLOOKUP($A84,#REF!,17,FALSE)+VLOOKUP($A84,#REF!,18,FALSE)+VLOOKUP($A84,#REF!,19,FALSE)),(VLOOKUP($A84,#REF!,18,FALSE)+VLOOKUP($A84,#REF!,19,FALSE)+VLOOKUP($A84,#REF!,22,FALSE))),0)</f>
        <v>417303.18</v>
      </c>
      <c r="H84" s="65"/>
      <c r="I84" s="65">
        <f>G84+H84</f>
        <v>417303.18</v>
      </c>
      <c r="J84" s="66">
        <f t="shared" ref="J84:J108" si="52">IF($E84=1,I84/$I$110,0)</f>
        <v>0</v>
      </c>
      <c r="K84" s="65">
        <f>IFERROR(IF(C84="No",(VLOOKUP($A84,#REF!,36,FALSE)),VLOOKUP($A84,#REF!,48,FALSE)),0)</f>
        <v>-363541.09292874194</v>
      </c>
      <c r="L84" s="65">
        <f t="shared" ref="L84:L108" si="53">IF($E84=1,ROUND($J84*(L$113+L$114),0),0)</f>
        <v>0</v>
      </c>
      <c r="M84" s="65">
        <f>(IFERROR(VLOOKUP($A84,#REF!,48,FALSE),0))</f>
        <v>0</v>
      </c>
      <c r="N84" s="65">
        <f t="shared" ref="N84:N108" si="54">L84+M84</f>
        <v>0</v>
      </c>
      <c r="O84" s="65">
        <v>0</v>
      </c>
      <c r="P84" s="65">
        <f t="shared" ref="P84:P108" si="55">N84*23.6%</f>
        <v>0</v>
      </c>
      <c r="Q84" s="65">
        <f t="shared" ref="Q84:Q107" si="56">ROUND($N84*25%,2)-(O84-P84)</f>
        <v>0</v>
      </c>
      <c r="R84" s="65">
        <f>$N84*25%</f>
        <v>0</v>
      </c>
      <c r="S84" s="65">
        <f>$N84*25%</f>
        <v>0</v>
      </c>
      <c r="T84" s="65">
        <f>$N84*1.4%</f>
        <v>0</v>
      </c>
      <c r="U84" s="65">
        <f t="shared" ref="U84:U108" si="57">+K84-(L84+M84)</f>
        <v>-363541.09292874194</v>
      </c>
      <c r="V84" s="65"/>
      <c r="W84" s="65">
        <f>IFERROR(VLOOKUP($A84,#REF!,31,FALSE),0)+IFERROR(VLOOKUP($A84,#REF!,32,FALSE),0)</f>
        <v>0</v>
      </c>
      <c r="X84" s="66">
        <f t="shared" ref="X84:X108" si="58">IF($E84=1,W84/$W$110,0)</f>
        <v>0</v>
      </c>
      <c r="Y84" s="65">
        <f>IFERROR(VLOOKUP($A84,#REF!,33,FALSE),0)</f>
        <v>0</v>
      </c>
      <c r="Z84" s="67">
        <f t="shared" ref="Z84:Z108" si="59">IF($E84=1,ROUND($X84*(Z$113+Z$114),0),0)</f>
        <v>0</v>
      </c>
      <c r="AA84" s="65">
        <f>(IFERROR(VLOOKUP(A84,#REF!,64,FALSE),0))</f>
        <v>0</v>
      </c>
      <c r="AB84" s="65">
        <f>Z84+AA84</f>
        <v>0</v>
      </c>
      <c r="AC84" s="65">
        <v>0</v>
      </c>
      <c r="AD84" s="65">
        <f t="shared" ref="AD84:AD107" si="60">AB84*23.6%</f>
        <v>0</v>
      </c>
      <c r="AE84" s="65">
        <v>0</v>
      </c>
      <c r="AF84" s="65">
        <f t="shared" ref="AF84:AF108" si="61">ROUND($AB84*25%,2)</f>
        <v>0</v>
      </c>
      <c r="AG84" s="65">
        <f t="shared" ref="AG84:AG108" si="62">ROUND($AB84*25%,2)-(AE84-AF84)-(AC84-AD84)</f>
        <v>0</v>
      </c>
      <c r="AH84" s="65">
        <f>$AB84*25%</f>
        <v>0</v>
      </c>
      <c r="AI84" s="65">
        <f>$AB84*1.4%</f>
        <v>0</v>
      </c>
      <c r="AJ84" s="65">
        <f t="shared" ref="AJ84:AJ108" si="63">+Y84-(Z84+AA84)</f>
        <v>0</v>
      </c>
      <c r="AK84" s="68"/>
      <c r="AR84" s="24" t="str">
        <f>VLOOKUP(A84,#REF!,1,FALSE)</f>
        <v>200080160A</v>
      </c>
      <c r="AS84" s="79"/>
      <c r="AT84" s="79"/>
      <c r="AU84" s="24" t="str">
        <f>VLOOKUP(A84,#REF!,1,FALSE)</f>
        <v>200080160A</v>
      </c>
    </row>
    <row r="85" spans="1:47" x14ac:dyDescent="0.2">
      <c r="A85" s="86" t="s">
        <v>294</v>
      </c>
      <c r="B85" s="87" t="str">
        <f>VLOOKUP($A85,'[4]SHOPP Cost UPL SFY2021 Separate'!$A:$K,5,FALSE)</f>
        <v>CENTER FOR ORTHOPAEDIC RECONSTRUCTION &amp; EXCELLENCE</v>
      </c>
      <c r="C85" s="62" t="str">
        <f>IFERROR(VLOOKUP(A85,#REF!,6,FALSE),IFERROR(VLOOKUP(A85,#REF!,6,FALSE),VLOOKUP(A85,#REF!,10,FALSE)))</f>
        <v>Yes</v>
      </c>
      <c r="D85" s="8">
        <v>1</v>
      </c>
      <c r="E85" s="84">
        <v>0</v>
      </c>
      <c r="F85" s="64">
        <f t="shared" si="51"/>
        <v>1103687.1000000001</v>
      </c>
      <c r="G85" s="65">
        <f>IFERROR(IF(C85="No",(VLOOKUP($A85,#REF!,17,FALSE)+VLOOKUP($A85,#REF!,18,FALSE)+VLOOKUP($A85,#REF!,19,FALSE)),(VLOOKUP($A85,#REF!,18,FALSE)+VLOOKUP($A85,#REF!,19,FALSE)+VLOOKUP($A85,#REF!,22,FALSE))),0)</f>
        <v>1103687.1000000001</v>
      </c>
      <c r="H85" s="65"/>
      <c r="I85" s="65">
        <f t="shared" ref="I85:I108" si="64">G85+H85</f>
        <v>1103687.1000000001</v>
      </c>
      <c r="J85" s="66">
        <f t="shared" si="52"/>
        <v>0</v>
      </c>
      <c r="K85" s="65">
        <f>IFERROR(IF(C85="No",(VLOOKUP($A85,#REF!,36,FALSE)),VLOOKUP($A85,#REF!,48,FALSE)),0)</f>
        <v>558747.52610975085</v>
      </c>
      <c r="L85" s="65">
        <f t="shared" si="53"/>
        <v>0</v>
      </c>
      <c r="M85" s="65">
        <f>(IFERROR(VLOOKUP($A85,#REF!,48,FALSE),0))</f>
        <v>0</v>
      </c>
      <c r="N85" s="65">
        <f t="shared" si="54"/>
        <v>0</v>
      </c>
      <c r="O85" s="65">
        <v>0</v>
      </c>
      <c r="P85" s="65">
        <f t="shared" si="55"/>
        <v>0</v>
      </c>
      <c r="Q85" s="65">
        <f t="shared" si="56"/>
        <v>0</v>
      </c>
      <c r="R85" s="65">
        <f t="shared" ref="R85:S108" si="65">$N85*25%</f>
        <v>0</v>
      </c>
      <c r="S85" s="65">
        <f t="shared" si="65"/>
        <v>0</v>
      </c>
      <c r="T85" s="65">
        <f t="shared" ref="T85:T108" si="66">$N85*1.4%</f>
        <v>0</v>
      </c>
      <c r="U85" s="65">
        <f t="shared" si="57"/>
        <v>558747.52610975085</v>
      </c>
      <c r="V85" s="65"/>
      <c r="W85" s="65">
        <f>IFERROR(VLOOKUP($A85,#REF!,31,FALSE),0)+IFERROR(VLOOKUP($A85,#REF!,32,FALSE),0)</f>
        <v>0</v>
      </c>
      <c r="X85" s="66">
        <f t="shared" si="58"/>
        <v>0</v>
      </c>
      <c r="Y85" s="65">
        <f>IFERROR(VLOOKUP($A85,#REF!,33,FALSE),0)</f>
        <v>1632717.2266300893</v>
      </c>
      <c r="Z85" s="67">
        <f t="shared" si="59"/>
        <v>0</v>
      </c>
      <c r="AA85" s="65">
        <f>(IFERROR(VLOOKUP(A85,#REF!,64,FALSE),0))</f>
        <v>0</v>
      </c>
      <c r="AB85" s="65">
        <f t="shared" ref="AB85:AB108" si="67">Z85+AA85</f>
        <v>0</v>
      </c>
      <c r="AC85" s="65">
        <v>0</v>
      </c>
      <c r="AD85" s="65">
        <f t="shared" si="60"/>
        <v>0</v>
      </c>
      <c r="AE85" s="65">
        <v>0</v>
      </c>
      <c r="AF85" s="65">
        <f t="shared" si="61"/>
        <v>0</v>
      </c>
      <c r="AG85" s="65">
        <f t="shared" si="62"/>
        <v>0</v>
      </c>
      <c r="AH85" s="65">
        <f t="shared" ref="AH85:AH108" si="68">$AB85*25%</f>
        <v>0</v>
      </c>
      <c r="AI85" s="65">
        <f t="shared" ref="AI85:AI108" si="69">$AB85*1.4%</f>
        <v>0</v>
      </c>
      <c r="AJ85" s="65">
        <f t="shared" si="63"/>
        <v>1632717.2266300893</v>
      </c>
      <c r="AK85" s="68"/>
      <c r="AR85" s="24" t="str">
        <f>VLOOKUP(A85,#REF!,1,FALSE)</f>
        <v>200697510F</v>
      </c>
      <c r="AS85" s="79"/>
      <c r="AT85" s="24" t="str">
        <f>VLOOKUP(A85,#REF!,1,FALSE)</f>
        <v>200697510F</v>
      </c>
      <c r="AU85" s="24" t="e">
        <f>VLOOKUP(A85,#REF!,1,FALSE)</f>
        <v>#N/A</v>
      </c>
    </row>
    <row r="86" spans="1:47" x14ac:dyDescent="0.2">
      <c r="A86" s="88" t="s">
        <v>295</v>
      </c>
      <c r="B86" s="88" t="s">
        <v>296</v>
      </c>
      <c r="C86" s="62" t="str">
        <f>IFERROR(VLOOKUP(A86,#REF!,6,FALSE),IFERROR(VLOOKUP(A86,#REF!,6,FALSE),VLOOKUP(A86,#REF!,10,FALSE)))</f>
        <v>Yes</v>
      </c>
      <c r="D86" s="8">
        <v>1</v>
      </c>
      <c r="E86" s="84">
        <v>0</v>
      </c>
      <c r="F86" s="64">
        <f t="shared" si="51"/>
        <v>3667205.8738185707</v>
      </c>
      <c r="G86" s="65">
        <f>IFERROR(IF(C86="No",(VLOOKUP($A86,#REF!,17,FALSE)+VLOOKUP($A86,#REF!,18,FALSE)+VLOOKUP($A86,#REF!,19,FALSE)),(VLOOKUP($A86,#REF!,18,FALSE)+VLOOKUP($A86,#REF!,19,FALSE)+VLOOKUP($A86,#REF!,22,FALSE))),0)</f>
        <v>535880.34</v>
      </c>
      <c r="H86" s="65"/>
      <c r="I86" s="65">
        <f t="shared" si="64"/>
        <v>535880.34</v>
      </c>
      <c r="J86" s="66">
        <f t="shared" si="52"/>
        <v>0</v>
      </c>
      <c r="K86" s="65">
        <f>IFERROR(IF(C86="No",(VLOOKUP($A86,#REF!,36,FALSE)),VLOOKUP($A86,#REF!,48,FALSE)),0)</f>
        <v>271735.30732649285</v>
      </c>
      <c r="L86" s="65">
        <f t="shared" si="53"/>
        <v>0</v>
      </c>
      <c r="M86" s="65">
        <f>(IFERROR(VLOOKUP($A86,#REF!,48,FALSE),0))</f>
        <v>0</v>
      </c>
      <c r="N86" s="65">
        <f t="shared" si="54"/>
        <v>0</v>
      </c>
      <c r="O86" s="65">
        <v>0</v>
      </c>
      <c r="P86" s="65">
        <f t="shared" si="55"/>
        <v>0</v>
      </c>
      <c r="Q86" s="65">
        <f t="shared" si="56"/>
        <v>0</v>
      </c>
      <c r="R86" s="65">
        <f t="shared" si="65"/>
        <v>0</v>
      </c>
      <c r="S86" s="65">
        <f t="shared" si="65"/>
        <v>0</v>
      </c>
      <c r="T86" s="65">
        <f t="shared" si="66"/>
        <v>0</v>
      </c>
      <c r="U86" s="65">
        <f t="shared" si="57"/>
        <v>271735.30732649285</v>
      </c>
      <c r="V86" s="65"/>
      <c r="W86" s="65">
        <f>IFERROR(VLOOKUP($A86,#REF!,31,FALSE),0)+IFERROR(VLOOKUP($A86,#REF!,32,FALSE),0)</f>
        <v>3131325.5338185709</v>
      </c>
      <c r="X86" s="66">
        <f t="shared" si="58"/>
        <v>0</v>
      </c>
      <c r="Y86" s="65">
        <f>IFERROR(VLOOKUP($A86,#REF!,33,FALSE),0)</f>
        <v>544082.27496392839</v>
      </c>
      <c r="Z86" s="67">
        <f t="shared" si="59"/>
        <v>0</v>
      </c>
      <c r="AA86" s="65">
        <f>(IFERROR(VLOOKUP(A86,#REF!,64,FALSE),0))</f>
        <v>0</v>
      </c>
      <c r="AB86" s="65">
        <f t="shared" si="67"/>
        <v>0</v>
      </c>
      <c r="AC86" s="65">
        <v>0</v>
      </c>
      <c r="AD86" s="65">
        <f t="shared" si="60"/>
        <v>0</v>
      </c>
      <c r="AE86" s="65">
        <v>0</v>
      </c>
      <c r="AF86" s="65">
        <f t="shared" si="61"/>
        <v>0</v>
      </c>
      <c r="AG86" s="65">
        <f t="shared" si="62"/>
        <v>0</v>
      </c>
      <c r="AH86" s="65">
        <f t="shared" si="68"/>
        <v>0</v>
      </c>
      <c r="AI86" s="65">
        <f t="shared" si="69"/>
        <v>0</v>
      </c>
      <c r="AJ86" s="65">
        <f t="shared" si="63"/>
        <v>544082.27496392839</v>
      </c>
      <c r="AK86" s="68"/>
      <c r="AR86" s="24" t="str">
        <f>VLOOKUP(A86,#REF!,1,FALSE)</f>
        <v>100746230B</v>
      </c>
      <c r="AS86" s="79"/>
      <c r="AT86" s="24" t="str">
        <f>VLOOKUP(A86,#REF!,1,FALSE)</f>
        <v>100746230B</v>
      </c>
      <c r="AU86" s="24" t="str">
        <f>VLOOKUP(A86,#REF!,1,FALSE)</f>
        <v>100746230B</v>
      </c>
    </row>
    <row r="87" spans="1:47" x14ac:dyDescent="0.2">
      <c r="A87" s="88" t="s">
        <v>297</v>
      </c>
      <c r="B87" s="89" t="str">
        <f>VLOOKUP($A87,'[5]DRG UPL SFY21 Seperate'!$A:$V,3,FALSE)</f>
        <v>COMMUNITY HOSPITAL, LLC</v>
      </c>
      <c r="C87" s="62" t="str">
        <f>IFERROR(VLOOKUP(A87,#REF!,6,FALSE),IFERROR(VLOOKUP(A87,#REF!,6,FALSE),VLOOKUP(A87,#REF!,10,FALSE)))</f>
        <v>Yes</v>
      </c>
      <c r="D87" s="8">
        <v>1</v>
      </c>
      <c r="E87" s="84">
        <v>0</v>
      </c>
      <c r="F87" s="64">
        <f t="shared" si="51"/>
        <v>962628.77007584344</v>
      </c>
      <c r="G87" s="65">
        <f>IFERROR(IF(C87="No",(VLOOKUP($A87,#REF!,17,FALSE)+VLOOKUP($A87,#REF!,18,FALSE)+VLOOKUP($A87,#REF!,19,FALSE)),(VLOOKUP($A87,#REF!,18,FALSE)+VLOOKUP($A87,#REF!,19,FALSE)+VLOOKUP($A87,#REF!,22,FALSE))),0)</f>
        <v>194456.03999999998</v>
      </c>
      <c r="H87" s="65"/>
      <c r="I87" s="65">
        <f t="shared" si="64"/>
        <v>194456.03999999998</v>
      </c>
      <c r="J87" s="66">
        <f t="shared" si="52"/>
        <v>0</v>
      </c>
      <c r="K87" s="65">
        <f>IFERROR(IF(C87="No",(VLOOKUP($A87,#REF!,36,FALSE)),VLOOKUP($A87,#REF!,48,FALSE)),0)</f>
        <v>98371.989217083028</v>
      </c>
      <c r="L87" s="65">
        <f t="shared" si="53"/>
        <v>0</v>
      </c>
      <c r="M87" s="65">
        <f>(IFERROR(VLOOKUP($A87,#REF!,48,FALSE),0))</f>
        <v>0</v>
      </c>
      <c r="N87" s="65">
        <f t="shared" si="54"/>
        <v>0</v>
      </c>
      <c r="O87" s="65">
        <v>0</v>
      </c>
      <c r="P87" s="65">
        <f t="shared" si="55"/>
        <v>0</v>
      </c>
      <c r="Q87" s="65">
        <f t="shared" si="56"/>
        <v>0</v>
      </c>
      <c r="R87" s="65">
        <f t="shared" si="65"/>
        <v>0</v>
      </c>
      <c r="S87" s="65">
        <f t="shared" si="65"/>
        <v>0</v>
      </c>
      <c r="T87" s="65">
        <f t="shared" si="66"/>
        <v>0</v>
      </c>
      <c r="U87" s="65">
        <f t="shared" si="57"/>
        <v>98371.989217083028</v>
      </c>
      <c r="V87" s="65"/>
      <c r="W87" s="65">
        <f>IFERROR(VLOOKUP($A87,#REF!,31,FALSE),0)+IFERROR(VLOOKUP($A87,#REF!,32,FALSE),0)</f>
        <v>768172.73007584352</v>
      </c>
      <c r="X87" s="66">
        <f t="shared" si="58"/>
        <v>0</v>
      </c>
      <c r="Y87" s="65">
        <f>IFERROR(VLOOKUP($A87,#REF!,33,FALSE),0)</f>
        <v>0</v>
      </c>
      <c r="Z87" s="67">
        <f t="shared" si="59"/>
        <v>0</v>
      </c>
      <c r="AA87" s="65">
        <f>(IFERROR(VLOOKUP(A87,#REF!,64,FALSE),0))</f>
        <v>0</v>
      </c>
      <c r="AB87" s="65">
        <f t="shared" si="67"/>
        <v>0</v>
      </c>
      <c r="AC87" s="65">
        <v>0</v>
      </c>
      <c r="AD87" s="65">
        <f t="shared" si="60"/>
        <v>0</v>
      </c>
      <c r="AE87" s="65">
        <v>0</v>
      </c>
      <c r="AF87" s="65">
        <f t="shared" si="61"/>
        <v>0</v>
      </c>
      <c r="AG87" s="65">
        <f t="shared" si="62"/>
        <v>0</v>
      </c>
      <c r="AH87" s="65">
        <f t="shared" si="68"/>
        <v>0</v>
      </c>
      <c r="AI87" s="65">
        <f t="shared" si="69"/>
        <v>0</v>
      </c>
      <c r="AJ87" s="65">
        <f t="shared" si="63"/>
        <v>0</v>
      </c>
      <c r="AK87" s="68"/>
      <c r="AR87" s="24" t="str">
        <f>VLOOKUP(A87,#REF!,1,FALSE)</f>
        <v>100746230C</v>
      </c>
      <c r="AS87" s="79"/>
      <c r="AT87" s="79"/>
      <c r="AU87" s="24" t="str">
        <f>VLOOKUP(A87,#REF!,1,FALSE)</f>
        <v>100746230C</v>
      </c>
    </row>
    <row r="88" spans="1:47" x14ac:dyDescent="0.2">
      <c r="A88" s="40" t="s">
        <v>298</v>
      </c>
      <c r="B88" s="27" t="s">
        <v>299</v>
      </c>
      <c r="C88" s="62" t="str">
        <f>IFERROR(VLOOKUP(A88,#REF!,6,FALSE),IFERROR(VLOOKUP(A88,#REF!,6,FALSE),VLOOKUP(A88,#REF!,10,FALSE)))</f>
        <v>Yes</v>
      </c>
      <c r="D88" s="8">
        <v>1</v>
      </c>
      <c r="E88" s="84">
        <v>0</v>
      </c>
      <c r="F88" s="64">
        <f t="shared" si="51"/>
        <v>2614373.39</v>
      </c>
      <c r="G88" s="65">
        <f>IFERROR(IF(C88="No",(VLOOKUP($A88,#REF!,17,FALSE)+VLOOKUP($A88,#REF!,18,FALSE)+VLOOKUP($A88,#REF!,19,FALSE)),(VLOOKUP($A88,#REF!,18,FALSE)+VLOOKUP($A88,#REF!,19,FALSE)+VLOOKUP($A88,#REF!,22,FALSE))),0)</f>
        <v>2614373.39</v>
      </c>
      <c r="H88" s="65"/>
      <c r="I88" s="65">
        <f t="shared" si="64"/>
        <v>2614373.39</v>
      </c>
      <c r="J88" s="66">
        <f t="shared" si="52"/>
        <v>0</v>
      </c>
      <c r="K88" s="65">
        <f>IFERROR(IF(C88="No",(VLOOKUP($A88,#REF!,36,FALSE)),VLOOKUP($A88,#REF!,48,FALSE)),0)</f>
        <v>-238035.14164319215</v>
      </c>
      <c r="L88" s="65">
        <f t="shared" si="53"/>
        <v>0</v>
      </c>
      <c r="M88" s="65">
        <f>(IFERROR(VLOOKUP($A88,#REF!,48,FALSE),0))</f>
        <v>0</v>
      </c>
      <c r="N88" s="65">
        <f t="shared" si="54"/>
        <v>0</v>
      </c>
      <c r="O88" s="65">
        <v>0</v>
      </c>
      <c r="P88" s="65">
        <f t="shared" si="55"/>
        <v>0</v>
      </c>
      <c r="Q88" s="65">
        <f t="shared" si="56"/>
        <v>0</v>
      </c>
      <c r="R88" s="65">
        <f t="shared" si="65"/>
        <v>0</v>
      </c>
      <c r="S88" s="65">
        <f t="shared" si="65"/>
        <v>0</v>
      </c>
      <c r="T88" s="65">
        <f t="shared" si="66"/>
        <v>0</v>
      </c>
      <c r="U88" s="65">
        <f t="shared" si="57"/>
        <v>-238035.14164319215</v>
      </c>
      <c r="V88" s="65"/>
      <c r="W88" s="65">
        <f>IFERROR(VLOOKUP($A88,#REF!,31,FALSE),0)+IFERROR(VLOOKUP($A88,#REF!,32,FALSE),0)</f>
        <v>0</v>
      </c>
      <c r="X88" s="66">
        <f t="shared" si="58"/>
        <v>0</v>
      </c>
      <c r="Y88" s="65">
        <f>IFERROR(VLOOKUP($A88,#REF!,33,FALSE),0)</f>
        <v>0</v>
      </c>
      <c r="Z88" s="67">
        <f t="shared" si="59"/>
        <v>0</v>
      </c>
      <c r="AA88" s="65">
        <f>(IFERROR(VLOOKUP(A88,#REF!,64,FALSE),0))</f>
        <v>0</v>
      </c>
      <c r="AB88" s="65">
        <f t="shared" si="67"/>
        <v>0</v>
      </c>
      <c r="AC88" s="65">
        <v>0</v>
      </c>
      <c r="AD88" s="65">
        <f t="shared" si="60"/>
        <v>0</v>
      </c>
      <c r="AE88" s="65">
        <v>0</v>
      </c>
      <c r="AF88" s="65">
        <f t="shared" si="61"/>
        <v>0</v>
      </c>
      <c r="AG88" s="65">
        <f t="shared" si="62"/>
        <v>0</v>
      </c>
      <c r="AH88" s="65">
        <f t="shared" si="68"/>
        <v>0</v>
      </c>
      <c r="AI88" s="65">
        <f t="shared" si="69"/>
        <v>0</v>
      </c>
      <c r="AJ88" s="65">
        <f t="shared" si="63"/>
        <v>0</v>
      </c>
      <c r="AK88" s="68"/>
      <c r="AR88" s="24" t="str">
        <f>VLOOKUP(A88,#REF!,1,FALSE)</f>
        <v>200119790A</v>
      </c>
      <c r="AS88" s="79"/>
      <c r="AT88" s="79"/>
      <c r="AU88" s="24" t="str">
        <f>VLOOKUP(A88,#REF!,1,FALSE)</f>
        <v>200119790A</v>
      </c>
    </row>
    <row r="89" spans="1:47" x14ac:dyDescent="0.2">
      <c r="A89" s="40" t="s">
        <v>300</v>
      </c>
      <c r="B89" s="27" t="s">
        <v>301</v>
      </c>
      <c r="C89" s="62" t="str">
        <f>IFERROR(VLOOKUP(A89,#REF!,6,FALSE),IFERROR(VLOOKUP(A89,#REF!,6,FALSE),VLOOKUP(A89,#REF!,10,FALSE)))</f>
        <v>Yes</v>
      </c>
      <c r="D89" s="8">
        <v>1</v>
      </c>
      <c r="E89" s="84">
        <v>0</v>
      </c>
      <c r="F89" s="64">
        <f t="shared" si="51"/>
        <v>2064201.08</v>
      </c>
      <c r="G89" s="65">
        <f>IFERROR(IF(C89="No",(VLOOKUP($A89,#REF!,17,FALSE)+VLOOKUP($A89,#REF!,18,FALSE)+VLOOKUP($A89,#REF!,19,FALSE)),(VLOOKUP($A89,#REF!,18,FALSE)+VLOOKUP($A89,#REF!,19,FALSE)+VLOOKUP($A89,#REF!,22,FALSE))),0)</f>
        <v>2064201.08</v>
      </c>
      <c r="H89" s="65"/>
      <c r="I89" s="65">
        <f t="shared" si="64"/>
        <v>2064201.08</v>
      </c>
      <c r="J89" s="66">
        <f t="shared" si="52"/>
        <v>0</v>
      </c>
      <c r="K89" s="65">
        <f>IFERROR(IF(C89="No",(VLOOKUP($A89,#REF!,36,FALSE)),VLOOKUP($A89,#REF!,48,FALSE)),0)</f>
        <v>40862.922599687241</v>
      </c>
      <c r="L89" s="65">
        <f t="shared" si="53"/>
        <v>0</v>
      </c>
      <c r="M89" s="65">
        <f>(IFERROR(VLOOKUP($A89,#REF!,48,FALSE),0))</f>
        <v>0</v>
      </c>
      <c r="N89" s="65">
        <f t="shared" si="54"/>
        <v>0</v>
      </c>
      <c r="O89" s="65">
        <v>0</v>
      </c>
      <c r="P89" s="65">
        <f t="shared" si="55"/>
        <v>0</v>
      </c>
      <c r="Q89" s="65">
        <f t="shared" si="56"/>
        <v>0</v>
      </c>
      <c r="R89" s="65">
        <f t="shared" si="65"/>
        <v>0</v>
      </c>
      <c r="S89" s="65">
        <f t="shared" si="65"/>
        <v>0</v>
      </c>
      <c r="T89" s="65">
        <f t="shared" si="66"/>
        <v>0</v>
      </c>
      <c r="U89" s="65">
        <f t="shared" si="57"/>
        <v>40862.922599687241</v>
      </c>
      <c r="V89" s="65"/>
      <c r="W89" s="65">
        <f>IFERROR(VLOOKUP($A89,#REF!,31,FALSE),0)+IFERROR(VLOOKUP($A89,#REF!,32,FALSE),0)</f>
        <v>0</v>
      </c>
      <c r="X89" s="66">
        <f t="shared" si="58"/>
        <v>0</v>
      </c>
      <c r="Y89" s="65">
        <f>IFERROR(VLOOKUP($A89,#REF!,33,FALSE),0)</f>
        <v>0</v>
      </c>
      <c r="Z89" s="67">
        <f t="shared" si="59"/>
        <v>0</v>
      </c>
      <c r="AA89" s="65">
        <f>(IFERROR(VLOOKUP(A89,#REF!,64,FALSE),0))</f>
        <v>0</v>
      </c>
      <c r="AB89" s="65">
        <f t="shared" si="67"/>
        <v>0</v>
      </c>
      <c r="AC89" s="65">
        <v>0</v>
      </c>
      <c r="AD89" s="65">
        <f t="shared" si="60"/>
        <v>0</v>
      </c>
      <c r="AE89" s="65">
        <v>0</v>
      </c>
      <c r="AF89" s="65">
        <f t="shared" si="61"/>
        <v>0</v>
      </c>
      <c r="AG89" s="65">
        <f t="shared" si="62"/>
        <v>0</v>
      </c>
      <c r="AH89" s="65">
        <f t="shared" si="68"/>
        <v>0</v>
      </c>
      <c r="AI89" s="65">
        <f t="shared" si="69"/>
        <v>0</v>
      </c>
      <c r="AJ89" s="65">
        <f t="shared" si="63"/>
        <v>0</v>
      </c>
      <c r="AK89" s="68"/>
      <c r="AR89" s="24" t="str">
        <f>VLOOKUP(A89,#REF!,1,FALSE)</f>
        <v>200786710A</v>
      </c>
      <c r="AS89" s="79"/>
      <c r="AT89" s="79"/>
      <c r="AU89" s="24" t="str">
        <f>VLOOKUP(A89,#REF!,1,FALSE)</f>
        <v>200786710A</v>
      </c>
    </row>
    <row r="90" spans="1:47" x14ac:dyDescent="0.2">
      <c r="A90" s="88" t="s">
        <v>302</v>
      </c>
      <c r="B90" s="88" t="s">
        <v>303</v>
      </c>
      <c r="C90" s="62" t="str">
        <f>IFERROR(VLOOKUP(A90,#REF!,6,FALSE),IFERROR(VLOOKUP(A90,#REF!,6,FALSE),VLOOKUP(A90,#REF!,10,FALSE)))</f>
        <v>Yes</v>
      </c>
      <c r="D90" s="8">
        <v>1</v>
      </c>
      <c r="E90" s="84">
        <v>0</v>
      </c>
      <c r="F90" s="64">
        <f t="shared" si="51"/>
        <v>2019580.2200000002</v>
      </c>
      <c r="G90" s="65">
        <f>IFERROR(IF(C90="No",(VLOOKUP($A90,#REF!,17,FALSE)+VLOOKUP($A90,#REF!,18,FALSE)+VLOOKUP($A90,#REF!,19,FALSE)),(VLOOKUP($A90,#REF!,18,FALSE)+VLOOKUP($A90,#REF!,19,FALSE)+VLOOKUP($A90,#REF!,22,FALSE))),0)</f>
        <v>1588998.0500000003</v>
      </c>
      <c r="H90" s="65"/>
      <c r="I90" s="65">
        <f t="shared" si="64"/>
        <v>1588998.0500000003</v>
      </c>
      <c r="J90" s="66">
        <f t="shared" si="52"/>
        <v>0</v>
      </c>
      <c r="K90" s="65">
        <f>IFERROR(IF(C90="No",(VLOOKUP($A90,#REF!,36,FALSE)),VLOOKUP($A90,#REF!,48,FALSE)),0)</f>
        <v>9604629.3875053413</v>
      </c>
      <c r="L90" s="65">
        <f t="shared" si="53"/>
        <v>0</v>
      </c>
      <c r="M90" s="65">
        <f>(IFERROR(VLOOKUP($A90,#REF!,48,FALSE),0))</f>
        <v>0</v>
      </c>
      <c r="N90" s="65">
        <f t="shared" si="54"/>
        <v>0</v>
      </c>
      <c r="O90" s="65">
        <v>0</v>
      </c>
      <c r="P90" s="65">
        <f t="shared" si="55"/>
        <v>0</v>
      </c>
      <c r="Q90" s="65">
        <f t="shared" si="56"/>
        <v>0</v>
      </c>
      <c r="R90" s="65">
        <f t="shared" si="65"/>
        <v>0</v>
      </c>
      <c r="S90" s="65">
        <f t="shared" si="65"/>
        <v>0</v>
      </c>
      <c r="T90" s="65">
        <f t="shared" si="66"/>
        <v>0</v>
      </c>
      <c r="U90" s="65">
        <f t="shared" si="57"/>
        <v>9604629.3875053413</v>
      </c>
      <c r="V90" s="65"/>
      <c r="W90" s="65">
        <f>IFERROR(VLOOKUP($A90,#REF!,31,FALSE),0)+IFERROR(VLOOKUP($A90,#REF!,32,FALSE),0)</f>
        <v>430582.16999999993</v>
      </c>
      <c r="X90" s="66">
        <f t="shared" si="58"/>
        <v>0</v>
      </c>
      <c r="Y90" s="65">
        <f>IFERROR(VLOOKUP($A90,#REF!,33,FALSE),0)</f>
        <v>245107.1736995884</v>
      </c>
      <c r="Z90" s="67">
        <f t="shared" si="59"/>
        <v>0</v>
      </c>
      <c r="AA90" s="65">
        <f>(IFERROR(VLOOKUP(A90,#REF!,64,FALSE),0))</f>
        <v>0</v>
      </c>
      <c r="AB90" s="65">
        <f t="shared" si="67"/>
        <v>0</v>
      </c>
      <c r="AC90" s="65">
        <v>0</v>
      </c>
      <c r="AD90" s="65">
        <f t="shared" si="60"/>
        <v>0</v>
      </c>
      <c r="AE90" s="65">
        <v>0</v>
      </c>
      <c r="AF90" s="65">
        <f t="shared" si="61"/>
        <v>0</v>
      </c>
      <c r="AG90" s="65">
        <f t="shared" si="62"/>
        <v>0</v>
      </c>
      <c r="AH90" s="65">
        <f t="shared" si="68"/>
        <v>0</v>
      </c>
      <c r="AI90" s="65">
        <f t="shared" si="69"/>
        <v>0</v>
      </c>
      <c r="AJ90" s="65">
        <f t="shared" si="63"/>
        <v>245107.1736995884</v>
      </c>
      <c r="AK90" s="68"/>
      <c r="AR90" s="24" t="str">
        <f>VLOOKUP(A90,#REF!,1,FALSE)</f>
        <v>100745350B</v>
      </c>
      <c r="AS90" s="79"/>
      <c r="AT90" s="24" t="str">
        <f>VLOOKUP(A90,#REF!,1,FALSE)</f>
        <v>100745350B</v>
      </c>
      <c r="AU90" s="24" t="str">
        <f>VLOOKUP(A90,#REF!,1,FALSE)</f>
        <v>100745350B</v>
      </c>
    </row>
    <row r="91" spans="1:47" x14ac:dyDescent="0.2">
      <c r="A91" s="26" t="s">
        <v>304</v>
      </c>
      <c r="B91" s="26" t="s">
        <v>305</v>
      </c>
      <c r="C91" s="62" t="str">
        <f>IFERROR(VLOOKUP(A91,#REF!,6,FALSE),IFERROR(VLOOKUP(A91,#REF!,6,FALSE),VLOOKUP(A91,#REF!,10,FALSE)))</f>
        <v>Yes</v>
      </c>
      <c r="D91" s="8">
        <v>1</v>
      </c>
      <c r="E91" s="84">
        <v>0</v>
      </c>
      <c r="F91" s="64">
        <f t="shared" si="51"/>
        <v>2140448.83</v>
      </c>
      <c r="G91" s="65">
        <f>IFERROR(IF(C91="No",(VLOOKUP($A91,#REF!,17,FALSE)+VLOOKUP($A91,#REF!,18,FALSE)+VLOOKUP($A91,#REF!,19,FALSE)),(VLOOKUP($A91,#REF!,18,FALSE)+VLOOKUP($A91,#REF!,19,FALSE)+VLOOKUP($A91,#REF!,22,FALSE))),0)</f>
        <v>2140448.83</v>
      </c>
      <c r="H91" s="65"/>
      <c r="I91" s="65">
        <f t="shared" si="64"/>
        <v>2140448.83</v>
      </c>
      <c r="J91" s="66">
        <f t="shared" si="52"/>
        <v>0</v>
      </c>
      <c r="K91" s="65">
        <f>IFERROR(IF(C91="No",(VLOOKUP($A91,#REF!,36,FALSE)),VLOOKUP($A91,#REF!,48,FALSE)),0)</f>
        <v>-106325.06003548345</v>
      </c>
      <c r="L91" s="65">
        <f t="shared" si="53"/>
        <v>0</v>
      </c>
      <c r="M91" s="65">
        <f>(IFERROR(VLOOKUP($A91,#REF!,48,FALSE),0))</f>
        <v>0</v>
      </c>
      <c r="N91" s="65">
        <f t="shared" si="54"/>
        <v>0</v>
      </c>
      <c r="O91" s="65">
        <v>0</v>
      </c>
      <c r="P91" s="65">
        <f t="shared" si="55"/>
        <v>0</v>
      </c>
      <c r="Q91" s="65">
        <f t="shared" si="56"/>
        <v>0</v>
      </c>
      <c r="R91" s="65">
        <f t="shared" si="65"/>
        <v>0</v>
      </c>
      <c r="S91" s="65">
        <f t="shared" si="65"/>
        <v>0</v>
      </c>
      <c r="T91" s="65">
        <f t="shared" si="66"/>
        <v>0</v>
      </c>
      <c r="U91" s="65">
        <f t="shared" si="57"/>
        <v>-106325.06003548345</v>
      </c>
      <c r="V91" s="65"/>
      <c r="W91" s="65">
        <f>IFERROR(VLOOKUP($A91,#REF!,31,FALSE),0)+IFERROR(VLOOKUP($A91,#REF!,32,FALSE),0)</f>
        <v>0</v>
      </c>
      <c r="X91" s="66">
        <f t="shared" si="58"/>
        <v>0</v>
      </c>
      <c r="Y91" s="65">
        <f>IFERROR(VLOOKUP($A91,#REF!,33,FALSE),0)</f>
        <v>0</v>
      </c>
      <c r="Z91" s="67">
        <f t="shared" si="59"/>
        <v>0</v>
      </c>
      <c r="AA91" s="65">
        <f>(IFERROR(VLOOKUP(A91,#REF!,64,FALSE),0))</f>
        <v>0</v>
      </c>
      <c r="AB91" s="65">
        <f t="shared" si="67"/>
        <v>0</v>
      </c>
      <c r="AC91" s="65">
        <v>0</v>
      </c>
      <c r="AD91" s="65">
        <f t="shared" si="60"/>
        <v>0</v>
      </c>
      <c r="AE91" s="65">
        <v>0</v>
      </c>
      <c r="AF91" s="65">
        <f t="shared" si="61"/>
        <v>0</v>
      </c>
      <c r="AG91" s="65">
        <f t="shared" si="62"/>
        <v>0</v>
      </c>
      <c r="AH91" s="65">
        <f t="shared" si="68"/>
        <v>0</v>
      </c>
      <c r="AI91" s="65">
        <f t="shared" si="69"/>
        <v>0</v>
      </c>
      <c r="AJ91" s="65">
        <f t="shared" si="63"/>
        <v>0</v>
      </c>
      <c r="AK91" s="68"/>
      <c r="AR91" s="24" t="str">
        <f>VLOOKUP(A91,#REF!,1,FALSE)</f>
        <v>200347120A</v>
      </c>
      <c r="AS91" s="79"/>
      <c r="AT91" s="79"/>
      <c r="AU91" s="24" t="str">
        <f>VLOOKUP(A91,#REF!,1,FALSE)</f>
        <v>200347120A</v>
      </c>
    </row>
    <row r="92" spans="1:47" x14ac:dyDescent="0.2">
      <c r="A92" s="88" t="s">
        <v>306</v>
      </c>
      <c r="B92" s="88" t="s">
        <v>307</v>
      </c>
      <c r="C92" s="62" t="str">
        <f>IFERROR(VLOOKUP(A92,#REF!,6,FALSE),IFERROR(VLOOKUP(A92,#REF!,6,FALSE),VLOOKUP(A92,#REF!,10,FALSE)))</f>
        <v>Yes</v>
      </c>
      <c r="D92" s="8">
        <v>1</v>
      </c>
      <c r="E92" s="84">
        <v>0</v>
      </c>
      <c r="F92" s="64">
        <f t="shared" si="51"/>
        <v>1129158.2299999991</v>
      </c>
      <c r="G92" s="65">
        <f>IFERROR(IF(C92="No",(VLOOKUP($A92,#REF!,17,FALSE)+VLOOKUP($A92,#REF!,18,FALSE)+VLOOKUP($A92,#REF!,19,FALSE)),(VLOOKUP($A92,#REF!,18,FALSE)+VLOOKUP($A92,#REF!,19,FALSE)+VLOOKUP($A92,#REF!,22,FALSE))),0)</f>
        <v>366030.53</v>
      </c>
      <c r="H92" s="65"/>
      <c r="I92" s="65">
        <f t="shared" si="64"/>
        <v>366030.53</v>
      </c>
      <c r="J92" s="66">
        <f t="shared" si="52"/>
        <v>0</v>
      </c>
      <c r="K92" s="65">
        <f>IFERROR(IF(C92="No",(VLOOKUP($A92,#REF!,36,FALSE)),VLOOKUP($A92,#REF!,48,FALSE)),0)</f>
        <v>224428.11816459126</v>
      </c>
      <c r="L92" s="65">
        <f t="shared" si="53"/>
        <v>0</v>
      </c>
      <c r="M92" s="65">
        <f>(IFERROR(VLOOKUP($A92,#REF!,48,FALSE),0))</f>
        <v>0</v>
      </c>
      <c r="N92" s="65">
        <f t="shared" si="54"/>
        <v>0</v>
      </c>
      <c r="O92" s="65">
        <v>0</v>
      </c>
      <c r="P92" s="65">
        <f t="shared" si="55"/>
        <v>0</v>
      </c>
      <c r="Q92" s="65">
        <f t="shared" si="56"/>
        <v>0</v>
      </c>
      <c r="R92" s="65">
        <f t="shared" si="65"/>
        <v>0</v>
      </c>
      <c r="S92" s="65">
        <f t="shared" si="65"/>
        <v>0</v>
      </c>
      <c r="T92" s="65">
        <f t="shared" si="66"/>
        <v>0</v>
      </c>
      <c r="U92" s="65">
        <f t="shared" si="57"/>
        <v>224428.11816459126</v>
      </c>
      <c r="V92" s="65"/>
      <c r="W92" s="65">
        <f>IFERROR(VLOOKUP($A92,#REF!,31,FALSE),0)+IFERROR(VLOOKUP($A92,#REF!,32,FALSE),0)</f>
        <v>763127.69999999902</v>
      </c>
      <c r="X92" s="66">
        <f t="shared" si="58"/>
        <v>0</v>
      </c>
      <c r="Y92" s="65">
        <f>IFERROR(VLOOKUP($A92,#REF!,33,FALSE),0)</f>
        <v>322080.02371275926</v>
      </c>
      <c r="Z92" s="67">
        <f t="shared" si="59"/>
        <v>0</v>
      </c>
      <c r="AA92" s="65">
        <f>(IFERROR(VLOOKUP(A92,#REF!,64,FALSE),0))</f>
        <v>0</v>
      </c>
      <c r="AB92" s="65">
        <f t="shared" si="67"/>
        <v>0</v>
      </c>
      <c r="AC92" s="65">
        <v>0</v>
      </c>
      <c r="AD92" s="65">
        <f t="shared" si="60"/>
        <v>0</v>
      </c>
      <c r="AE92" s="65">
        <v>0</v>
      </c>
      <c r="AF92" s="65">
        <f t="shared" si="61"/>
        <v>0</v>
      </c>
      <c r="AG92" s="65">
        <f t="shared" si="62"/>
        <v>0</v>
      </c>
      <c r="AH92" s="65">
        <f t="shared" si="68"/>
        <v>0</v>
      </c>
      <c r="AI92" s="65">
        <f t="shared" si="69"/>
        <v>0</v>
      </c>
      <c r="AJ92" s="65">
        <f t="shared" si="63"/>
        <v>322080.02371275926</v>
      </c>
      <c r="AK92" s="68"/>
      <c r="AR92" s="24" t="str">
        <f>VLOOKUP(A92,#REF!,1,FALSE)</f>
        <v>200069370A</v>
      </c>
      <c r="AS92" s="79"/>
      <c r="AT92" s="24" t="str">
        <f>VLOOKUP(A92,#REF!,1,FALSE)</f>
        <v>200069370A</v>
      </c>
      <c r="AU92" s="24" t="str">
        <f>VLOOKUP(A92,#REF!,1,FALSE)</f>
        <v>200069370A</v>
      </c>
    </row>
    <row r="93" spans="1:47" x14ac:dyDescent="0.2">
      <c r="A93" s="105" t="s">
        <v>308</v>
      </c>
      <c r="B93" s="87" t="str">
        <f>VLOOKUP($A93,'[4]SHOPP Cost UPL SFY2021 Separate'!$A:$K,5,FALSE)</f>
        <v>MCBRIDE CLINIC ORTHOPEDIC HOSPITAL LLC</v>
      </c>
      <c r="C93" s="62" t="str">
        <f>IFERROR(VLOOKUP(A93,#REF!,6,FALSE),IFERROR(VLOOKUP(A93,#REF!,6,FALSE),VLOOKUP(A93,#REF!,10,FALSE)))</f>
        <v>Yes</v>
      </c>
      <c r="D93" s="8">
        <v>1</v>
      </c>
      <c r="E93" s="84">
        <v>0</v>
      </c>
      <c r="F93" s="64">
        <f t="shared" si="51"/>
        <v>4521508.3999999398</v>
      </c>
      <c r="G93" s="65">
        <f>IFERROR(IF(C93="No",(VLOOKUP($A93,#REF!,17,FALSE)+VLOOKUP($A93,#REF!,18,FALSE)+VLOOKUP($A93,#REF!,19,FALSE)),(VLOOKUP($A93,#REF!,18,FALSE)+VLOOKUP($A93,#REF!,19,FALSE)+VLOOKUP($A93,#REF!,22,FALSE))),0)</f>
        <v>0</v>
      </c>
      <c r="H93" s="65"/>
      <c r="I93" s="65">
        <f t="shared" si="64"/>
        <v>0</v>
      </c>
      <c r="J93" s="66">
        <f t="shared" si="52"/>
        <v>0</v>
      </c>
      <c r="K93" s="65">
        <f>IFERROR(IF(C93="No",(VLOOKUP($A93,#REF!,36,FALSE)),VLOOKUP($A93,#REF!,48,FALSE)),0)</f>
        <v>0</v>
      </c>
      <c r="L93" s="65">
        <f t="shared" si="53"/>
        <v>0</v>
      </c>
      <c r="M93" s="65">
        <f>(IFERROR(VLOOKUP($A93,#REF!,48,FALSE),0))</f>
        <v>0</v>
      </c>
      <c r="N93" s="65">
        <f t="shared" si="54"/>
        <v>0</v>
      </c>
      <c r="O93" s="65">
        <v>0</v>
      </c>
      <c r="P93" s="65">
        <f t="shared" si="55"/>
        <v>0</v>
      </c>
      <c r="Q93" s="65">
        <f t="shared" si="56"/>
        <v>0</v>
      </c>
      <c r="R93" s="65">
        <f t="shared" si="65"/>
        <v>0</v>
      </c>
      <c r="S93" s="65">
        <f t="shared" si="65"/>
        <v>0</v>
      </c>
      <c r="T93" s="65">
        <f t="shared" si="66"/>
        <v>0</v>
      </c>
      <c r="U93" s="65">
        <f t="shared" si="57"/>
        <v>0</v>
      </c>
      <c r="V93" s="65"/>
      <c r="W93" s="65">
        <f>IFERROR(VLOOKUP($A93,#REF!,31,FALSE),0)+IFERROR(VLOOKUP($A93,#REF!,32,FALSE),0)</f>
        <v>4521508.3999999398</v>
      </c>
      <c r="X93" s="66">
        <f t="shared" si="58"/>
        <v>0</v>
      </c>
      <c r="Y93" s="65">
        <f>IFERROR(VLOOKUP($A93,#REF!,33,FALSE),0)</f>
        <v>-4210855.8640598264</v>
      </c>
      <c r="Z93" s="67">
        <f t="shared" si="59"/>
        <v>0</v>
      </c>
      <c r="AA93" s="65">
        <f>(IFERROR(VLOOKUP(A93,#REF!,64,FALSE),0))</f>
        <v>0</v>
      </c>
      <c r="AB93" s="65">
        <f t="shared" si="67"/>
        <v>0</v>
      </c>
      <c r="AC93" s="65">
        <v>0</v>
      </c>
      <c r="AD93" s="65">
        <f t="shared" si="60"/>
        <v>0</v>
      </c>
      <c r="AE93" s="65">
        <v>0</v>
      </c>
      <c r="AF93" s="65">
        <f t="shared" si="61"/>
        <v>0</v>
      </c>
      <c r="AG93" s="65">
        <f t="shared" si="62"/>
        <v>0</v>
      </c>
      <c r="AH93" s="65">
        <f t="shared" si="68"/>
        <v>0</v>
      </c>
      <c r="AI93" s="65">
        <f t="shared" si="69"/>
        <v>0</v>
      </c>
      <c r="AJ93" s="65">
        <f t="shared" si="63"/>
        <v>-4210855.8640598264</v>
      </c>
      <c r="AK93" s="68"/>
      <c r="AR93" s="79"/>
      <c r="AS93" s="79"/>
      <c r="AT93" s="24" t="str">
        <f>VLOOKUP(A93,#REF!,1,FALSE)</f>
        <v>200069370N</v>
      </c>
      <c r="AU93" s="24" t="str">
        <f>VLOOKUP(A93,#REF!,1,FALSE)</f>
        <v>200069370N</v>
      </c>
    </row>
    <row r="94" spans="1:47" x14ac:dyDescent="0.2">
      <c r="A94" s="25" t="s">
        <v>309</v>
      </c>
      <c r="B94" s="8" t="s">
        <v>310</v>
      </c>
      <c r="C94" s="62" t="str">
        <f>IFERROR(VLOOKUP(A94,#REF!,6,FALSE),IFERROR(VLOOKUP(A94,#REF!,6,FALSE),VLOOKUP(A94,#REF!,10,FALSE)))</f>
        <v>No</v>
      </c>
      <c r="D94" s="8">
        <v>1</v>
      </c>
      <c r="E94" s="63">
        <v>0</v>
      </c>
      <c r="F94" s="64">
        <f t="shared" si="51"/>
        <v>77546.010000000009</v>
      </c>
      <c r="G94" s="65">
        <f>IFERROR(IF(C94="No",(VLOOKUP($A94,#REF!,17,FALSE)+VLOOKUP($A94,#REF!,18,FALSE)+VLOOKUP($A94,#REF!,19,FALSE)),(VLOOKUP($A94,#REF!,18,FALSE)+VLOOKUP($A94,#REF!,19,FALSE)+VLOOKUP($A94,#REF!,22,FALSE))),0)</f>
        <v>77546.010000000009</v>
      </c>
      <c r="H94" s="65"/>
      <c r="I94" s="65">
        <f>G94+H94</f>
        <v>77546.010000000009</v>
      </c>
      <c r="J94" s="66">
        <f t="shared" si="52"/>
        <v>0</v>
      </c>
      <c r="K94" s="65">
        <f>IFERROR(IF(C94="No",(VLOOKUP($A94,#REF!,36,FALSE)),VLOOKUP($A94,#REF!,48,FALSE)),0)</f>
        <v>50278.31791864361</v>
      </c>
      <c r="L94" s="65">
        <f t="shared" si="53"/>
        <v>0</v>
      </c>
      <c r="M94" s="65">
        <f>(IFERROR(VLOOKUP($A94,#REF!,48,FALSE),0))</f>
        <v>0</v>
      </c>
      <c r="N94" s="65">
        <f>L94+M94</f>
        <v>0</v>
      </c>
      <c r="O94" s="65">
        <v>0</v>
      </c>
      <c r="P94" s="65">
        <f t="shared" si="55"/>
        <v>0</v>
      </c>
      <c r="Q94" s="65">
        <f t="shared" si="56"/>
        <v>0</v>
      </c>
      <c r="R94" s="65">
        <f t="shared" si="65"/>
        <v>0</v>
      </c>
      <c r="S94" s="65">
        <f t="shared" si="65"/>
        <v>0</v>
      </c>
      <c r="T94" s="65">
        <f t="shared" si="66"/>
        <v>0</v>
      </c>
      <c r="U94" s="65">
        <f t="shared" si="57"/>
        <v>50278.31791864361</v>
      </c>
      <c r="V94" s="65"/>
      <c r="W94" s="65">
        <f>IFERROR(VLOOKUP($A94,#REF!,31,FALSE),0)+IFERROR(VLOOKUP($A94,#REF!,32,FALSE),0)</f>
        <v>0</v>
      </c>
      <c r="X94" s="66">
        <f t="shared" si="58"/>
        <v>0</v>
      </c>
      <c r="Y94" s="65">
        <f>IFERROR(VLOOKUP($A94,#REF!,33,FALSE),0)</f>
        <v>0</v>
      </c>
      <c r="Z94" s="67">
        <f t="shared" si="59"/>
        <v>0</v>
      </c>
      <c r="AA94" s="65">
        <f>(IFERROR(VLOOKUP(A94,#REF!,64,FALSE),0))</f>
        <v>0</v>
      </c>
      <c r="AB94" s="65">
        <f t="shared" si="67"/>
        <v>0</v>
      </c>
      <c r="AC94" s="65">
        <v>0</v>
      </c>
      <c r="AD94" s="65">
        <f t="shared" si="60"/>
        <v>0</v>
      </c>
      <c r="AE94" s="65">
        <v>0</v>
      </c>
      <c r="AF94" s="65">
        <f t="shared" si="61"/>
        <v>0</v>
      </c>
      <c r="AG94" s="65">
        <f t="shared" si="62"/>
        <v>0</v>
      </c>
      <c r="AH94" s="65">
        <f t="shared" si="68"/>
        <v>0</v>
      </c>
      <c r="AI94" s="65">
        <f t="shared" si="69"/>
        <v>0</v>
      </c>
      <c r="AJ94" s="65">
        <f t="shared" si="63"/>
        <v>0</v>
      </c>
      <c r="AK94" s="68"/>
      <c r="AP94" s="68"/>
      <c r="AR94" s="79"/>
      <c r="AS94" s="24" t="str">
        <f>VLOOKUP(A94,#REF!,1,FALSE)</f>
        <v>200479750A</v>
      </c>
      <c r="AT94" s="79"/>
      <c r="AU94" s="24" t="str">
        <f>VLOOKUP(A94,#REF!,1,FALSE)</f>
        <v>200479750A</v>
      </c>
    </row>
    <row r="95" spans="1:47" x14ac:dyDescent="0.2">
      <c r="A95" s="40" t="s">
        <v>311</v>
      </c>
      <c r="B95" s="27" t="s">
        <v>312</v>
      </c>
      <c r="C95" s="62" t="str">
        <f>IFERROR(VLOOKUP(A95,#REF!,6,FALSE),IFERROR(VLOOKUP(A95,#REF!,6,FALSE),VLOOKUP(A95,#REF!,10,FALSE)))</f>
        <v>Yes</v>
      </c>
      <c r="D95" s="8">
        <v>1</v>
      </c>
      <c r="E95" s="84">
        <v>0</v>
      </c>
      <c r="F95" s="64">
        <f t="shared" si="51"/>
        <v>769475.48242653371</v>
      </c>
      <c r="G95" s="65">
        <f>IFERROR(IF(C95="No",(VLOOKUP($A95,#REF!,17,FALSE)+VLOOKUP($A95,#REF!,18,FALSE)+VLOOKUP($A95,#REF!,19,FALSE)),(VLOOKUP($A95,#REF!,18,FALSE)+VLOOKUP($A95,#REF!,19,FALSE)+VLOOKUP($A95,#REF!,22,FALSE))),0)</f>
        <v>426814.76</v>
      </c>
      <c r="H95" s="65"/>
      <c r="I95" s="65">
        <f t="shared" si="64"/>
        <v>426814.76</v>
      </c>
      <c r="J95" s="66">
        <f t="shared" si="52"/>
        <v>0</v>
      </c>
      <c r="K95" s="65">
        <f>IFERROR(IF(C95="No",(VLOOKUP($A95,#REF!,36,FALSE)),VLOOKUP($A95,#REF!,48,FALSE)),0)</f>
        <v>224419.60409137432</v>
      </c>
      <c r="L95" s="65">
        <f t="shared" si="53"/>
        <v>0</v>
      </c>
      <c r="M95" s="65">
        <f>(IFERROR(VLOOKUP($A95,#REF!,48,FALSE),0))</f>
        <v>0</v>
      </c>
      <c r="N95" s="65">
        <f t="shared" si="54"/>
        <v>0</v>
      </c>
      <c r="O95" s="65">
        <v>0</v>
      </c>
      <c r="P95" s="65">
        <f t="shared" si="55"/>
        <v>0</v>
      </c>
      <c r="Q95" s="65">
        <f t="shared" si="56"/>
        <v>0</v>
      </c>
      <c r="R95" s="65">
        <f t="shared" si="65"/>
        <v>0</v>
      </c>
      <c r="S95" s="65">
        <f t="shared" si="65"/>
        <v>0</v>
      </c>
      <c r="T95" s="65">
        <f t="shared" si="66"/>
        <v>0</v>
      </c>
      <c r="U95" s="65">
        <f t="shared" si="57"/>
        <v>224419.60409137432</v>
      </c>
      <c r="V95" s="65"/>
      <c r="W95" s="65">
        <f>IFERROR(VLOOKUP($A95,#REF!,31,FALSE),0)+IFERROR(VLOOKUP($A95,#REF!,32,FALSE),0)</f>
        <v>342660.72242653364</v>
      </c>
      <c r="X95" s="66">
        <f t="shared" si="58"/>
        <v>0</v>
      </c>
      <c r="Y95" s="65">
        <f>IFERROR(VLOOKUP($A95,#REF!,33,FALSE),0)</f>
        <v>109343.48862840817</v>
      </c>
      <c r="Z95" s="67">
        <f t="shared" si="59"/>
        <v>0</v>
      </c>
      <c r="AA95" s="65">
        <f>(IFERROR(VLOOKUP(A95,#REF!,64,FALSE),0))</f>
        <v>0</v>
      </c>
      <c r="AB95" s="65">
        <f t="shared" si="67"/>
        <v>0</v>
      </c>
      <c r="AC95" s="65">
        <v>0</v>
      </c>
      <c r="AD95" s="65">
        <f t="shared" si="60"/>
        <v>0</v>
      </c>
      <c r="AE95" s="65">
        <v>0</v>
      </c>
      <c r="AF95" s="65">
        <f t="shared" si="61"/>
        <v>0</v>
      </c>
      <c r="AG95" s="65">
        <f t="shared" si="62"/>
        <v>0</v>
      </c>
      <c r="AH95" s="65">
        <f t="shared" si="68"/>
        <v>0</v>
      </c>
      <c r="AI95" s="65">
        <f t="shared" si="69"/>
        <v>0</v>
      </c>
      <c r="AJ95" s="65">
        <f t="shared" si="63"/>
        <v>109343.48862840817</v>
      </c>
      <c r="AK95" s="68"/>
      <c r="AR95" s="24" t="str">
        <f>VLOOKUP(A95,#REF!,1,FALSE)</f>
        <v>200035670C</v>
      </c>
      <c r="AS95" s="79"/>
      <c r="AT95" s="24" t="str">
        <f>VLOOKUP(A95,#REF!,1,FALSE)</f>
        <v>200035670C</v>
      </c>
      <c r="AU95" s="24" t="str">
        <f>VLOOKUP(A95,#REF!,1,FALSE)</f>
        <v>200035670C</v>
      </c>
    </row>
    <row r="96" spans="1:47" x14ac:dyDescent="0.2">
      <c r="A96" s="88" t="s">
        <v>313</v>
      </c>
      <c r="B96" s="88" t="s">
        <v>314</v>
      </c>
      <c r="C96" s="62" t="str">
        <f>IFERROR(VLOOKUP(A96,#REF!,6,FALSE),IFERROR(VLOOKUP(A96,#REF!,6,FALSE),VLOOKUP(A96,#REF!,10,FALSE)))</f>
        <v>Yes</v>
      </c>
      <c r="D96" s="8">
        <v>1</v>
      </c>
      <c r="E96" s="84">
        <v>0</v>
      </c>
      <c r="F96" s="64">
        <f t="shared" si="51"/>
        <v>5278924.6700000325</v>
      </c>
      <c r="G96" s="65">
        <f>IFERROR(IF(C96="No",(VLOOKUP($A96,#REF!,17,FALSE)+VLOOKUP($A96,#REF!,18,FALSE)+VLOOKUP($A96,#REF!,19,FALSE)),(VLOOKUP($A96,#REF!,18,FALSE)+VLOOKUP($A96,#REF!,19,FALSE)+VLOOKUP($A96,#REF!,22,FALSE))),0)</f>
        <v>268705.03999999998</v>
      </c>
      <c r="H96" s="65"/>
      <c r="I96" s="65">
        <f t="shared" si="64"/>
        <v>268705.03999999998</v>
      </c>
      <c r="J96" s="66">
        <f t="shared" si="52"/>
        <v>0</v>
      </c>
      <c r="K96" s="65">
        <f>IFERROR(IF(C96="No",(VLOOKUP($A96,#REF!,36,FALSE)),VLOOKUP($A96,#REF!,48,FALSE)),0)</f>
        <v>149557.30107469048</v>
      </c>
      <c r="L96" s="65">
        <f t="shared" si="53"/>
        <v>0</v>
      </c>
      <c r="M96" s="65">
        <f>(IFERROR(VLOOKUP($A96,#REF!,48,FALSE),0))</f>
        <v>0</v>
      </c>
      <c r="N96" s="65">
        <f t="shared" si="54"/>
        <v>0</v>
      </c>
      <c r="O96" s="65">
        <v>0</v>
      </c>
      <c r="P96" s="65">
        <f t="shared" si="55"/>
        <v>0</v>
      </c>
      <c r="Q96" s="65">
        <f t="shared" si="56"/>
        <v>0</v>
      </c>
      <c r="R96" s="65">
        <f t="shared" si="65"/>
        <v>0</v>
      </c>
      <c r="S96" s="65">
        <f t="shared" si="65"/>
        <v>0</v>
      </c>
      <c r="T96" s="65">
        <f t="shared" si="66"/>
        <v>0</v>
      </c>
      <c r="U96" s="65">
        <f t="shared" si="57"/>
        <v>149557.30107469048</v>
      </c>
      <c r="V96" s="65"/>
      <c r="W96" s="65">
        <f>IFERROR(VLOOKUP($A96,#REF!,31,FALSE),0)+IFERROR(VLOOKUP($A96,#REF!,32,FALSE),0)</f>
        <v>5010219.6300000325</v>
      </c>
      <c r="X96" s="66">
        <f t="shared" si="58"/>
        <v>0</v>
      </c>
      <c r="Y96" s="65">
        <f>IFERROR(VLOOKUP($A96,#REF!,33,FALSE),0)</f>
        <v>1106919.7590210913</v>
      </c>
      <c r="Z96" s="67">
        <f t="shared" si="59"/>
        <v>0</v>
      </c>
      <c r="AA96" s="65">
        <f>(IFERROR(VLOOKUP(A96,#REF!,64,FALSE),0))</f>
        <v>0</v>
      </c>
      <c r="AB96" s="65">
        <f t="shared" si="67"/>
        <v>0</v>
      </c>
      <c r="AC96" s="65">
        <v>0</v>
      </c>
      <c r="AD96" s="65">
        <f t="shared" si="60"/>
        <v>0</v>
      </c>
      <c r="AE96" s="65">
        <v>0</v>
      </c>
      <c r="AF96" s="65">
        <f t="shared" si="61"/>
        <v>0</v>
      </c>
      <c r="AG96" s="65">
        <f t="shared" si="62"/>
        <v>0</v>
      </c>
      <c r="AH96" s="65">
        <f t="shared" si="68"/>
        <v>0</v>
      </c>
      <c r="AI96" s="65">
        <f t="shared" si="69"/>
        <v>0</v>
      </c>
      <c r="AJ96" s="65">
        <f t="shared" si="63"/>
        <v>1106919.7590210913</v>
      </c>
      <c r="AK96" s="68"/>
      <c r="AR96" s="24" t="str">
        <f>VLOOKUP(A96,#REF!,1,FALSE)</f>
        <v>200066700A</v>
      </c>
      <c r="AS96" s="79"/>
      <c r="AT96" s="24" t="str">
        <f>VLOOKUP(A96,#REF!,1,FALSE)</f>
        <v>200066700A</v>
      </c>
      <c r="AU96" s="24" t="str">
        <f>VLOOKUP(A96,#REF!,1,FALSE)</f>
        <v>200066700A</v>
      </c>
    </row>
    <row r="97" spans="1:47" x14ac:dyDescent="0.2">
      <c r="A97" s="88" t="s">
        <v>315</v>
      </c>
      <c r="B97" s="88" t="s">
        <v>316</v>
      </c>
      <c r="C97" s="62" t="str">
        <f>IFERROR(VLOOKUP(A97,#REF!,6,FALSE),IFERROR(VLOOKUP(A97,#REF!,6,FALSE),VLOOKUP(A97,#REF!,10,FALSE)))</f>
        <v>Yes</v>
      </c>
      <c r="D97" s="8">
        <v>1</v>
      </c>
      <c r="E97" s="84">
        <v>0</v>
      </c>
      <c r="F97" s="64">
        <f t="shared" si="51"/>
        <v>6903216.0488859601</v>
      </c>
      <c r="G97" s="65">
        <f>IFERROR(IF(C97="No",(VLOOKUP($A97,#REF!,17,FALSE)+VLOOKUP($A97,#REF!,18,FALSE)+VLOOKUP($A97,#REF!,19,FALSE)),(VLOOKUP($A97,#REF!,18,FALSE)+VLOOKUP($A97,#REF!,19,FALSE)+VLOOKUP($A97,#REF!,22,FALSE))),0)</f>
        <v>3673020.17</v>
      </c>
      <c r="H97" s="65"/>
      <c r="I97" s="65">
        <f t="shared" si="64"/>
        <v>3673020.17</v>
      </c>
      <c r="J97" s="66">
        <f t="shared" si="52"/>
        <v>0</v>
      </c>
      <c r="K97" s="65">
        <f>IFERROR(IF(C97="No",(VLOOKUP($A97,#REF!,36,FALSE)),VLOOKUP($A97,#REF!,48,FALSE)),0)</f>
        <v>1055964.8008317519</v>
      </c>
      <c r="L97" s="65">
        <f t="shared" si="53"/>
        <v>0</v>
      </c>
      <c r="M97" s="65">
        <f>(IFERROR(VLOOKUP($A97,#REF!,48,FALSE),0))</f>
        <v>0</v>
      </c>
      <c r="N97" s="65">
        <f t="shared" si="54"/>
        <v>0</v>
      </c>
      <c r="O97" s="65">
        <v>0</v>
      </c>
      <c r="P97" s="65">
        <f t="shared" si="55"/>
        <v>0</v>
      </c>
      <c r="Q97" s="65">
        <f t="shared" si="56"/>
        <v>0</v>
      </c>
      <c r="R97" s="65">
        <f t="shared" si="65"/>
        <v>0</v>
      </c>
      <c r="S97" s="65">
        <f t="shared" si="65"/>
        <v>0</v>
      </c>
      <c r="T97" s="65">
        <f t="shared" si="66"/>
        <v>0</v>
      </c>
      <c r="U97" s="65">
        <f t="shared" si="57"/>
        <v>1055964.8008317519</v>
      </c>
      <c r="V97" s="65"/>
      <c r="W97" s="65">
        <f>IFERROR(VLOOKUP($A97,#REF!,31,FALSE),0)+IFERROR(VLOOKUP($A97,#REF!,32,FALSE),0)</f>
        <v>3230195.8788859602</v>
      </c>
      <c r="X97" s="66">
        <f t="shared" si="58"/>
        <v>0</v>
      </c>
      <c r="Y97" s="65">
        <f>IFERROR(VLOOKUP($A97,#REF!,33,FALSE),0)</f>
        <v>2434606.3900930053</v>
      </c>
      <c r="Z97" s="67">
        <f t="shared" si="59"/>
        <v>0</v>
      </c>
      <c r="AA97" s="65">
        <f>(IFERROR(VLOOKUP(A97,#REF!,64,FALSE),0))</f>
        <v>0</v>
      </c>
      <c r="AB97" s="65">
        <f t="shared" si="67"/>
        <v>0</v>
      </c>
      <c r="AC97" s="65">
        <v>0</v>
      </c>
      <c r="AD97" s="65">
        <f t="shared" si="60"/>
        <v>0</v>
      </c>
      <c r="AE97" s="65">
        <v>0</v>
      </c>
      <c r="AF97" s="65">
        <f t="shared" si="61"/>
        <v>0</v>
      </c>
      <c r="AG97" s="65">
        <f t="shared" si="62"/>
        <v>0</v>
      </c>
      <c r="AH97" s="65">
        <f t="shared" si="68"/>
        <v>0</v>
      </c>
      <c r="AI97" s="65">
        <f t="shared" si="69"/>
        <v>0</v>
      </c>
      <c r="AJ97" s="65">
        <f t="shared" si="63"/>
        <v>2434606.3900930053</v>
      </c>
      <c r="AK97" s="68"/>
      <c r="AR97" s="24" t="str">
        <f>VLOOKUP(A97,#REF!,1,FALSE)</f>
        <v>200280620A</v>
      </c>
      <c r="AS97" s="79"/>
      <c r="AT97" s="24" t="str">
        <f>VLOOKUP(A97,#REF!,1,FALSE)</f>
        <v>200280620A</v>
      </c>
      <c r="AU97" s="24" t="str">
        <f>VLOOKUP(A97,#REF!,1,FALSE)</f>
        <v>200280620A</v>
      </c>
    </row>
    <row r="98" spans="1:47" x14ac:dyDescent="0.2">
      <c r="A98" s="88" t="s">
        <v>317</v>
      </c>
      <c r="B98" s="88" t="s">
        <v>318</v>
      </c>
      <c r="C98" s="62" t="str">
        <f>IFERROR(VLOOKUP(A98,#REF!,6,FALSE),IFERROR(VLOOKUP(A98,#REF!,6,FALSE),VLOOKUP(A98,#REF!,10,FALSE)))</f>
        <v>Yes</v>
      </c>
      <c r="D98" s="8">
        <v>1</v>
      </c>
      <c r="E98" s="84">
        <v>0</v>
      </c>
      <c r="F98" s="64">
        <f t="shared" si="51"/>
        <v>9844634.1269208565</v>
      </c>
      <c r="G98" s="65">
        <f>IFERROR(IF(C98="No",(VLOOKUP($A98,#REF!,17,FALSE)+VLOOKUP($A98,#REF!,18,FALSE)+VLOOKUP($A98,#REF!,19,FALSE)),(VLOOKUP($A98,#REF!,18,FALSE)+VLOOKUP($A98,#REF!,19,FALSE)+VLOOKUP($A98,#REF!,22,FALSE))),0)</f>
        <v>6948819.1600000001</v>
      </c>
      <c r="H98" s="65"/>
      <c r="I98" s="65">
        <f t="shared" si="64"/>
        <v>6948819.1600000001</v>
      </c>
      <c r="J98" s="66">
        <f t="shared" si="52"/>
        <v>0</v>
      </c>
      <c r="K98" s="65">
        <f>IFERROR(IF(C98="No",(VLOOKUP($A98,#REF!,36,FALSE)),VLOOKUP($A98,#REF!,48,FALSE)),0)</f>
        <v>1331182.1826231359</v>
      </c>
      <c r="L98" s="65">
        <f t="shared" si="53"/>
        <v>0</v>
      </c>
      <c r="M98" s="65">
        <f>(IFERROR(VLOOKUP($A98,#REF!,48,FALSE),0))</f>
        <v>0</v>
      </c>
      <c r="N98" s="65">
        <f t="shared" si="54"/>
        <v>0</v>
      </c>
      <c r="O98" s="65">
        <v>0</v>
      </c>
      <c r="P98" s="65">
        <f t="shared" si="55"/>
        <v>0</v>
      </c>
      <c r="Q98" s="65">
        <f t="shared" si="56"/>
        <v>0</v>
      </c>
      <c r="R98" s="65">
        <f t="shared" si="65"/>
        <v>0</v>
      </c>
      <c r="S98" s="65">
        <f t="shared" si="65"/>
        <v>0</v>
      </c>
      <c r="T98" s="65">
        <f t="shared" si="66"/>
        <v>0</v>
      </c>
      <c r="U98" s="65">
        <f t="shared" si="57"/>
        <v>1331182.1826231359</v>
      </c>
      <c r="V98" s="65"/>
      <c r="W98" s="65">
        <f>IFERROR(VLOOKUP($A98,#REF!,31,FALSE),0)+IFERROR(VLOOKUP($A98,#REF!,32,FALSE),0)</f>
        <v>2895814.9669208573</v>
      </c>
      <c r="X98" s="66">
        <f t="shared" si="58"/>
        <v>0</v>
      </c>
      <c r="Y98" s="65">
        <f>IFERROR(VLOOKUP($A98,#REF!,33,FALSE),0)</f>
        <v>2777422.4643926695</v>
      </c>
      <c r="Z98" s="67">
        <f t="shared" si="59"/>
        <v>0</v>
      </c>
      <c r="AA98" s="65">
        <f>(IFERROR(VLOOKUP(A98,#REF!,64,FALSE),0))</f>
        <v>0</v>
      </c>
      <c r="AB98" s="65">
        <f t="shared" si="67"/>
        <v>0</v>
      </c>
      <c r="AC98" s="65">
        <v>0</v>
      </c>
      <c r="AD98" s="65">
        <f t="shared" si="60"/>
        <v>0</v>
      </c>
      <c r="AE98" s="65">
        <v>0</v>
      </c>
      <c r="AF98" s="65">
        <f t="shared" si="61"/>
        <v>0</v>
      </c>
      <c r="AG98" s="65">
        <f t="shared" si="62"/>
        <v>0</v>
      </c>
      <c r="AH98" s="65">
        <f t="shared" si="68"/>
        <v>0</v>
      </c>
      <c r="AI98" s="65">
        <f t="shared" si="69"/>
        <v>0</v>
      </c>
      <c r="AJ98" s="65">
        <f t="shared" si="63"/>
        <v>2777422.4643926695</v>
      </c>
      <c r="AK98" s="68"/>
      <c r="AR98" s="24" t="str">
        <f>VLOOKUP(A98,#REF!,1,FALSE)</f>
        <v>200009170A</v>
      </c>
      <c r="AS98" s="79"/>
      <c r="AT98" s="24" t="str">
        <f>VLOOKUP(A98,#REF!,1,FALSE)</f>
        <v>200009170A</v>
      </c>
      <c r="AU98" s="24" t="str">
        <f>VLOOKUP(A98,#REF!,1,FALSE)</f>
        <v>200009170A</v>
      </c>
    </row>
    <row r="99" spans="1:47" x14ac:dyDescent="0.2">
      <c r="A99" s="88" t="s">
        <v>319</v>
      </c>
      <c r="B99" s="88" t="s">
        <v>320</v>
      </c>
      <c r="C99" s="62" t="str">
        <f>IFERROR(VLOOKUP(A99,#REF!,6,FALSE),IFERROR(VLOOKUP(A99,#REF!,6,FALSE),VLOOKUP(A99,#REF!,10,FALSE)))</f>
        <v>Yes</v>
      </c>
      <c r="D99" s="8">
        <v>1</v>
      </c>
      <c r="E99" s="84">
        <v>0</v>
      </c>
      <c r="F99" s="64">
        <f t="shared" si="51"/>
        <v>120279.16349389782</v>
      </c>
      <c r="G99" s="65">
        <f>IFERROR(IF(C99="No",(VLOOKUP($A99,#REF!,17,FALSE)+VLOOKUP($A99,#REF!,18,FALSE)+VLOOKUP($A99,#REF!,19,FALSE)),(VLOOKUP($A99,#REF!,18,FALSE)+VLOOKUP($A99,#REF!,19,FALSE)+VLOOKUP($A99,#REF!,22,FALSE))),0)</f>
        <v>7517.18</v>
      </c>
      <c r="H99" s="65"/>
      <c r="I99" s="65">
        <f t="shared" si="64"/>
        <v>7517.18</v>
      </c>
      <c r="J99" s="66">
        <f t="shared" si="52"/>
        <v>0</v>
      </c>
      <c r="K99" s="65">
        <f>IFERROR(IF(C99="No",(VLOOKUP($A99,#REF!,36,FALSE)),VLOOKUP($A99,#REF!,48,FALSE)),0)</f>
        <v>1450.1897098489644</v>
      </c>
      <c r="L99" s="65">
        <f t="shared" si="53"/>
        <v>0</v>
      </c>
      <c r="M99" s="65">
        <f>(IFERROR(VLOOKUP($A99,#REF!,48,FALSE),0))</f>
        <v>0</v>
      </c>
      <c r="N99" s="65">
        <f t="shared" si="54"/>
        <v>0</v>
      </c>
      <c r="O99" s="65">
        <v>0</v>
      </c>
      <c r="P99" s="65">
        <f t="shared" si="55"/>
        <v>0</v>
      </c>
      <c r="Q99" s="65">
        <f t="shared" si="56"/>
        <v>0</v>
      </c>
      <c r="R99" s="65">
        <f t="shared" si="65"/>
        <v>0</v>
      </c>
      <c r="S99" s="65">
        <f t="shared" si="65"/>
        <v>0</v>
      </c>
      <c r="T99" s="65">
        <f t="shared" si="66"/>
        <v>0</v>
      </c>
      <c r="U99" s="65">
        <f t="shared" si="57"/>
        <v>1450.1897098489644</v>
      </c>
      <c r="V99" s="65"/>
      <c r="W99" s="65">
        <f>IFERROR(VLOOKUP($A99,#REF!,31,FALSE),0)+IFERROR(VLOOKUP($A99,#REF!,32,FALSE),0)</f>
        <v>112761.98349389783</v>
      </c>
      <c r="X99" s="66">
        <f t="shared" si="58"/>
        <v>0</v>
      </c>
      <c r="Y99" s="65">
        <f>IFERROR(VLOOKUP($A99,#REF!,33,FALSE),0)</f>
        <v>135936.88729830054</v>
      </c>
      <c r="Z99" s="67">
        <f t="shared" si="59"/>
        <v>0</v>
      </c>
      <c r="AA99" s="65">
        <f>(IFERROR(VLOOKUP(A99,#REF!,64,FALSE),0))</f>
        <v>0</v>
      </c>
      <c r="AB99" s="65">
        <f t="shared" si="67"/>
        <v>0</v>
      </c>
      <c r="AC99" s="65">
        <v>0</v>
      </c>
      <c r="AD99" s="65">
        <f t="shared" si="60"/>
        <v>0</v>
      </c>
      <c r="AE99" s="65">
        <v>0</v>
      </c>
      <c r="AF99" s="65">
        <f t="shared" si="61"/>
        <v>0</v>
      </c>
      <c r="AG99" s="65">
        <f t="shared" si="62"/>
        <v>0</v>
      </c>
      <c r="AH99" s="65">
        <f t="shared" si="68"/>
        <v>0</v>
      </c>
      <c r="AI99" s="65">
        <f t="shared" si="69"/>
        <v>0</v>
      </c>
      <c r="AJ99" s="65">
        <f t="shared" si="63"/>
        <v>135936.88729830054</v>
      </c>
      <c r="AK99" s="68"/>
      <c r="AR99" s="24" t="str">
        <f>VLOOKUP(A99,#REF!,1,FALSE)</f>
        <v>100747140B</v>
      </c>
      <c r="AS99" s="79"/>
      <c r="AT99" s="24" t="str">
        <f>VLOOKUP(A99,#REF!,1,FALSE)</f>
        <v>100747140B</v>
      </c>
      <c r="AU99" s="24" t="str">
        <f>VLOOKUP(A99,#REF!,1,FALSE)</f>
        <v>100747140B</v>
      </c>
    </row>
    <row r="100" spans="1:47" x14ac:dyDescent="0.2">
      <c r="A100" s="26" t="s">
        <v>321</v>
      </c>
      <c r="B100" s="26" t="s">
        <v>322</v>
      </c>
      <c r="C100" s="62" t="str">
        <f>IFERROR(VLOOKUP(A100,#REF!,6,FALSE),IFERROR(VLOOKUP(A100,#REF!,6,FALSE),VLOOKUP(A100,#REF!,10,FALSE)))</f>
        <v>Yes</v>
      </c>
      <c r="D100" s="8">
        <v>1</v>
      </c>
      <c r="E100" s="84">
        <v>0</v>
      </c>
      <c r="F100" s="64">
        <f t="shared" si="51"/>
        <v>374201.91000000003</v>
      </c>
      <c r="G100" s="65">
        <f>IFERROR(IF(C100="No",(VLOOKUP($A100,#REF!,17,FALSE)+VLOOKUP($A100,#REF!,18,FALSE)+VLOOKUP($A100,#REF!,19,FALSE)),(VLOOKUP($A100,#REF!,18,FALSE)+VLOOKUP($A100,#REF!,19,FALSE)+VLOOKUP($A100,#REF!,22,FALSE))),0)</f>
        <v>35480.89</v>
      </c>
      <c r="H100" s="65"/>
      <c r="I100" s="65">
        <f t="shared" si="64"/>
        <v>35480.89</v>
      </c>
      <c r="J100" s="66">
        <f t="shared" si="52"/>
        <v>0</v>
      </c>
      <c r="K100" s="65">
        <f>IFERROR(IF(C100="No",(VLOOKUP($A100,#REF!,36,FALSE)),VLOOKUP($A100,#REF!,48,FALSE)),0)</f>
        <v>16204.784483742587</v>
      </c>
      <c r="L100" s="65">
        <f t="shared" si="53"/>
        <v>0</v>
      </c>
      <c r="M100" s="65">
        <f>(IFERROR(VLOOKUP($A100,#REF!,48,FALSE),0))</f>
        <v>0</v>
      </c>
      <c r="N100" s="65">
        <f t="shared" si="54"/>
        <v>0</v>
      </c>
      <c r="O100" s="65">
        <v>0</v>
      </c>
      <c r="P100" s="65">
        <f t="shared" si="55"/>
        <v>0</v>
      </c>
      <c r="Q100" s="65">
        <f t="shared" si="56"/>
        <v>0</v>
      </c>
      <c r="R100" s="65">
        <f t="shared" si="65"/>
        <v>0</v>
      </c>
      <c r="S100" s="65">
        <f t="shared" si="65"/>
        <v>0</v>
      </c>
      <c r="T100" s="65">
        <f t="shared" si="66"/>
        <v>0</v>
      </c>
      <c r="U100" s="65">
        <f t="shared" si="57"/>
        <v>16204.784483742587</v>
      </c>
      <c r="V100" s="65"/>
      <c r="W100" s="65">
        <f>IFERROR(VLOOKUP($A100,#REF!,31,FALSE),0)+IFERROR(VLOOKUP($A100,#REF!,32,FALSE),0)</f>
        <v>338721.02</v>
      </c>
      <c r="X100" s="66">
        <f t="shared" si="58"/>
        <v>0</v>
      </c>
      <c r="Y100" s="65">
        <f>IFERROR(VLOOKUP($A100,#REF!,33,FALSE),0)</f>
        <v>154879.74902184098</v>
      </c>
      <c r="Z100" s="67">
        <f t="shared" si="59"/>
        <v>0</v>
      </c>
      <c r="AA100" s="65">
        <f>(IFERROR(VLOOKUP(A100,#REF!,64,FALSE),0))</f>
        <v>0</v>
      </c>
      <c r="AB100" s="65">
        <f t="shared" si="67"/>
        <v>0</v>
      </c>
      <c r="AC100" s="65">
        <v>0</v>
      </c>
      <c r="AD100" s="65">
        <f t="shared" si="60"/>
        <v>0</v>
      </c>
      <c r="AE100" s="65">
        <v>0</v>
      </c>
      <c r="AF100" s="65">
        <f t="shared" si="61"/>
        <v>0</v>
      </c>
      <c r="AG100" s="65">
        <f t="shared" si="62"/>
        <v>0</v>
      </c>
      <c r="AH100" s="65">
        <f t="shared" si="68"/>
        <v>0</v>
      </c>
      <c r="AI100" s="65">
        <f t="shared" si="69"/>
        <v>0</v>
      </c>
      <c r="AJ100" s="65">
        <f t="shared" si="63"/>
        <v>154879.74902184098</v>
      </c>
      <c r="AK100" s="68"/>
      <c r="AR100" s="24" t="str">
        <f>VLOOKUP(A100,#REF!,1,FALSE)</f>
        <v>200108340A</v>
      </c>
      <c r="AS100" s="79"/>
      <c r="AT100" s="24" t="str">
        <f>VLOOKUP(A100,#REF!,1,FALSE)</f>
        <v>200108340A</v>
      </c>
      <c r="AU100" s="24" t="str">
        <f>VLOOKUP(A100,#REF!,1,FALSE)</f>
        <v>200108340A</v>
      </c>
    </row>
    <row r="101" spans="1:47" x14ac:dyDescent="0.2">
      <c r="A101" s="88" t="s">
        <v>323</v>
      </c>
      <c r="B101" s="88" t="s">
        <v>324</v>
      </c>
      <c r="C101" s="62" t="str">
        <f>IFERROR(VLOOKUP(A101,#REF!,6,FALSE),IFERROR(VLOOKUP(A101,#REF!,6,FALSE),VLOOKUP(A101,#REF!,10,FALSE)))</f>
        <v>Yes</v>
      </c>
      <c r="D101" s="8">
        <v>1</v>
      </c>
      <c r="E101" s="84">
        <v>0</v>
      </c>
      <c r="F101" s="64">
        <f t="shared" si="51"/>
        <v>7727014.9799999902</v>
      </c>
      <c r="G101" s="65">
        <f>IFERROR(IF(C101="No",(VLOOKUP($A101,#REF!,17,FALSE)+VLOOKUP($A101,#REF!,18,FALSE)+VLOOKUP($A101,#REF!,19,FALSE)),(VLOOKUP($A101,#REF!,18,FALSE)+VLOOKUP($A101,#REF!,19,FALSE)+VLOOKUP($A101,#REF!,22,FALSE))),0)</f>
        <v>2053700.21</v>
      </c>
      <c r="H101" s="65"/>
      <c r="I101" s="65">
        <f t="shared" si="64"/>
        <v>2053700.21</v>
      </c>
      <c r="J101" s="66">
        <f t="shared" si="52"/>
        <v>0</v>
      </c>
      <c r="K101" s="65">
        <f>IFERROR(IF(C101="No",(VLOOKUP($A101,#REF!,36,FALSE)),VLOOKUP($A101,#REF!,48,FALSE)),0)</f>
        <v>895432.35498147737</v>
      </c>
      <c r="L101" s="65">
        <f t="shared" si="53"/>
        <v>0</v>
      </c>
      <c r="M101" s="65">
        <f>(IFERROR(VLOOKUP($A101,#REF!,48,FALSE),0))</f>
        <v>0</v>
      </c>
      <c r="N101" s="65">
        <f t="shared" si="54"/>
        <v>0</v>
      </c>
      <c r="O101" s="65">
        <v>0</v>
      </c>
      <c r="P101" s="65">
        <f t="shared" si="55"/>
        <v>0</v>
      </c>
      <c r="Q101" s="65">
        <f t="shared" si="56"/>
        <v>0</v>
      </c>
      <c r="R101" s="65">
        <f t="shared" si="65"/>
        <v>0</v>
      </c>
      <c r="S101" s="65">
        <f t="shared" si="65"/>
        <v>0</v>
      </c>
      <c r="T101" s="65">
        <f t="shared" si="66"/>
        <v>0</v>
      </c>
      <c r="U101" s="65">
        <f t="shared" si="57"/>
        <v>895432.35498147737</v>
      </c>
      <c r="V101" s="65"/>
      <c r="W101" s="65">
        <f>IFERROR(VLOOKUP($A101,#REF!,31,FALSE),0)+IFERROR(VLOOKUP($A101,#REF!,32,FALSE),0)</f>
        <v>5673314.7699999902</v>
      </c>
      <c r="X101" s="66">
        <f t="shared" si="58"/>
        <v>0</v>
      </c>
      <c r="Y101" s="65">
        <f>IFERROR(VLOOKUP($A101,#REF!,33,FALSE),0)</f>
        <v>1412799.3410245348</v>
      </c>
      <c r="Z101" s="67">
        <f t="shared" si="59"/>
        <v>0</v>
      </c>
      <c r="AA101" s="65">
        <f>(IFERROR(VLOOKUP(A101,#REF!,64,FALSE),0))</f>
        <v>0</v>
      </c>
      <c r="AB101" s="65">
        <f t="shared" si="67"/>
        <v>0</v>
      </c>
      <c r="AC101" s="65">
        <v>0</v>
      </c>
      <c r="AD101" s="65">
        <f t="shared" si="60"/>
        <v>0</v>
      </c>
      <c r="AE101" s="65">
        <v>0</v>
      </c>
      <c r="AF101" s="65">
        <f t="shared" si="61"/>
        <v>0</v>
      </c>
      <c r="AG101" s="65">
        <f t="shared" si="62"/>
        <v>0</v>
      </c>
      <c r="AH101" s="65">
        <f t="shared" si="68"/>
        <v>0</v>
      </c>
      <c r="AI101" s="65">
        <f t="shared" si="69"/>
        <v>0</v>
      </c>
      <c r="AJ101" s="65">
        <f t="shared" si="63"/>
        <v>1412799.3410245348</v>
      </c>
      <c r="AK101" s="68"/>
      <c r="AR101" s="24" t="str">
        <f>VLOOKUP(A101,#REF!,1,FALSE)</f>
        <v>100748450B</v>
      </c>
      <c r="AS101" s="79"/>
      <c r="AT101" s="24" t="str">
        <f>VLOOKUP(A101,#REF!,1,FALSE)</f>
        <v>100748450B</v>
      </c>
      <c r="AU101" s="24" t="str">
        <f>VLOOKUP(A101,#REF!,1,FALSE)</f>
        <v>100748450B</v>
      </c>
    </row>
    <row r="102" spans="1:47" x14ac:dyDescent="0.2">
      <c r="A102" s="88" t="s">
        <v>325</v>
      </c>
      <c r="B102" s="88" t="s">
        <v>326</v>
      </c>
      <c r="C102" s="62" t="str">
        <f>IFERROR(VLOOKUP(A102,#REF!,6,FALSE),IFERROR(VLOOKUP(A102,#REF!,6,FALSE),VLOOKUP(A102,#REF!,10,FALSE)))</f>
        <v>Yes</v>
      </c>
      <c r="D102" s="8">
        <v>1</v>
      </c>
      <c r="E102" s="84">
        <v>0</v>
      </c>
      <c r="F102" s="64">
        <f t="shared" si="51"/>
        <v>274599.45</v>
      </c>
      <c r="G102" s="65">
        <f>IFERROR(IF(C102="No",(VLOOKUP($A102,#REF!,17,FALSE)+VLOOKUP($A102,#REF!,18,FALSE)+VLOOKUP($A102,#REF!,19,FALSE)),(VLOOKUP($A102,#REF!,18,FALSE)+VLOOKUP($A102,#REF!,19,FALSE)+VLOOKUP($A102,#REF!,22,FALSE))),0)</f>
        <v>274599.45</v>
      </c>
      <c r="H102" s="65"/>
      <c r="I102" s="65">
        <f t="shared" si="64"/>
        <v>274599.45</v>
      </c>
      <c r="J102" s="66">
        <f t="shared" si="52"/>
        <v>0</v>
      </c>
      <c r="K102" s="65">
        <f>IFERROR(IF(C102="No",(VLOOKUP($A102,#REF!,36,FALSE)),VLOOKUP($A102,#REF!,48,FALSE)),0)</f>
        <v>100006.10113674682</v>
      </c>
      <c r="L102" s="65">
        <f t="shared" si="53"/>
        <v>0</v>
      </c>
      <c r="M102" s="65">
        <f>(IFERROR(VLOOKUP($A102,#REF!,48,FALSE),0))</f>
        <v>0</v>
      </c>
      <c r="N102" s="65">
        <f t="shared" si="54"/>
        <v>0</v>
      </c>
      <c r="O102" s="65">
        <v>0</v>
      </c>
      <c r="P102" s="65">
        <f t="shared" si="55"/>
        <v>0</v>
      </c>
      <c r="Q102" s="65">
        <f t="shared" si="56"/>
        <v>0</v>
      </c>
      <c r="R102" s="65">
        <f t="shared" si="65"/>
        <v>0</v>
      </c>
      <c r="S102" s="65">
        <f t="shared" si="65"/>
        <v>0</v>
      </c>
      <c r="T102" s="65">
        <f t="shared" si="66"/>
        <v>0</v>
      </c>
      <c r="U102" s="65">
        <f t="shared" si="57"/>
        <v>100006.10113674682</v>
      </c>
      <c r="V102" s="65"/>
      <c r="W102" s="65">
        <f>IFERROR(VLOOKUP($A102,#REF!,31,FALSE),0)+IFERROR(VLOOKUP($A102,#REF!,32,FALSE),0)</f>
        <v>0</v>
      </c>
      <c r="X102" s="66">
        <f t="shared" si="58"/>
        <v>0</v>
      </c>
      <c r="Y102" s="65">
        <f>IFERROR(VLOOKUP($A102,#REF!,33,FALSE),0)</f>
        <v>0</v>
      </c>
      <c r="Z102" s="67">
        <f t="shared" si="59"/>
        <v>0</v>
      </c>
      <c r="AA102" s="65">
        <f>(IFERROR(VLOOKUP(A102,#REF!,64,FALSE),0))</f>
        <v>0</v>
      </c>
      <c r="AB102" s="65">
        <f t="shared" si="67"/>
        <v>0</v>
      </c>
      <c r="AC102" s="65">
        <v>0</v>
      </c>
      <c r="AD102" s="65">
        <f t="shared" si="60"/>
        <v>0</v>
      </c>
      <c r="AE102" s="65">
        <v>0</v>
      </c>
      <c r="AF102" s="65">
        <f t="shared" si="61"/>
        <v>0</v>
      </c>
      <c r="AG102" s="65">
        <f t="shared" si="62"/>
        <v>0</v>
      </c>
      <c r="AH102" s="65">
        <f t="shared" si="68"/>
        <v>0</v>
      </c>
      <c r="AI102" s="65">
        <f t="shared" si="69"/>
        <v>0</v>
      </c>
      <c r="AJ102" s="65">
        <f t="shared" si="63"/>
        <v>0</v>
      </c>
      <c r="AK102" s="68"/>
      <c r="AR102" s="24" t="str">
        <f>VLOOKUP(A102,#REF!,1,FALSE)</f>
        <v>200693850A</v>
      </c>
      <c r="AS102" s="79"/>
      <c r="AT102" s="79"/>
      <c r="AU102" s="24" t="str">
        <f>VLOOKUP(A102,#REF!,1,FALSE)</f>
        <v>200693850A</v>
      </c>
    </row>
    <row r="103" spans="1:47" x14ac:dyDescent="0.2">
      <c r="A103" s="26" t="s">
        <v>327</v>
      </c>
      <c r="B103" s="26" t="s">
        <v>328</v>
      </c>
      <c r="C103" s="62" t="str">
        <f>IFERROR(VLOOKUP(A103,#REF!,6,FALSE),IFERROR(VLOOKUP(A103,#REF!,6,FALSE),VLOOKUP(A103,#REF!,10,FALSE)))</f>
        <v>Yes</v>
      </c>
      <c r="D103" s="8">
        <v>1</v>
      </c>
      <c r="E103" s="84">
        <v>0</v>
      </c>
      <c r="F103" s="64">
        <f t="shared" si="51"/>
        <v>272753.32</v>
      </c>
      <c r="G103" s="65">
        <f>IFERROR(IF(C103="No",(VLOOKUP($A103,#REF!,17,FALSE)+VLOOKUP($A103,#REF!,18,FALSE)+VLOOKUP($A103,#REF!,19,FALSE)),(VLOOKUP($A103,#REF!,18,FALSE)+VLOOKUP($A103,#REF!,19,FALSE)+VLOOKUP($A103,#REF!,22,FALSE))),0)</f>
        <v>272753.32</v>
      </c>
      <c r="H103" s="65"/>
      <c r="I103" s="65">
        <f t="shared" si="64"/>
        <v>272753.32</v>
      </c>
      <c r="J103" s="66">
        <f t="shared" si="52"/>
        <v>0</v>
      </c>
      <c r="K103" s="65">
        <f>IFERROR(IF(C103="No",(VLOOKUP($A103,#REF!,36,FALSE)),VLOOKUP($A103,#REF!,48,FALSE)),0)</f>
        <v>45833.191772338003</v>
      </c>
      <c r="L103" s="65">
        <f t="shared" si="53"/>
        <v>0</v>
      </c>
      <c r="M103" s="65">
        <f>(IFERROR(VLOOKUP($A103,#REF!,48,FALSE),0))</f>
        <v>0</v>
      </c>
      <c r="N103" s="65">
        <f t="shared" si="54"/>
        <v>0</v>
      </c>
      <c r="O103" s="65">
        <v>0</v>
      </c>
      <c r="P103" s="65">
        <f t="shared" si="55"/>
        <v>0</v>
      </c>
      <c r="Q103" s="65">
        <f t="shared" si="56"/>
        <v>0</v>
      </c>
      <c r="R103" s="65">
        <f t="shared" si="65"/>
        <v>0</v>
      </c>
      <c r="S103" s="65">
        <f t="shared" si="65"/>
        <v>0</v>
      </c>
      <c r="T103" s="65">
        <f t="shared" si="66"/>
        <v>0</v>
      </c>
      <c r="U103" s="65">
        <f t="shared" si="57"/>
        <v>45833.191772338003</v>
      </c>
      <c r="V103" s="65"/>
      <c r="W103" s="65">
        <f>IFERROR(VLOOKUP($A103,#REF!,31,FALSE),0)+IFERROR(VLOOKUP($A103,#REF!,32,FALSE),0)</f>
        <v>0</v>
      </c>
      <c r="X103" s="66">
        <f t="shared" si="58"/>
        <v>0</v>
      </c>
      <c r="Y103" s="65">
        <f>IFERROR(VLOOKUP($A103,#REF!,33,FALSE),0)</f>
        <v>0</v>
      </c>
      <c r="Z103" s="67">
        <f t="shared" si="59"/>
        <v>0</v>
      </c>
      <c r="AA103" s="65">
        <f>(IFERROR(VLOOKUP(A103,#REF!,64,FALSE),0))</f>
        <v>0</v>
      </c>
      <c r="AB103" s="65">
        <f t="shared" si="67"/>
        <v>0</v>
      </c>
      <c r="AC103" s="65">
        <v>0</v>
      </c>
      <c r="AD103" s="65">
        <f t="shared" si="60"/>
        <v>0</v>
      </c>
      <c r="AE103" s="65">
        <v>0</v>
      </c>
      <c r="AF103" s="65">
        <f t="shared" si="61"/>
        <v>0</v>
      </c>
      <c r="AG103" s="65">
        <f t="shared" si="62"/>
        <v>0</v>
      </c>
      <c r="AH103" s="65">
        <f t="shared" si="68"/>
        <v>0</v>
      </c>
      <c r="AI103" s="65">
        <f t="shared" si="69"/>
        <v>0</v>
      </c>
      <c r="AJ103" s="65">
        <f t="shared" si="63"/>
        <v>0</v>
      </c>
      <c r="AK103" s="68"/>
      <c r="AR103" s="24" t="str">
        <f>VLOOKUP(A103,#REF!,1,FALSE)</f>
        <v>200518600A</v>
      </c>
      <c r="AS103" s="79"/>
      <c r="AT103" s="79"/>
      <c r="AU103" s="24" t="str">
        <f>VLOOKUP(A103,#REF!,1,FALSE)</f>
        <v>200518600A</v>
      </c>
    </row>
    <row r="104" spans="1:47" x14ac:dyDescent="0.2">
      <c r="A104" s="26" t="s">
        <v>329</v>
      </c>
      <c r="B104" s="26" t="s">
        <v>330</v>
      </c>
      <c r="C104" s="62" t="str">
        <f>IFERROR(VLOOKUP(A104,#REF!,6,FALSE),IFERROR(VLOOKUP(A104,#REF!,6,FALSE),VLOOKUP(A104,#REF!,10,FALSE)))</f>
        <v>Yes</v>
      </c>
      <c r="D104" s="8">
        <v>1</v>
      </c>
      <c r="E104" s="84">
        <v>0</v>
      </c>
      <c r="F104" s="64">
        <f t="shared" si="51"/>
        <v>143177.95000000001</v>
      </c>
      <c r="G104" s="65">
        <f>IFERROR(IF(C104="No",(VLOOKUP($A104,#REF!,17,FALSE)+VLOOKUP($A104,#REF!,18,FALSE)+VLOOKUP($A104,#REF!,19,FALSE)),(VLOOKUP($A104,#REF!,18,FALSE)+VLOOKUP($A104,#REF!,19,FALSE)+VLOOKUP($A104,#REF!,22,FALSE))),0)</f>
        <v>143177.95000000001</v>
      </c>
      <c r="H104" s="65"/>
      <c r="I104" s="65">
        <f t="shared" si="64"/>
        <v>143177.95000000001</v>
      </c>
      <c r="J104" s="66">
        <f t="shared" si="52"/>
        <v>0</v>
      </c>
      <c r="K104" s="65">
        <f>IFERROR(IF(C104="No",(VLOOKUP($A104,#REF!,36,FALSE)),VLOOKUP($A104,#REF!,48,FALSE)),0)</f>
        <v>-24181.583268867776</v>
      </c>
      <c r="L104" s="65">
        <f t="shared" si="53"/>
        <v>0</v>
      </c>
      <c r="M104" s="65">
        <f>(IFERROR(VLOOKUP($A104,#REF!,48,FALSE),0))</f>
        <v>0</v>
      </c>
      <c r="N104" s="65">
        <f t="shared" si="54"/>
        <v>0</v>
      </c>
      <c r="O104" s="65">
        <v>0</v>
      </c>
      <c r="P104" s="65">
        <f t="shared" si="55"/>
        <v>0</v>
      </c>
      <c r="Q104" s="65">
        <f t="shared" si="56"/>
        <v>0</v>
      </c>
      <c r="R104" s="65">
        <f t="shared" si="65"/>
        <v>0</v>
      </c>
      <c r="S104" s="65">
        <f t="shared" si="65"/>
        <v>0</v>
      </c>
      <c r="T104" s="65">
        <f t="shared" si="66"/>
        <v>0</v>
      </c>
      <c r="U104" s="65">
        <f t="shared" si="57"/>
        <v>-24181.583268867776</v>
      </c>
      <c r="V104" s="65"/>
      <c r="W104" s="65">
        <f>IFERROR(VLOOKUP($A104,#REF!,31,FALSE),0)+IFERROR(VLOOKUP($A104,#REF!,32,FALSE),0)</f>
        <v>0</v>
      </c>
      <c r="X104" s="66">
        <f t="shared" si="58"/>
        <v>0</v>
      </c>
      <c r="Y104" s="65">
        <f>IFERROR(VLOOKUP($A104,#REF!,33,FALSE),0)</f>
        <v>0</v>
      </c>
      <c r="Z104" s="67">
        <f t="shared" si="59"/>
        <v>0</v>
      </c>
      <c r="AA104" s="65">
        <f>(IFERROR(VLOOKUP(A104,#REF!,64,FALSE),0))</f>
        <v>0</v>
      </c>
      <c r="AB104" s="65">
        <f t="shared" si="67"/>
        <v>0</v>
      </c>
      <c r="AC104" s="65">
        <v>0</v>
      </c>
      <c r="AD104" s="65">
        <f t="shared" si="60"/>
        <v>0</v>
      </c>
      <c r="AE104" s="65">
        <v>0</v>
      </c>
      <c r="AF104" s="65">
        <f t="shared" si="61"/>
        <v>0</v>
      </c>
      <c r="AG104" s="65">
        <f t="shared" si="62"/>
        <v>0</v>
      </c>
      <c r="AH104" s="65">
        <f t="shared" si="68"/>
        <v>0</v>
      </c>
      <c r="AI104" s="65">
        <f t="shared" si="69"/>
        <v>0</v>
      </c>
      <c r="AJ104" s="65">
        <f t="shared" si="63"/>
        <v>0</v>
      </c>
      <c r="AK104" s="68"/>
      <c r="AR104" s="24" t="str">
        <f>VLOOKUP(A104,#REF!,1,FALSE)</f>
        <v>100689350A</v>
      </c>
      <c r="AS104" s="79"/>
      <c r="AT104" s="79"/>
      <c r="AU104" s="24" t="str">
        <f>VLOOKUP(A104,#REF!,1,FALSE)</f>
        <v>100689350A</v>
      </c>
    </row>
    <row r="105" spans="1:47" x14ac:dyDescent="0.2">
      <c r="A105" s="90" t="s">
        <v>331</v>
      </c>
      <c r="B105" s="90" t="s">
        <v>332</v>
      </c>
      <c r="C105" s="62" t="str">
        <f>IFERROR(VLOOKUP(A105,#REF!,6,FALSE),IFERROR(VLOOKUP(A105,#REF!,6,FALSE),VLOOKUP(A105,#REF!,10,FALSE)))</f>
        <v>Yes</v>
      </c>
      <c r="D105" s="8">
        <v>1</v>
      </c>
      <c r="E105" s="84">
        <v>0</v>
      </c>
      <c r="F105" s="64">
        <f t="shared" si="51"/>
        <v>1181883.8</v>
      </c>
      <c r="G105" s="65">
        <f>IFERROR(IF(C105="No",(VLOOKUP($A105,#REF!,17,FALSE)+VLOOKUP($A105,#REF!,18,FALSE)+VLOOKUP($A105,#REF!,19,FALSE)),(VLOOKUP($A105,#REF!,18,FALSE)+VLOOKUP($A105,#REF!,19,FALSE)+VLOOKUP($A105,#REF!,22,FALSE))),0)</f>
        <v>1181883.8</v>
      </c>
      <c r="H105" s="65"/>
      <c r="I105" s="65">
        <f t="shared" si="64"/>
        <v>1181883.8</v>
      </c>
      <c r="J105" s="66">
        <f t="shared" si="52"/>
        <v>0</v>
      </c>
      <c r="K105" s="65">
        <f>IFERROR(IF(C105="No",(VLOOKUP($A105,#REF!,36,FALSE)),VLOOKUP($A105,#REF!,48,FALSE)),0)</f>
        <v>-787258.10631572735</v>
      </c>
      <c r="L105" s="65">
        <f t="shared" si="53"/>
        <v>0</v>
      </c>
      <c r="M105" s="65">
        <f>(IFERROR(VLOOKUP($A105,#REF!,48,FALSE),0))</f>
        <v>0</v>
      </c>
      <c r="N105" s="65">
        <f t="shared" si="54"/>
        <v>0</v>
      </c>
      <c r="O105" s="65">
        <v>0</v>
      </c>
      <c r="P105" s="65">
        <f t="shared" si="55"/>
        <v>0</v>
      </c>
      <c r="Q105" s="65">
        <f t="shared" si="56"/>
        <v>0</v>
      </c>
      <c r="R105" s="65">
        <f t="shared" si="65"/>
        <v>0</v>
      </c>
      <c r="S105" s="65">
        <f t="shared" si="65"/>
        <v>0</v>
      </c>
      <c r="T105" s="65">
        <f t="shared" si="66"/>
        <v>0</v>
      </c>
      <c r="U105" s="65">
        <f t="shared" si="57"/>
        <v>-787258.10631572735</v>
      </c>
      <c r="V105" s="65"/>
      <c r="W105" s="65">
        <f>IFERROR(VLOOKUP($A105,#REF!,31,FALSE),0)+IFERROR(VLOOKUP($A105,#REF!,32,FALSE),0)</f>
        <v>0</v>
      </c>
      <c r="X105" s="66">
        <f t="shared" si="58"/>
        <v>0</v>
      </c>
      <c r="Y105" s="65">
        <f>IFERROR(VLOOKUP($A105,#REF!,33,FALSE),0)</f>
        <v>0</v>
      </c>
      <c r="Z105" s="67">
        <f t="shared" si="59"/>
        <v>0</v>
      </c>
      <c r="AA105" s="65">
        <f>(IFERROR(VLOOKUP(A105,#REF!,64,FALSE),0))</f>
        <v>0</v>
      </c>
      <c r="AB105" s="65">
        <f t="shared" si="67"/>
        <v>0</v>
      </c>
      <c r="AC105" s="65">
        <v>0</v>
      </c>
      <c r="AD105" s="65">
        <f t="shared" si="60"/>
        <v>0</v>
      </c>
      <c r="AE105" s="65">
        <v>0</v>
      </c>
      <c r="AF105" s="65">
        <f t="shared" si="61"/>
        <v>0</v>
      </c>
      <c r="AG105" s="65">
        <f t="shared" si="62"/>
        <v>0</v>
      </c>
      <c r="AH105" s="65">
        <f t="shared" si="68"/>
        <v>0</v>
      </c>
      <c r="AI105" s="65">
        <f t="shared" si="69"/>
        <v>0</v>
      </c>
      <c r="AJ105" s="65">
        <f t="shared" si="63"/>
        <v>0</v>
      </c>
      <c r="AK105" s="68"/>
      <c r="AR105" s="24" t="str">
        <f>VLOOKUP(A105,#REF!,1,FALSE)</f>
        <v>200224040B</v>
      </c>
      <c r="AS105" s="79"/>
      <c r="AT105" s="79"/>
      <c r="AU105" s="24" t="str">
        <f>VLOOKUP(A105,#REF!,1,FALSE)</f>
        <v>200224040B</v>
      </c>
    </row>
    <row r="106" spans="1:47" x14ac:dyDescent="0.2">
      <c r="A106" s="90" t="s">
        <v>333</v>
      </c>
      <c r="B106" s="89" t="str">
        <f>VLOOKUP($A106,'[6]DRG UPL SFY20 Seperate'!$A:$V,3,FALSE)</f>
        <v>SOUTHWESTERN REGIONAL MEDICAL CENTER</v>
      </c>
      <c r="C106" s="62" t="str">
        <f>IFERROR(VLOOKUP(A106,#REF!,6,FALSE),IFERROR(VLOOKUP(A106,#REF!,6,FALSE),VLOOKUP(A106,#REF!,10,FALSE)))</f>
        <v>Yes</v>
      </c>
      <c r="D106" s="8">
        <v>1</v>
      </c>
      <c r="E106" s="84">
        <v>0</v>
      </c>
      <c r="F106" s="64">
        <f t="shared" si="51"/>
        <v>6618.76</v>
      </c>
      <c r="G106" s="65">
        <f>IFERROR(IF(C106="No",(VLOOKUP($A106,#REF!,17,FALSE)+VLOOKUP($A106,#REF!,18,FALSE)+VLOOKUP($A106,#REF!,19,FALSE)),(VLOOKUP($A106,#REF!,18,FALSE)+VLOOKUP($A106,#REF!,19,FALSE)+VLOOKUP($A106,#REF!,22,FALSE))),0)</f>
        <v>0</v>
      </c>
      <c r="H106" s="65"/>
      <c r="I106" s="65">
        <f t="shared" si="64"/>
        <v>0</v>
      </c>
      <c r="J106" s="66">
        <f t="shared" si="52"/>
        <v>0</v>
      </c>
      <c r="K106" s="65">
        <f>IFERROR(IF(C106="No",(VLOOKUP($A106,#REF!,36,FALSE)),VLOOKUP($A106,#REF!,48,FALSE)),0)</f>
        <v>0</v>
      </c>
      <c r="L106" s="65">
        <f t="shared" si="53"/>
        <v>0</v>
      </c>
      <c r="M106" s="65">
        <f>(IFERROR(VLOOKUP($A106,#REF!,48,FALSE),0))</f>
        <v>0</v>
      </c>
      <c r="N106" s="65">
        <f t="shared" si="54"/>
        <v>0</v>
      </c>
      <c r="O106" s="65">
        <v>0</v>
      </c>
      <c r="P106" s="65">
        <f t="shared" si="55"/>
        <v>0</v>
      </c>
      <c r="Q106" s="65">
        <f t="shared" si="56"/>
        <v>0</v>
      </c>
      <c r="R106" s="65">
        <f t="shared" si="65"/>
        <v>0</v>
      </c>
      <c r="S106" s="65">
        <f t="shared" si="65"/>
        <v>0</v>
      </c>
      <c r="T106" s="65">
        <f t="shared" si="66"/>
        <v>0</v>
      </c>
      <c r="U106" s="65">
        <f t="shared" si="57"/>
        <v>0</v>
      </c>
      <c r="V106" s="65"/>
      <c r="W106" s="65">
        <f>IFERROR(VLOOKUP($A106,#REF!,31,FALSE),0)+IFERROR(VLOOKUP($A106,#REF!,32,FALSE),0)</f>
        <v>6618.76</v>
      </c>
      <c r="X106" s="66">
        <f t="shared" si="58"/>
        <v>0</v>
      </c>
      <c r="Y106" s="65">
        <f>IFERROR(VLOOKUP($A106,#REF!,33,FALSE),0)</f>
        <v>-812063.19000000006</v>
      </c>
      <c r="Z106" s="67">
        <f t="shared" si="59"/>
        <v>0</v>
      </c>
      <c r="AA106" s="65">
        <f>(IFERROR(VLOOKUP(A106,#REF!,64,FALSE),0))</f>
        <v>0</v>
      </c>
      <c r="AB106" s="65">
        <f t="shared" si="67"/>
        <v>0</v>
      </c>
      <c r="AC106" s="65">
        <v>0</v>
      </c>
      <c r="AD106" s="65">
        <f t="shared" si="60"/>
        <v>0</v>
      </c>
      <c r="AE106" s="65">
        <v>0</v>
      </c>
      <c r="AF106" s="65">
        <f t="shared" si="61"/>
        <v>0</v>
      </c>
      <c r="AG106" s="65">
        <f t="shared" si="62"/>
        <v>0</v>
      </c>
      <c r="AH106" s="65">
        <f t="shared" si="68"/>
        <v>0</v>
      </c>
      <c r="AI106" s="65">
        <f t="shared" si="69"/>
        <v>0</v>
      </c>
      <c r="AJ106" s="65">
        <f t="shared" si="63"/>
        <v>-812063.19000000006</v>
      </c>
      <c r="AK106" s="68"/>
      <c r="AR106" s="79"/>
      <c r="AS106" s="24" t="str">
        <f>VLOOKUP(A106,#REF!,1,FALSE)</f>
        <v>100691720C</v>
      </c>
      <c r="AT106" s="24" t="str">
        <f>VLOOKUP(A106,#REF!,1,FALSE)</f>
        <v>100691720C</v>
      </c>
      <c r="AU106" s="24" t="str">
        <f>VLOOKUP(A106,#REF!,1,FALSE)</f>
        <v>100691720C</v>
      </c>
    </row>
    <row r="107" spans="1:47" x14ac:dyDescent="0.2">
      <c r="A107" s="88" t="s">
        <v>334</v>
      </c>
      <c r="B107" s="88" t="s">
        <v>335</v>
      </c>
      <c r="C107" s="62" t="str">
        <f>IFERROR(VLOOKUP(A107,#REF!,6,FALSE),IFERROR(VLOOKUP(A107,#REF!,6,FALSE),VLOOKUP(A107,#REF!,10,FALSE)))</f>
        <v>Yes</v>
      </c>
      <c r="D107" s="8">
        <v>1</v>
      </c>
      <c r="E107" s="84">
        <v>0</v>
      </c>
      <c r="F107" s="64">
        <f t="shared" si="51"/>
        <v>3190212.0896976669</v>
      </c>
      <c r="G107" s="65">
        <f>IFERROR(IF(C107="No",(VLOOKUP($A107,#REF!,17,FALSE)+VLOOKUP($A107,#REF!,18,FALSE)+VLOOKUP($A107,#REF!,19,FALSE)),(VLOOKUP($A107,#REF!,18,FALSE)+VLOOKUP($A107,#REF!,19,FALSE)+VLOOKUP($A107,#REF!,22,FALSE))),0)</f>
        <v>4157.1000000000004</v>
      </c>
      <c r="H107" s="65"/>
      <c r="I107" s="65">
        <f t="shared" si="64"/>
        <v>4157.1000000000004</v>
      </c>
      <c r="J107" s="66">
        <f t="shared" si="52"/>
        <v>0</v>
      </c>
      <c r="K107" s="65">
        <f>IFERROR(IF(C107="No",(VLOOKUP($A107,#REF!,36,FALSE)),VLOOKUP($A107,#REF!,48,FALSE)),0)</f>
        <v>2420.6106960532416</v>
      </c>
      <c r="L107" s="65">
        <f t="shared" si="53"/>
        <v>0</v>
      </c>
      <c r="M107" s="65">
        <f>(IFERROR(VLOOKUP($A107,#REF!,48,FALSE),0))</f>
        <v>0</v>
      </c>
      <c r="N107" s="65">
        <f t="shared" si="54"/>
        <v>0</v>
      </c>
      <c r="O107" s="65">
        <v>0</v>
      </c>
      <c r="P107" s="65">
        <f t="shared" si="55"/>
        <v>0</v>
      </c>
      <c r="Q107" s="65">
        <f t="shared" si="56"/>
        <v>0</v>
      </c>
      <c r="R107" s="65">
        <f t="shared" si="65"/>
        <v>0</v>
      </c>
      <c r="S107" s="65">
        <f t="shared" si="65"/>
        <v>0</v>
      </c>
      <c r="T107" s="65">
        <f t="shared" si="66"/>
        <v>0</v>
      </c>
      <c r="U107" s="65">
        <f t="shared" si="57"/>
        <v>2420.6106960532416</v>
      </c>
      <c r="V107" s="65"/>
      <c r="W107" s="65">
        <f>IFERROR(VLOOKUP($A107,#REF!,31,FALSE),0)+IFERROR(VLOOKUP($A107,#REF!,32,FALSE),0)</f>
        <v>3186054.9896976668</v>
      </c>
      <c r="X107" s="66">
        <f t="shared" si="58"/>
        <v>0</v>
      </c>
      <c r="Y107" s="65">
        <f>IFERROR(VLOOKUP($A107,#REF!,33,FALSE),0)</f>
        <v>238205.46375747072</v>
      </c>
      <c r="Z107" s="67">
        <f t="shared" si="59"/>
        <v>0</v>
      </c>
      <c r="AA107" s="65">
        <f>(IFERROR(VLOOKUP(A107,#REF!,64,FALSE),0))</f>
        <v>0</v>
      </c>
      <c r="AB107" s="65">
        <f t="shared" si="67"/>
        <v>0</v>
      </c>
      <c r="AC107" s="65">
        <v>0</v>
      </c>
      <c r="AD107" s="65">
        <f t="shared" si="60"/>
        <v>0</v>
      </c>
      <c r="AE107" s="65">
        <v>0</v>
      </c>
      <c r="AF107" s="65">
        <f t="shared" si="61"/>
        <v>0</v>
      </c>
      <c r="AG107" s="65">
        <f t="shared" si="62"/>
        <v>0</v>
      </c>
      <c r="AH107" s="65">
        <f t="shared" si="68"/>
        <v>0</v>
      </c>
      <c r="AI107" s="65">
        <f t="shared" si="69"/>
        <v>0</v>
      </c>
      <c r="AJ107" s="65">
        <f t="shared" si="63"/>
        <v>238205.46375747072</v>
      </c>
      <c r="AK107" s="68"/>
      <c r="AR107" s="24" t="str">
        <f>VLOOKUP(A107,#REF!,1,FALSE)</f>
        <v>200292720A</v>
      </c>
      <c r="AS107" s="79"/>
      <c r="AT107" s="24" t="str">
        <f>VLOOKUP(A107,#REF!,1,FALSE)</f>
        <v>200292720A</v>
      </c>
      <c r="AU107" s="24" t="str">
        <f>VLOOKUP(A107,#REF!,1,FALSE)</f>
        <v>200292720A</v>
      </c>
    </row>
    <row r="108" spans="1:47" x14ac:dyDescent="0.2">
      <c r="A108" s="91" t="s">
        <v>336</v>
      </c>
      <c r="B108" s="91" t="s">
        <v>337</v>
      </c>
      <c r="C108" s="62" t="str">
        <f>IFERROR(VLOOKUP(A108,#REF!,6,FALSE),IFERROR(VLOOKUP(A108,#REF!,6,FALSE),VLOOKUP(A108,#REF!,10,FALSE)))</f>
        <v>Yes</v>
      </c>
      <c r="D108" s="8">
        <v>1</v>
      </c>
      <c r="E108" s="84">
        <v>0</v>
      </c>
      <c r="F108" s="64">
        <f t="shared" si="51"/>
        <v>2923267.05</v>
      </c>
      <c r="G108" s="65">
        <f>IFERROR(IF(C108="No",(VLOOKUP($A108,#REF!,17,FALSE)+VLOOKUP($A108,#REF!,18,FALSE)+VLOOKUP($A108,#REF!,19,FALSE)),(VLOOKUP($A108,#REF!,18,FALSE)+VLOOKUP($A108,#REF!,19,FALSE)+VLOOKUP($A108,#REF!,22,FALSE))),0)</f>
        <v>444913.37999999995</v>
      </c>
      <c r="H108" s="65"/>
      <c r="I108" s="65">
        <f t="shared" si="64"/>
        <v>444913.37999999995</v>
      </c>
      <c r="J108" s="66">
        <f t="shared" si="52"/>
        <v>0</v>
      </c>
      <c r="K108" s="65">
        <f>IFERROR(IF(C108="No",(VLOOKUP($A108,#REF!,36,FALSE)),VLOOKUP($A108,#REF!,48,FALSE)),0)</f>
        <v>421765.13521815831</v>
      </c>
      <c r="L108" s="65">
        <f t="shared" si="53"/>
        <v>0</v>
      </c>
      <c r="M108" s="65">
        <f>(IFERROR(VLOOKUP($A108,#REF!,48,FALSE),0))</f>
        <v>0</v>
      </c>
      <c r="N108" s="65">
        <f t="shared" si="54"/>
        <v>0</v>
      </c>
      <c r="O108" s="65">
        <v>0</v>
      </c>
      <c r="P108" s="65">
        <f t="shared" si="55"/>
        <v>0</v>
      </c>
      <c r="Q108" s="65">
        <f>ROUND($N108*25%,2)-(O108-P108)</f>
        <v>0</v>
      </c>
      <c r="R108" s="65">
        <f t="shared" si="65"/>
        <v>0</v>
      </c>
      <c r="S108" s="65">
        <f t="shared" si="65"/>
        <v>0</v>
      </c>
      <c r="T108" s="65">
        <f t="shared" si="66"/>
        <v>0</v>
      </c>
      <c r="U108" s="65">
        <f t="shared" si="57"/>
        <v>421765.13521815831</v>
      </c>
      <c r="V108" s="65"/>
      <c r="W108" s="65">
        <f>IFERROR(VLOOKUP($A108,#REF!,31,FALSE),0)+IFERROR(VLOOKUP($A108,#REF!,32,FALSE),0)</f>
        <v>2478353.67</v>
      </c>
      <c r="X108" s="66">
        <f t="shared" si="58"/>
        <v>0</v>
      </c>
      <c r="Y108" s="65">
        <f>IFERROR(VLOOKUP($A108,#REF!,33,FALSE),0)</f>
        <v>1417174.7486132104</v>
      </c>
      <c r="Z108" s="67">
        <f t="shared" si="59"/>
        <v>0</v>
      </c>
      <c r="AA108" s="65">
        <f>(IFERROR(VLOOKUP(A108,#REF!,64,FALSE),0))</f>
        <v>0</v>
      </c>
      <c r="AB108" s="65">
        <f t="shared" si="67"/>
        <v>0</v>
      </c>
      <c r="AC108" s="65"/>
      <c r="AE108" s="65">
        <v>0</v>
      </c>
      <c r="AF108" s="65">
        <f t="shared" si="61"/>
        <v>0</v>
      </c>
      <c r="AG108" s="65">
        <f t="shared" si="62"/>
        <v>0</v>
      </c>
      <c r="AH108" s="65">
        <f t="shared" si="68"/>
        <v>0</v>
      </c>
      <c r="AI108" s="65">
        <f t="shared" si="69"/>
        <v>0</v>
      </c>
      <c r="AJ108" s="65">
        <f t="shared" si="63"/>
        <v>1417174.7486132104</v>
      </c>
      <c r="AK108" s="68"/>
      <c r="AR108" s="24" t="str">
        <f>VLOOKUP(A108,#REF!,1,FALSE)</f>
        <v>100700530A</v>
      </c>
      <c r="AS108" s="79"/>
      <c r="AT108" s="24" t="str">
        <f>VLOOKUP(A108,#REF!,1,FALSE)</f>
        <v>100700530A</v>
      </c>
      <c r="AU108" s="24" t="str">
        <f>VLOOKUP(A108,#REF!,1,FALSE)</f>
        <v>100700530A</v>
      </c>
    </row>
    <row r="109" spans="1:47" x14ac:dyDescent="0.2">
      <c r="A109" s="91"/>
      <c r="B109" s="91"/>
      <c r="E109" s="84"/>
      <c r="F109" s="64"/>
      <c r="G109" s="65"/>
      <c r="H109" s="65"/>
      <c r="I109" s="65"/>
      <c r="J109" s="66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6"/>
      <c r="Y109" s="65"/>
      <c r="Z109" s="67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</row>
    <row r="110" spans="1:47" hidden="1" x14ac:dyDescent="0.2">
      <c r="A110" s="25"/>
      <c r="E110" s="63"/>
      <c r="F110" s="64"/>
      <c r="G110" s="64">
        <f>SUM(G5:G61)</f>
        <v>535423814.62999994</v>
      </c>
      <c r="H110" s="64">
        <f>SUM(H5:H61)</f>
        <v>0</v>
      </c>
      <c r="I110" s="64">
        <f>SUM(I5:I61)</f>
        <v>535423814.62999994</v>
      </c>
      <c r="J110" s="92">
        <f t="shared" ref="J110:U110" si="70">SUM(J5:J108)</f>
        <v>1.0000000000000004</v>
      </c>
      <c r="K110" s="65">
        <f t="shared" si="70"/>
        <v>484759205.48829138</v>
      </c>
      <c r="L110" s="65">
        <f t="shared" si="70"/>
        <v>480450599</v>
      </c>
      <c r="M110" s="65">
        <f t="shared" si="70"/>
        <v>2088536</v>
      </c>
      <c r="N110" s="65">
        <f t="shared" si="70"/>
        <v>482539135</v>
      </c>
      <c r="O110" s="65">
        <v>113908475.37999998</v>
      </c>
      <c r="P110" s="65">
        <f t="shared" si="70"/>
        <v>113908475.37999998</v>
      </c>
      <c r="Q110" s="65">
        <f t="shared" si="70"/>
        <v>120634783.75</v>
      </c>
      <c r="R110" s="65">
        <f t="shared" si="70"/>
        <v>120634783.75</v>
      </c>
      <c r="S110" s="65">
        <f t="shared" si="70"/>
        <v>120634783.75</v>
      </c>
      <c r="T110" s="65">
        <f t="shared" si="70"/>
        <v>6726308.3700000001</v>
      </c>
      <c r="U110" s="93">
        <f t="shared" si="70"/>
        <v>2220070.4882912077</v>
      </c>
      <c r="V110" s="65"/>
      <c r="W110" s="64">
        <f>SUM(W5:W61)</f>
        <v>323719189.04602182</v>
      </c>
      <c r="X110" s="92">
        <f t="shared" ref="X110:AJ110" si="71">SUM(X5:X108)</f>
        <v>1</v>
      </c>
      <c r="Y110" s="65">
        <f t="shared" si="71"/>
        <v>155526327.15402216</v>
      </c>
      <c r="Z110" s="65">
        <f t="shared" si="71"/>
        <v>137220790</v>
      </c>
      <c r="AA110" s="65">
        <f t="shared" si="71"/>
        <v>14918087</v>
      </c>
      <c r="AB110" s="65">
        <f t="shared" si="71"/>
        <v>152138877</v>
      </c>
      <c r="AC110" s="65">
        <v>36074251.681999996</v>
      </c>
      <c r="AD110" s="65">
        <f t="shared" si="71"/>
        <v>36113628.190000013</v>
      </c>
      <c r="AE110" s="65">
        <f t="shared" si="71"/>
        <v>37987444.25</v>
      </c>
      <c r="AF110" s="65">
        <f>SUM(AF5:AF108)</f>
        <v>38034719.25</v>
      </c>
      <c r="AG110" s="65">
        <f>SUM(AG5:AG108)</f>
        <v>38135808.758000009</v>
      </c>
      <c r="AH110" s="65">
        <f t="shared" si="71"/>
        <v>38020281.25</v>
      </c>
      <c r="AI110" s="65">
        <f t="shared" si="71"/>
        <v>1921091.0600000005</v>
      </c>
      <c r="AJ110" s="93">
        <f t="shared" si="71"/>
        <v>3387450.1540221605</v>
      </c>
    </row>
    <row r="111" spans="1:47" hidden="1" x14ac:dyDescent="0.2">
      <c r="A111" s="25"/>
      <c r="E111" s="63"/>
      <c r="F111" s="83"/>
      <c r="G111" s="64">
        <f>SUM(G5:G108)</f>
        <v>565671003.53999972</v>
      </c>
      <c r="H111" s="64">
        <f>SUM(H5:H108)</f>
        <v>0</v>
      </c>
      <c r="I111" s="64">
        <f>SUM(I5:I108)</f>
        <v>565671003.53999972</v>
      </c>
      <c r="J111" s="64"/>
      <c r="K111" s="83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>
        <f>SUM(W5:W108)</f>
        <v>367977117.45454162</v>
      </c>
      <c r="Y111" s="83"/>
      <c r="Z111" s="67">
        <f>Z113-Z110</f>
        <v>0</v>
      </c>
      <c r="AJ111" s="64"/>
    </row>
    <row r="112" spans="1:47" x14ac:dyDescent="0.2">
      <c r="A112" s="25"/>
      <c r="E112" s="63"/>
      <c r="F112" s="63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5"/>
      <c r="Y112" s="65"/>
      <c r="AJ112" s="64"/>
    </row>
    <row r="113" spans="1:47" x14ac:dyDescent="0.2">
      <c r="A113" s="25"/>
      <c r="E113" s="63"/>
      <c r="F113" s="64"/>
      <c r="G113" s="64"/>
      <c r="H113" s="64"/>
      <c r="I113" s="64"/>
      <c r="J113" s="94" t="s">
        <v>338</v>
      </c>
      <c r="K113" s="94"/>
      <c r="L113" s="94">
        <f>ROUND(L1*#REF!,0)</f>
        <v>480450599</v>
      </c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95"/>
      <c r="X113" s="94" t="s">
        <v>339</v>
      </c>
      <c r="Y113" s="94"/>
      <c r="Z113" s="96">
        <f>ROUND(Z1*#REF!,0)</f>
        <v>137220790</v>
      </c>
      <c r="AA113" s="67"/>
      <c r="AB113" s="67"/>
      <c r="AC113" s="67"/>
      <c r="AD113" s="67"/>
      <c r="AE113" s="67"/>
      <c r="AF113" s="67"/>
      <c r="AG113" s="67"/>
      <c r="AH113" s="67"/>
      <c r="AI113" s="67"/>
      <c r="AJ113" s="64"/>
    </row>
    <row r="114" spans="1:47" x14ac:dyDescent="0.2">
      <c r="A114" s="25"/>
      <c r="E114" s="63"/>
      <c r="F114" s="63"/>
      <c r="G114" s="64"/>
      <c r="H114" s="64"/>
      <c r="I114" s="64"/>
      <c r="J114" s="94" t="s">
        <v>340</v>
      </c>
      <c r="K114" s="94"/>
      <c r="L114" s="97">
        <v>0.3</v>
      </c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5"/>
      <c r="X114" s="94" t="s">
        <v>340</v>
      </c>
      <c r="Y114" s="94"/>
      <c r="Z114" s="97"/>
      <c r="AJ114" s="64"/>
    </row>
    <row r="115" spans="1:47" x14ac:dyDescent="0.2">
      <c r="A115" s="25"/>
      <c r="E115" s="63"/>
      <c r="F115" s="63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5"/>
      <c r="Y115" s="65"/>
      <c r="AJ115" s="64"/>
    </row>
    <row r="116" spans="1:47" s="77" customFormat="1" x14ac:dyDescent="0.2">
      <c r="A116" s="69"/>
      <c r="B116" s="70" t="s">
        <v>341</v>
      </c>
      <c r="C116" s="71"/>
      <c r="D116" s="72"/>
      <c r="E116" s="73"/>
      <c r="F116" s="74"/>
      <c r="G116" s="74"/>
      <c r="H116" s="74"/>
      <c r="I116" s="74"/>
      <c r="J116" s="75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5"/>
      <c r="Y116" s="74"/>
      <c r="Z116" s="76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L116" s="78"/>
      <c r="AM116" s="78"/>
    </row>
    <row r="117" spans="1:47" x14ac:dyDescent="0.2">
      <c r="A117" s="25" t="s">
        <v>135</v>
      </c>
      <c r="B117" s="8" t="s">
        <v>185</v>
      </c>
      <c r="C117" s="62" t="str">
        <f>IFERROR(VLOOKUP(A117,#REF!,6,FALSE),IFERROR(VLOOKUP(A117,#REF!,6,FALSE),VLOOKUP(A117,#REF!,10,FALSE)))</f>
        <v>Yes</v>
      </c>
      <c r="D117" s="8">
        <v>2</v>
      </c>
      <c r="E117" s="63">
        <v>1</v>
      </c>
      <c r="F117" s="64">
        <f t="shared" ref="F117:F131" si="72">G117+W117</f>
        <v>1120591.8934099008</v>
      </c>
      <c r="G117" s="65">
        <f>IFERROR(IF(C117="No",(VLOOKUP($A117,#REF!,17,FALSE)+VLOOKUP($A117,#REF!,18,FALSE)+VLOOKUP($A117,#REF!,19,FALSE)),(VLOOKUP($A117,#REF!,18,FALSE)+VLOOKUP($A117,#REF!,19,FALSE)+VLOOKUP($A117,#REF!,22,FALSE))),0)</f>
        <v>234766.1</v>
      </c>
      <c r="H117" s="65"/>
      <c r="I117" s="65">
        <f t="shared" ref="I117:I131" si="73">G117+H117</f>
        <v>234766.1</v>
      </c>
      <c r="J117" s="66">
        <f t="shared" ref="J117:J131" si="74">IF($E117=1,I117/$I$162,0)</f>
        <v>3.7962074679144344E-3</v>
      </c>
      <c r="K117" s="65">
        <f>IFERROR(IF(C117="No",(VLOOKUP($A117,#REF!,36,FALSE)),VLOOKUP($A117,#REF!,48,FALSE)),0)</f>
        <v>119091.13077248304</v>
      </c>
      <c r="L117" s="65">
        <f t="shared" ref="L117:L131" si="75">IF($E117=1,ROUND($J117*(L$165+L$166),0),0)</f>
        <v>286867</v>
      </c>
      <c r="M117" s="65">
        <f>(IFERROR(VLOOKUP($A117,#REF!,48,FALSE),0))</f>
        <v>0</v>
      </c>
      <c r="N117" s="65">
        <f t="shared" ref="N117:N131" si="76">L117+M117</f>
        <v>286867</v>
      </c>
      <c r="O117" s="65">
        <v>67706.98</v>
      </c>
      <c r="P117" s="65">
        <f t="shared" ref="P117:P131" si="77">ROUND($N117*23.6%,2)</f>
        <v>67700.61</v>
      </c>
      <c r="Q117" s="65">
        <f t="shared" ref="Q117:Q130" si="78">ROUND($N117*25%,2)-(O117-P117)</f>
        <v>71710.38</v>
      </c>
      <c r="R117" s="65">
        <f t="shared" ref="R117:S131" si="79">ROUND($N117*25%,2)</f>
        <v>71716.75</v>
      </c>
      <c r="S117" s="65">
        <f t="shared" si="79"/>
        <v>71716.75</v>
      </c>
      <c r="T117" s="65">
        <f t="shared" ref="T117:T131" si="80">ROUND($N117*1.4%,2)</f>
        <v>4016.14</v>
      </c>
      <c r="U117" s="65">
        <f t="shared" ref="U117:U131" si="81">+K117-(L117+M117)</f>
        <v>-167775.86922751696</v>
      </c>
      <c r="V117" s="65"/>
      <c r="W117" s="65">
        <f>IFERROR(VLOOKUP($A117,#REF!,31,FALSE),0)+IFERROR(VLOOKUP($A117,#REF!,32,FALSE),0)</f>
        <v>885825.79340990086</v>
      </c>
      <c r="X117" s="66">
        <f t="shared" ref="X117:X131" si="82">IF($E117=1,W117/$W$162,0)</f>
        <v>1.2752045895961177E-2</v>
      </c>
      <c r="Y117" s="65">
        <f>IFERROR(VLOOKUP($A117,#REF!,33,FALSE),0)</f>
        <v>543010.67817042093</v>
      </c>
      <c r="Z117" s="67">
        <f t="shared" ref="Z117:Z131" si="83">IF($E117=1,ROUND($X117*(Z$165+Z$166),0),0)</f>
        <v>295721</v>
      </c>
      <c r="AA117" s="65">
        <f>(IFERROR(VLOOKUP(A117,#REF!,64,FALSE),0))</f>
        <v>0</v>
      </c>
      <c r="AB117" s="65">
        <f t="shared" ref="AB117:AB131" si="84">Z117+AA117</f>
        <v>295721</v>
      </c>
      <c r="AC117" s="65">
        <v>68875.42</v>
      </c>
      <c r="AD117" s="65">
        <f t="shared" ref="AD117:AD131" si="85">AB117*23.6%</f>
        <v>69790.156000000003</v>
      </c>
      <c r="AE117" s="65">
        <v>64530.608000000007</v>
      </c>
      <c r="AF117" s="65">
        <f t="shared" ref="AF117:AF131" si="86">ROUND($AB117*25%,2)</f>
        <v>73930.25</v>
      </c>
      <c r="AG117" s="65">
        <f t="shared" ref="AG117:AG131" si="87">ROUND($AB117*25%,2)-(AE117-AF117)-(AC117-AD117)</f>
        <v>84244.627999999997</v>
      </c>
      <c r="AH117" s="65">
        <f t="shared" ref="AH117:AH131" si="88">ROUND($AB117*25%,2)</f>
        <v>73930.25</v>
      </c>
      <c r="AI117" s="65">
        <f t="shared" ref="AI117:AI131" si="89">ROUND($AB117*1.4%,2)</f>
        <v>4140.09</v>
      </c>
      <c r="AJ117" s="65">
        <f t="shared" ref="AJ117:AJ131" si="90">+Y117-(Z117+AA117)</f>
        <v>247289.67817042093</v>
      </c>
      <c r="AK117" s="82"/>
      <c r="AP117" s="68"/>
      <c r="AR117" s="24" t="str">
        <f>VLOOKUP(A117,#REF!,1,FALSE)</f>
        <v>200668710A</v>
      </c>
      <c r="AS117" s="79"/>
      <c r="AT117" s="24" t="str">
        <f>VLOOKUP(A117,#REF!,1,FALSE)</f>
        <v>200668710A</v>
      </c>
      <c r="AU117" s="24" t="str">
        <f>VLOOKUP(A117,#REF!,1,FALSE)</f>
        <v>200668710A</v>
      </c>
    </row>
    <row r="118" spans="1:47" x14ac:dyDescent="0.2">
      <c r="A118" s="25" t="s">
        <v>64</v>
      </c>
      <c r="B118" s="8" t="s">
        <v>65</v>
      </c>
      <c r="C118" s="62" t="str">
        <f>IFERROR(VLOOKUP(A118,#REF!,6,FALSE),IFERROR(VLOOKUP(A118,#REF!,6,FALSE),VLOOKUP(A118,#REF!,10,FALSE)))</f>
        <v>Yes</v>
      </c>
      <c r="D118" s="8">
        <v>2</v>
      </c>
      <c r="E118" s="63">
        <v>1</v>
      </c>
      <c r="F118" s="64">
        <f t="shared" si="72"/>
        <v>1340584.6978052263</v>
      </c>
      <c r="G118" s="65">
        <f>IFERROR(IF(C118="No",(VLOOKUP($A118,#REF!,17,FALSE)+VLOOKUP($A118,#REF!,18,FALSE)+VLOOKUP($A118,#REF!,19,FALSE)),(VLOOKUP($A118,#REF!,18,FALSE)+VLOOKUP($A118,#REF!,19,FALSE)+VLOOKUP($A118,#REF!,22,FALSE))),0)</f>
        <v>410810.37</v>
      </c>
      <c r="H118" s="65"/>
      <c r="I118" s="65">
        <f t="shared" si="73"/>
        <v>410810.37</v>
      </c>
      <c r="J118" s="66">
        <f t="shared" si="74"/>
        <v>6.6428730318844669E-3</v>
      </c>
      <c r="K118" s="65">
        <f>IFERROR(IF(C118="No",(VLOOKUP($A118,#REF!,36,FALSE)),VLOOKUP($A118,#REF!,48,FALSE)),0)</f>
        <v>364227.85700851213</v>
      </c>
      <c r="L118" s="65">
        <f t="shared" si="75"/>
        <v>501980</v>
      </c>
      <c r="M118" s="65">
        <f>(IFERROR(VLOOKUP($A118,#REF!,48,FALSE),0))</f>
        <v>0</v>
      </c>
      <c r="N118" s="65">
        <f t="shared" si="76"/>
        <v>501980</v>
      </c>
      <c r="O118" s="65">
        <v>118478.61</v>
      </c>
      <c r="P118" s="65">
        <f t="shared" si="77"/>
        <v>118467.28</v>
      </c>
      <c r="Q118" s="65">
        <f t="shared" si="78"/>
        <v>125483.67</v>
      </c>
      <c r="R118" s="65">
        <f t="shared" si="79"/>
        <v>125495</v>
      </c>
      <c r="S118" s="65">
        <f t="shared" si="79"/>
        <v>125495</v>
      </c>
      <c r="T118" s="65">
        <f t="shared" si="80"/>
        <v>7027.72</v>
      </c>
      <c r="U118" s="65">
        <f t="shared" si="81"/>
        <v>-137752.14299148787</v>
      </c>
      <c r="V118" s="65"/>
      <c r="W118" s="65">
        <f>IFERROR(VLOOKUP($A118,#REF!,31,FALSE),0)+IFERROR(VLOOKUP($A118,#REF!,32,FALSE),0)</f>
        <v>929774.32780522632</v>
      </c>
      <c r="X118" s="66">
        <f t="shared" si="82"/>
        <v>1.338471400275911E-2</v>
      </c>
      <c r="Y118" s="65">
        <f>IFERROR(VLOOKUP($A118,#REF!,33,FALSE),0)</f>
        <v>645983.85971745464</v>
      </c>
      <c r="Z118" s="67">
        <f t="shared" si="83"/>
        <v>310392</v>
      </c>
      <c r="AA118" s="65">
        <f>(IFERROR(VLOOKUP(A118,#REF!,64,FALSE),0))</f>
        <v>0</v>
      </c>
      <c r="AB118" s="65">
        <f t="shared" si="84"/>
        <v>310392</v>
      </c>
      <c r="AC118" s="65">
        <v>72292.464000000007</v>
      </c>
      <c r="AD118" s="65">
        <f t="shared" si="85"/>
        <v>73252.512000000002</v>
      </c>
      <c r="AE118" s="65">
        <v>67732.398000000001</v>
      </c>
      <c r="AF118" s="65">
        <f t="shared" si="86"/>
        <v>77598</v>
      </c>
      <c r="AG118" s="65">
        <f t="shared" si="87"/>
        <v>88423.65</v>
      </c>
      <c r="AH118" s="65">
        <f t="shared" si="88"/>
        <v>77598</v>
      </c>
      <c r="AI118" s="65">
        <f t="shared" si="89"/>
        <v>4345.49</v>
      </c>
      <c r="AJ118" s="65">
        <f t="shared" si="90"/>
        <v>335591.85971745464</v>
      </c>
      <c r="AK118" s="68"/>
      <c r="AP118" s="68"/>
      <c r="AR118" s="24" t="str">
        <f>VLOOKUP(A118,#REF!,1,FALSE)</f>
        <v>100700720A</v>
      </c>
      <c r="AS118" s="79"/>
      <c r="AT118" s="24" t="str">
        <f>VLOOKUP(A118,#REF!,1,FALSE)</f>
        <v>100700720A</v>
      </c>
      <c r="AU118" s="24" t="str">
        <f>VLOOKUP(A118,#REF!,1,FALSE)</f>
        <v>100700720A</v>
      </c>
    </row>
    <row r="119" spans="1:47" x14ac:dyDescent="0.2">
      <c r="A119" s="25" t="s">
        <v>66</v>
      </c>
      <c r="B119" s="24" t="s">
        <v>186</v>
      </c>
      <c r="C119" s="62" t="str">
        <f>IFERROR(VLOOKUP(A119,#REF!,6,FALSE),IFERROR(VLOOKUP(A119,#REF!,6,FALSE),VLOOKUP(A119,#REF!,10,FALSE)))</f>
        <v>Yes</v>
      </c>
      <c r="D119" s="8">
        <v>2</v>
      </c>
      <c r="E119" s="63">
        <v>1</v>
      </c>
      <c r="F119" s="64">
        <f t="shared" si="72"/>
        <v>28023854.216051981</v>
      </c>
      <c r="G119" s="65">
        <f>IFERROR(IF(C119="No",(VLOOKUP($A119,#REF!,17,FALSE)+VLOOKUP($A119,#REF!,18,FALSE)+VLOOKUP($A119,#REF!,19,FALSE)),(VLOOKUP($A119,#REF!,18,FALSE)+VLOOKUP($A119,#REF!,19,FALSE)+VLOOKUP($A119,#REF!,22,FALSE))),0)</f>
        <v>15731190.609999999</v>
      </c>
      <c r="H119" s="65"/>
      <c r="I119" s="65">
        <f t="shared" si="73"/>
        <v>15731190.609999999</v>
      </c>
      <c r="J119" s="66">
        <f t="shared" si="74"/>
        <v>0.25437600774927649</v>
      </c>
      <c r="K119" s="65">
        <f>IFERROR(IF(C119="No",(VLOOKUP($A119,#REF!,36,FALSE)),VLOOKUP($A119,#REF!,48,FALSE)),0)</f>
        <v>15241150.194017302</v>
      </c>
      <c r="L119" s="65">
        <f t="shared" si="75"/>
        <v>19222358</v>
      </c>
      <c r="M119" s="65">
        <f>(IFERROR(VLOOKUP($A119,#REF!,48,FALSE),0))</f>
        <v>0</v>
      </c>
      <c r="N119" s="65">
        <f t="shared" si="76"/>
        <v>19222358</v>
      </c>
      <c r="O119" s="65">
        <v>4536906.01</v>
      </c>
      <c r="P119" s="65">
        <f t="shared" si="77"/>
        <v>4536476.49</v>
      </c>
      <c r="Q119" s="65">
        <f t="shared" si="78"/>
        <v>4805159.9800000004</v>
      </c>
      <c r="R119" s="65">
        <f t="shared" si="79"/>
        <v>4805589.5</v>
      </c>
      <c r="S119" s="65">
        <f t="shared" si="79"/>
        <v>4805589.5</v>
      </c>
      <c r="T119" s="65">
        <f t="shared" si="80"/>
        <v>269113.01</v>
      </c>
      <c r="U119" s="65">
        <f t="shared" si="81"/>
        <v>-3981207.8059826978</v>
      </c>
      <c r="V119" s="65"/>
      <c r="W119" s="65">
        <f>IFERROR(VLOOKUP($A119,#REF!,31,FALSE),0)+IFERROR(VLOOKUP($A119,#REF!,32,FALSE),0)</f>
        <v>12292663.606051983</v>
      </c>
      <c r="X119" s="66">
        <f t="shared" si="82"/>
        <v>0.176960991262816</v>
      </c>
      <c r="Y119" s="65">
        <f>IFERROR(VLOOKUP($A119,#REF!,33,FALSE),0)</f>
        <v>810719.28984052315</v>
      </c>
      <c r="Z119" s="67">
        <f t="shared" si="83"/>
        <v>4103736</v>
      </c>
      <c r="AA119" s="65">
        <f>(IFERROR(VLOOKUP(A119,#REF!,64,FALSE),0))</f>
        <v>0</v>
      </c>
      <c r="AB119" s="65">
        <f t="shared" si="84"/>
        <v>4103736</v>
      </c>
      <c r="AC119" s="65">
        <v>955789.14400000009</v>
      </c>
      <c r="AD119" s="65">
        <f t="shared" si="85"/>
        <v>968481.69600000011</v>
      </c>
      <c r="AE119" s="65">
        <v>895496.63599999994</v>
      </c>
      <c r="AF119" s="65">
        <f t="shared" si="86"/>
        <v>1025934</v>
      </c>
      <c r="AG119" s="65">
        <f t="shared" si="87"/>
        <v>1169063.9160000002</v>
      </c>
      <c r="AH119" s="65">
        <f t="shared" si="88"/>
        <v>1025934</v>
      </c>
      <c r="AI119" s="65">
        <f t="shared" si="89"/>
        <v>57452.3</v>
      </c>
      <c r="AJ119" s="65">
        <f t="shared" si="90"/>
        <v>-3293016.7101594768</v>
      </c>
      <c r="AK119" s="68"/>
      <c r="AP119" s="68"/>
      <c r="AR119" s="24" t="str">
        <f>VLOOKUP(A119,#REF!,1,FALSE)</f>
        <v>100749570S</v>
      </c>
      <c r="AS119" s="79"/>
      <c r="AT119" s="24" t="str">
        <f>VLOOKUP(A119,#REF!,1,FALSE)</f>
        <v>100749570S</v>
      </c>
      <c r="AU119" s="24" t="str">
        <f>VLOOKUP(A119,#REF!,1,FALSE)</f>
        <v>100749570S</v>
      </c>
    </row>
    <row r="120" spans="1:47" x14ac:dyDescent="0.2">
      <c r="A120" s="25" t="s">
        <v>67</v>
      </c>
      <c r="B120" s="8" t="s">
        <v>68</v>
      </c>
      <c r="C120" s="62" t="str">
        <f>IFERROR(VLOOKUP(A120,#REF!,6,FALSE),IFERROR(VLOOKUP(A120,#REF!,6,FALSE),VLOOKUP(A120,#REF!,10,FALSE)))</f>
        <v>Yes</v>
      </c>
      <c r="D120" s="8">
        <v>2</v>
      </c>
      <c r="E120" s="63">
        <v>1</v>
      </c>
      <c r="F120" s="64">
        <f t="shared" si="72"/>
        <v>1146803.7786847255</v>
      </c>
      <c r="G120" s="65">
        <f>IFERROR(IF(C120="No",(VLOOKUP($A120,#REF!,17,FALSE)+VLOOKUP($A120,#REF!,18,FALSE)+VLOOKUP($A120,#REF!,19,FALSE)),(VLOOKUP($A120,#REF!,18,FALSE)+VLOOKUP($A120,#REF!,19,FALSE)+VLOOKUP($A120,#REF!,22,FALSE))),0)</f>
        <v>482326.08999999997</v>
      </c>
      <c r="H120" s="65"/>
      <c r="I120" s="65">
        <f t="shared" si="73"/>
        <v>482326.08999999997</v>
      </c>
      <c r="J120" s="66">
        <f t="shared" si="74"/>
        <v>7.7992942968681143E-3</v>
      </c>
      <c r="K120" s="65">
        <f>IFERROR(IF(C120="No",(VLOOKUP($A120,#REF!,36,FALSE)),VLOOKUP($A120,#REF!,48,FALSE)),0)</f>
        <v>445276.45371291367</v>
      </c>
      <c r="L120" s="65">
        <f t="shared" si="75"/>
        <v>589367</v>
      </c>
      <c r="M120" s="65">
        <f>(IFERROR(VLOOKUP($A120,#REF!,48,FALSE),0))</f>
        <v>0</v>
      </c>
      <c r="N120" s="65">
        <f t="shared" si="76"/>
        <v>589367</v>
      </c>
      <c r="O120" s="65">
        <v>139103.82999999999</v>
      </c>
      <c r="P120" s="65">
        <f t="shared" si="77"/>
        <v>139090.60999999999</v>
      </c>
      <c r="Q120" s="65">
        <f t="shared" si="78"/>
        <v>147328.53</v>
      </c>
      <c r="R120" s="65">
        <f t="shared" si="79"/>
        <v>147341.75</v>
      </c>
      <c r="S120" s="65">
        <f t="shared" si="79"/>
        <v>147341.75</v>
      </c>
      <c r="T120" s="65">
        <f t="shared" si="80"/>
        <v>8251.14</v>
      </c>
      <c r="U120" s="65">
        <f t="shared" si="81"/>
        <v>-144090.54628708633</v>
      </c>
      <c r="V120" s="65"/>
      <c r="W120" s="65">
        <f>IFERROR(VLOOKUP($A120,#REF!,31,FALSE),0)+IFERROR(VLOOKUP($A120,#REF!,32,FALSE),0)</f>
        <v>664477.68868472555</v>
      </c>
      <c r="X120" s="66">
        <f t="shared" si="82"/>
        <v>9.5655940998648232E-3</v>
      </c>
      <c r="Y120" s="65">
        <f>IFERROR(VLOOKUP($A120,#REF!,33,FALSE),0)</f>
        <v>437800.99283277977</v>
      </c>
      <c r="Z120" s="67">
        <f t="shared" si="83"/>
        <v>221827</v>
      </c>
      <c r="AA120" s="65">
        <f>(IFERROR(VLOOKUP(A120,#REF!,64,FALSE),0))</f>
        <v>0</v>
      </c>
      <c r="AB120" s="65">
        <f t="shared" si="84"/>
        <v>221827</v>
      </c>
      <c r="AC120" s="65">
        <v>51665.120000000003</v>
      </c>
      <c r="AD120" s="65">
        <f t="shared" si="85"/>
        <v>52351.172000000006</v>
      </c>
      <c r="AE120" s="65">
        <v>48405.682000000001</v>
      </c>
      <c r="AF120" s="65">
        <f t="shared" si="86"/>
        <v>55456.75</v>
      </c>
      <c r="AG120" s="65">
        <f t="shared" si="87"/>
        <v>63193.87</v>
      </c>
      <c r="AH120" s="65">
        <f t="shared" si="88"/>
        <v>55456.75</v>
      </c>
      <c r="AI120" s="65">
        <f t="shared" si="89"/>
        <v>3105.58</v>
      </c>
      <c r="AJ120" s="65">
        <f t="shared" si="90"/>
        <v>215973.99283277977</v>
      </c>
      <c r="AK120" s="68"/>
      <c r="AP120" s="68"/>
      <c r="AR120" s="24" t="str">
        <f>VLOOKUP(A120,#REF!,1,FALSE)</f>
        <v>100700880A</v>
      </c>
      <c r="AS120" s="79"/>
      <c r="AT120" s="24" t="str">
        <f>VLOOKUP(A120,#REF!,1,FALSE)</f>
        <v>100700880A</v>
      </c>
      <c r="AU120" s="24" t="str">
        <f>VLOOKUP(A120,#REF!,1,FALSE)</f>
        <v>100700880A</v>
      </c>
    </row>
    <row r="121" spans="1:47" x14ac:dyDescent="0.2">
      <c r="A121" s="25" t="s">
        <v>69</v>
      </c>
      <c r="B121" s="8" t="s">
        <v>70</v>
      </c>
      <c r="C121" s="62" t="str">
        <f>IFERROR(VLOOKUP(A121,#REF!,6,FALSE),IFERROR(VLOOKUP(A121,#REF!,6,FALSE),VLOOKUP(A121,#REF!,10,FALSE)))</f>
        <v>Yes</v>
      </c>
      <c r="D121" s="8">
        <v>2</v>
      </c>
      <c r="E121" s="63">
        <v>1</v>
      </c>
      <c r="F121" s="64">
        <f t="shared" si="72"/>
        <v>3297124.270383487</v>
      </c>
      <c r="G121" s="65">
        <f>IFERROR(IF(C121="No",(VLOOKUP($A121,#REF!,17,FALSE)+VLOOKUP($A121,#REF!,18,FALSE)+VLOOKUP($A121,#REF!,19,FALSE)),(VLOOKUP($A121,#REF!,18,FALSE)+VLOOKUP($A121,#REF!,19,FALSE)+VLOOKUP($A121,#REF!,22,FALSE))),0)</f>
        <v>786933.98</v>
      </c>
      <c r="H121" s="65"/>
      <c r="I121" s="65">
        <f t="shared" si="73"/>
        <v>786933.98</v>
      </c>
      <c r="J121" s="66">
        <f t="shared" si="74"/>
        <v>1.2724855299089724E-2</v>
      </c>
      <c r="K121" s="65">
        <f>IFERROR(IF(C121="No",(VLOOKUP($A121,#REF!,36,FALSE)),VLOOKUP($A121,#REF!,48,FALSE)),0)</f>
        <v>450036.34977870365</v>
      </c>
      <c r="L121" s="65">
        <f t="shared" si="75"/>
        <v>961575</v>
      </c>
      <c r="M121" s="65">
        <f>(IFERROR(VLOOKUP($A121,#REF!,48,FALSE),0))</f>
        <v>0</v>
      </c>
      <c r="N121" s="65">
        <f t="shared" si="76"/>
        <v>961575</v>
      </c>
      <c r="O121" s="65">
        <v>226953.18</v>
      </c>
      <c r="P121" s="65">
        <f t="shared" si="77"/>
        <v>226931.7</v>
      </c>
      <c r="Q121" s="65">
        <f t="shared" si="78"/>
        <v>240372.27000000002</v>
      </c>
      <c r="R121" s="65">
        <f t="shared" si="79"/>
        <v>240393.75</v>
      </c>
      <c r="S121" s="65">
        <f t="shared" si="79"/>
        <v>240393.75</v>
      </c>
      <c r="T121" s="65">
        <f t="shared" si="80"/>
        <v>13462.05</v>
      </c>
      <c r="U121" s="65">
        <f t="shared" si="81"/>
        <v>-511538.65022129635</v>
      </c>
      <c r="V121" s="65"/>
      <c r="W121" s="65">
        <f>IFERROR(VLOOKUP($A121,#REF!,31,FALSE),0)+IFERROR(VLOOKUP($A121,#REF!,32,FALSE),0)</f>
        <v>2510190.290383487</v>
      </c>
      <c r="X121" s="66">
        <f t="shared" si="82"/>
        <v>3.6135842993854014E-2</v>
      </c>
      <c r="Y121" s="65">
        <f>IFERROR(VLOOKUP($A121,#REF!,33,FALSE),0)</f>
        <v>1602723.2015319769</v>
      </c>
      <c r="Z121" s="67">
        <f t="shared" si="83"/>
        <v>837992</v>
      </c>
      <c r="AA121" s="65">
        <f>(IFERROR(VLOOKUP(A121,#REF!,64,FALSE),0))</f>
        <v>0</v>
      </c>
      <c r="AB121" s="65">
        <f t="shared" si="84"/>
        <v>837992</v>
      </c>
      <c r="AC121" s="65">
        <v>195174.36000000002</v>
      </c>
      <c r="AD121" s="65">
        <f t="shared" si="85"/>
        <v>197766.11200000002</v>
      </c>
      <c r="AE121" s="65">
        <v>182862.68400000001</v>
      </c>
      <c r="AF121" s="65">
        <f t="shared" si="86"/>
        <v>209498</v>
      </c>
      <c r="AG121" s="65">
        <f t="shared" si="87"/>
        <v>238725.068</v>
      </c>
      <c r="AH121" s="65">
        <f t="shared" si="88"/>
        <v>209498</v>
      </c>
      <c r="AI121" s="65">
        <f t="shared" si="89"/>
        <v>11731.89</v>
      </c>
      <c r="AJ121" s="65">
        <f t="shared" si="90"/>
        <v>764731.20153197693</v>
      </c>
      <c r="AK121" s="68"/>
      <c r="AP121" s="68"/>
      <c r="AR121" s="24" t="str">
        <f>VLOOKUP(A121,#REF!,1,FALSE)</f>
        <v>100700820A</v>
      </c>
      <c r="AS121" s="79"/>
      <c r="AT121" s="24" t="str">
        <f>VLOOKUP(A121,#REF!,1,FALSE)</f>
        <v>100700820A</v>
      </c>
      <c r="AU121" s="24" t="str">
        <f>VLOOKUP(A121,#REF!,1,FALSE)</f>
        <v>100700820A</v>
      </c>
    </row>
    <row r="122" spans="1:47" x14ac:dyDescent="0.2">
      <c r="A122" s="25" t="s">
        <v>72</v>
      </c>
      <c r="B122" s="8" t="s">
        <v>73</v>
      </c>
      <c r="C122" s="62" t="str">
        <f>IFERROR(VLOOKUP(A122,#REF!,6,FALSE),IFERROR(VLOOKUP(A122,#REF!,6,FALSE),VLOOKUP(A122,#REF!,10,FALSE)))</f>
        <v>Yes</v>
      </c>
      <c r="D122" s="8">
        <v>2</v>
      </c>
      <c r="E122" s="63">
        <v>1</v>
      </c>
      <c r="F122" s="64">
        <f t="shared" si="72"/>
        <v>5331176.0599999903</v>
      </c>
      <c r="G122" s="65">
        <f>IFERROR(IF(C122="No",(VLOOKUP($A122,#REF!,17,FALSE)+VLOOKUP($A122,#REF!,18,FALSE)+VLOOKUP($A122,#REF!,19,FALSE)),(VLOOKUP($A122,#REF!,18,FALSE)+VLOOKUP($A122,#REF!,19,FALSE)+VLOOKUP($A122,#REF!,22,FALSE))),0)</f>
        <v>2269055.9700000002</v>
      </c>
      <c r="H122" s="65"/>
      <c r="I122" s="65">
        <f t="shared" si="73"/>
        <v>2269055.9700000002</v>
      </c>
      <c r="J122" s="66">
        <f t="shared" si="74"/>
        <v>3.6691018074712797E-2</v>
      </c>
      <c r="K122" s="65">
        <f>IFERROR(IF(C122="No",(VLOOKUP($A122,#REF!,36,FALSE)),VLOOKUP($A122,#REF!,48,FALSE)),0)</f>
        <v>3169896.1416289178</v>
      </c>
      <c r="L122" s="65">
        <f t="shared" si="75"/>
        <v>2772619</v>
      </c>
      <c r="M122" s="65">
        <f>(IFERROR(VLOOKUP($A122,#REF!,48,FALSE),0))</f>
        <v>0</v>
      </c>
      <c r="N122" s="65">
        <f t="shared" si="76"/>
        <v>2772619</v>
      </c>
      <c r="O122" s="65">
        <v>654400.15</v>
      </c>
      <c r="P122" s="65">
        <f t="shared" si="77"/>
        <v>654338.07999999996</v>
      </c>
      <c r="Q122" s="65">
        <f t="shared" si="78"/>
        <v>693092.67999999993</v>
      </c>
      <c r="R122" s="65">
        <f t="shared" si="79"/>
        <v>693154.75</v>
      </c>
      <c r="S122" s="65">
        <f t="shared" si="79"/>
        <v>693154.75</v>
      </c>
      <c r="T122" s="65">
        <f t="shared" si="80"/>
        <v>38816.67</v>
      </c>
      <c r="U122" s="65">
        <f t="shared" si="81"/>
        <v>397277.14162891777</v>
      </c>
      <c r="V122" s="65"/>
      <c r="W122" s="65">
        <f>IFERROR(VLOOKUP($A122,#REF!,31,FALSE),0)+IFERROR(VLOOKUP($A122,#REF!,32,FALSE),0)</f>
        <v>3062120.0899999901</v>
      </c>
      <c r="X122" s="66">
        <f t="shared" si="82"/>
        <v>4.4081236081771787E-2</v>
      </c>
      <c r="Y122" s="65">
        <f>IFERROR(VLOOKUP($A122,#REF!,33,FALSE),0)</f>
        <v>2936496.1932271635</v>
      </c>
      <c r="Z122" s="67">
        <f t="shared" si="83"/>
        <v>1022246</v>
      </c>
      <c r="AA122" s="65">
        <f>(IFERROR(VLOOKUP(A122,#REF!,64,FALSE),0))</f>
        <v>0</v>
      </c>
      <c r="AB122" s="65">
        <f t="shared" si="84"/>
        <v>1022246</v>
      </c>
      <c r="AC122" s="65">
        <v>238088.364</v>
      </c>
      <c r="AD122" s="65">
        <f t="shared" si="85"/>
        <v>241250.05600000001</v>
      </c>
      <c r="AE122" s="65">
        <v>223069.74600000001</v>
      </c>
      <c r="AF122" s="65">
        <f t="shared" si="86"/>
        <v>255561.5</v>
      </c>
      <c r="AG122" s="65">
        <f t="shared" si="87"/>
        <v>291214.946</v>
      </c>
      <c r="AH122" s="65">
        <f t="shared" si="88"/>
        <v>255561.5</v>
      </c>
      <c r="AI122" s="65">
        <f t="shared" si="89"/>
        <v>14311.44</v>
      </c>
      <c r="AJ122" s="65">
        <f t="shared" si="90"/>
        <v>1914250.1932271635</v>
      </c>
      <c r="AK122" s="68"/>
      <c r="AP122" s="68"/>
      <c r="AR122" s="24" t="str">
        <f>VLOOKUP(A122,#REF!,1,FALSE)</f>
        <v>100699350A</v>
      </c>
      <c r="AS122" s="79"/>
      <c r="AT122" s="24" t="str">
        <f>VLOOKUP(A122,#REF!,1,FALSE)</f>
        <v>100699350A</v>
      </c>
      <c r="AU122" s="24" t="str">
        <f>VLOOKUP(A122,#REF!,1,FALSE)</f>
        <v>100699350A</v>
      </c>
    </row>
    <row r="123" spans="1:47" x14ac:dyDescent="0.2">
      <c r="A123" s="25" t="s">
        <v>74</v>
      </c>
      <c r="B123" s="8" t="s">
        <v>75</v>
      </c>
      <c r="C123" s="62" t="str">
        <f>IFERROR(VLOOKUP(A123,#REF!,6,FALSE),IFERROR(VLOOKUP(A123,#REF!,6,FALSE),VLOOKUP(A123,#REF!,10,FALSE)))</f>
        <v>Yes</v>
      </c>
      <c r="D123" s="8">
        <v>2</v>
      </c>
      <c r="E123" s="63">
        <v>1</v>
      </c>
      <c r="F123" s="64">
        <f t="shared" si="72"/>
        <v>9832193.2381695434</v>
      </c>
      <c r="G123" s="65">
        <f>IFERROR(IF(C123="No",(VLOOKUP($A123,#REF!,17,FALSE)+VLOOKUP($A123,#REF!,18,FALSE)+VLOOKUP($A123,#REF!,19,FALSE)),(VLOOKUP($A123,#REF!,18,FALSE)+VLOOKUP($A123,#REF!,19,FALSE)+VLOOKUP($A123,#REF!,22,FALSE))),0)</f>
        <v>4618426.2399999993</v>
      </c>
      <c r="H123" s="65"/>
      <c r="I123" s="65">
        <f t="shared" si="73"/>
        <v>4618426.2399999993</v>
      </c>
      <c r="J123" s="66">
        <f t="shared" si="74"/>
        <v>7.4680731938299355E-2</v>
      </c>
      <c r="K123" s="65">
        <f>IFERROR(IF(C123="No",(VLOOKUP($A123,#REF!,36,FALSE)),VLOOKUP($A123,#REF!,48,FALSE)),0)</f>
        <v>6178342.5331405764</v>
      </c>
      <c r="L123" s="65">
        <f t="shared" si="75"/>
        <v>5643377</v>
      </c>
      <c r="M123" s="65">
        <f>(IFERROR(VLOOKUP($A123,#REF!,48,FALSE),0))</f>
        <v>0</v>
      </c>
      <c r="N123" s="65">
        <f t="shared" si="76"/>
        <v>5643377</v>
      </c>
      <c r="O123" s="65">
        <v>1331963.23</v>
      </c>
      <c r="P123" s="65">
        <f t="shared" si="77"/>
        <v>1331836.97</v>
      </c>
      <c r="Q123" s="65">
        <f t="shared" si="78"/>
        <v>1410717.99</v>
      </c>
      <c r="R123" s="65">
        <f t="shared" si="79"/>
        <v>1410844.25</v>
      </c>
      <c r="S123" s="65">
        <f t="shared" si="79"/>
        <v>1410844.25</v>
      </c>
      <c r="T123" s="65">
        <f t="shared" si="80"/>
        <v>79007.28</v>
      </c>
      <c r="U123" s="65">
        <f t="shared" si="81"/>
        <v>534965.53314057644</v>
      </c>
      <c r="V123" s="65"/>
      <c r="W123" s="65">
        <f>IFERROR(VLOOKUP($A123,#REF!,31,FALSE),0)+IFERROR(VLOOKUP($A123,#REF!,32,FALSE),0)</f>
        <v>5213766.9981695432</v>
      </c>
      <c r="X123" s="66">
        <f t="shared" si="82"/>
        <v>7.5055610873074219E-2</v>
      </c>
      <c r="Y123" s="65">
        <f>IFERROR(VLOOKUP($A123,#REF!,33,FALSE),0)</f>
        <v>1295421.7350853272</v>
      </c>
      <c r="Z123" s="67">
        <f t="shared" si="83"/>
        <v>1740544</v>
      </c>
      <c r="AA123" s="65">
        <f>(IFERROR(VLOOKUP(A123,#REF!,64,FALSE),0))</f>
        <v>0</v>
      </c>
      <c r="AB123" s="65">
        <f t="shared" si="84"/>
        <v>1740544</v>
      </c>
      <c r="AC123" s="65">
        <v>405384.98800000001</v>
      </c>
      <c r="AD123" s="65">
        <f t="shared" si="85"/>
        <v>410768.38400000002</v>
      </c>
      <c r="AE123" s="65">
        <v>379813.136</v>
      </c>
      <c r="AF123" s="65">
        <f t="shared" si="86"/>
        <v>435136</v>
      </c>
      <c r="AG123" s="65">
        <f t="shared" si="87"/>
        <v>495842.26</v>
      </c>
      <c r="AH123" s="65">
        <f t="shared" si="88"/>
        <v>435136</v>
      </c>
      <c r="AI123" s="65">
        <f t="shared" si="89"/>
        <v>24367.62</v>
      </c>
      <c r="AJ123" s="65">
        <f t="shared" si="90"/>
        <v>-445122.26491467282</v>
      </c>
      <c r="AK123" s="68"/>
      <c r="AP123" s="68"/>
      <c r="AR123" s="24" t="str">
        <f>VLOOKUP(A123,#REF!,1,FALSE)</f>
        <v>100710530D</v>
      </c>
      <c r="AS123" s="79"/>
      <c r="AT123" s="24" t="str">
        <f>VLOOKUP(A123,#REF!,1,FALSE)</f>
        <v>100710530D</v>
      </c>
      <c r="AU123" s="24" t="str">
        <f>VLOOKUP(A123,#REF!,1,FALSE)</f>
        <v>100710530D</v>
      </c>
    </row>
    <row r="124" spans="1:47" x14ac:dyDescent="0.2">
      <c r="A124" s="25" t="s">
        <v>78</v>
      </c>
      <c r="B124" s="8" t="s">
        <v>79</v>
      </c>
      <c r="C124" s="62" t="str">
        <f>IFERROR(VLOOKUP(A124,#REF!,6,FALSE),IFERROR(VLOOKUP(A124,#REF!,6,FALSE),VLOOKUP(A124,#REF!,10,FALSE)))</f>
        <v>Yes</v>
      </c>
      <c r="D124" s="8">
        <v>2</v>
      </c>
      <c r="E124" s="63">
        <v>1</v>
      </c>
      <c r="F124" s="64">
        <f t="shared" si="72"/>
        <v>41789031.150000811</v>
      </c>
      <c r="G124" s="65">
        <f>IFERROR(IF(C124="No",(VLOOKUP($A124,#REF!,17,FALSE)+VLOOKUP($A124,#REF!,18,FALSE)+VLOOKUP($A124,#REF!,19,FALSE)),(VLOOKUP($A124,#REF!,18,FALSE)+VLOOKUP($A124,#REF!,19,FALSE)+VLOOKUP($A124,#REF!,22,FALSE))),0)</f>
        <v>22649844.350000005</v>
      </c>
      <c r="H124" s="65"/>
      <c r="I124" s="65">
        <f t="shared" si="73"/>
        <v>22649844.350000005</v>
      </c>
      <c r="J124" s="66">
        <f t="shared" si="74"/>
        <v>0.36625180666446128</v>
      </c>
      <c r="K124" s="65">
        <f>IFERROR(IF(C124="No",(VLOOKUP($A124,#REF!,36,FALSE)),VLOOKUP($A124,#REF!,48,FALSE)),0)</f>
        <v>23511497.33952966</v>
      </c>
      <c r="L124" s="65">
        <f t="shared" si="75"/>
        <v>27676444</v>
      </c>
      <c r="M124" s="65">
        <f>(IFERROR(VLOOKUP($A124,#REF!,48,FALSE),0))</f>
        <v>0</v>
      </c>
      <c r="N124" s="65">
        <f t="shared" si="76"/>
        <v>27676444</v>
      </c>
      <c r="O124" s="65">
        <v>6532259.3399999999</v>
      </c>
      <c r="P124" s="65">
        <f t="shared" si="77"/>
        <v>6531640.7800000003</v>
      </c>
      <c r="Q124" s="65">
        <f t="shared" si="78"/>
        <v>6918492.4400000004</v>
      </c>
      <c r="R124" s="65">
        <f t="shared" si="79"/>
        <v>6919111</v>
      </c>
      <c r="S124" s="65">
        <f t="shared" si="79"/>
        <v>6919111</v>
      </c>
      <c r="T124" s="65">
        <f t="shared" si="80"/>
        <v>387470.22</v>
      </c>
      <c r="U124" s="65">
        <f t="shared" si="81"/>
        <v>-4164946.6604703404</v>
      </c>
      <c r="V124" s="65"/>
      <c r="W124" s="65">
        <f>IFERROR(VLOOKUP($A124,#REF!,31,FALSE),0)+IFERROR(VLOOKUP($A124,#REF!,32,FALSE),0)</f>
        <v>19139186.800000802</v>
      </c>
      <c r="X124" s="66">
        <f t="shared" si="82"/>
        <v>0.27552120326671065</v>
      </c>
      <c r="Y124" s="65">
        <f>IFERROR(VLOOKUP($A124,#REF!,33,FALSE),0)</f>
        <v>6718744.4183334</v>
      </c>
      <c r="Z124" s="67">
        <f t="shared" si="83"/>
        <v>6389353</v>
      </c>
      <c r="AA124" s="65">
        <f>(IFERROR(VLOOKUP(A124,#REF!,64,FALSE),0))</f>
        <v>0</v>
      </c>
      <c r="AB124" s="65">
        <f t="shared" si="84"/>
        <v>6389353</v>
      </c>
      <c r="AC124" s="65">
        <v>1488125.3760000002</v>
      </c>
      <c r="AD124" s="65">
        <f t="shared" si="85"/>
        <v>1507887.3080000002</v>
      </c>
      <c r="AE124" s="65">
        <v>1394253.1439999999</v>
      </c>
      <c r="AF124" s="65">
        <f t="shared" si="86"/>
        <v>1597338.25</v>
      </c>
      <c r="AG124" s="65">
        <f t="shared" si="87"/>
        <v>1820185.2880000002</v>
      </c>
      <c r="AH124" s="65">
        <f t="shared" si="88"/>
        <v>1597338.25</v>
      </c>
      <c r="AI124" s="65">
        <f t="shared" si="89"/>
        <v>89450.94</v>
      </c>
      <c r="AJ124" s="65">
        <f t="shared" si="90"/>
        <v>329391.41833340004</v>
      </c>
      <c r="AK124" s="68"/>
      <c r="AP124" s="68"/>
      <c r="AR124" s="24" t="str">
        <f>VLOOKUP(A124,#REF!,1,FALSE)</f>
        <v>100700690A</v>
      </c>
      <c r="AS124" s="79"/>
      <c r="AT124" s="24" t="str">
        <f>VLOOKUP(A124,#REF!,1,FALSE)</f>
        <v>100700690A</v>
      </c>
      <c r="AU124" s="24" t="str">
        <f>VLOOKUP(A124,#REF!,1,FALSE)</f>
        <v>100700690A</v>
      </c>
    </row>
    <row r="125" spans="1:47" x14ac:dyDescent="0.2">
      <c r="A125" s="25" t="s">
        <v>80</v>
      </c>
      <c r="B125" s="8" t="s">
        <v>81</v>
      </c>
      <c r="C125" s="62" t="str">
        <f>IFERROR(VLOOKUP(A125,#REF!,6,FALSE),IFERROR(VLOOKUP(A125,#REF!,6,FALSE),VLOOKUP(A125,#REF!,10,FALSE)))</f>
        <v>Yes</v>
      </c>
      <c r="D125" s="8">
        <v>2</v>
      </c>
      <c r="E125" s="63">
        <v>1</v>
      </c>
      <c r="F125" s="64">
        <f t="shared" si="72"/>
        <v>13924074.880000159</v>
      </c>
      <c r="G125" s="65">
        <f>IFERROR(IF(C125="No",(VLOOKUP($A125,#REF!,17,FALSE)+VLOOKUP($A125,#REF!,18,FALSE)+VLOOKUP($A125,#REF!,19,FALSE)),(VLOOKUP($A125,#REF!,18,FALSE)+VLOOKUP($A125,#REF!,19,FALSE)+VLOOKUP($A125,#REF!,22,FALSE))),0)</f>
        <v>6085523.0599999996</v>
      </c>
      <c r="H125" s="65"/>
      <c r="I125" s="65">
        <f t="shared" si="73"/>
        <v>6085523.0599999996</v>
      </c>
      <c r="J125" s="66">
        <f t="shared" si="74"/>
        <v>9.8403935178620339E-2</v>
      </c>
      <c r="K125" s="65">
        <f>IFERROR(IF(C125="No",(VLOOKUP($A125,#REF!,36,FALSE)),VLOOKUP($A125,#REF!,48,FALSE)),0)</f>
        <v>4033720.680040746</v>
      </c>
      <c r="L125" s="65">
        <f t="shared" si="75"/>
        <v>7436062</v>
      </c>
      <c r="M125" s="65">
        <f>(IFERROR(VLOOKUP($A125,#REF!,48,FALSE),0))</f>
        <v>0</v>
      </c>
      <c r="N125" s="65">
        <f t="shared" si="76"/>
        <v>7436062</v>
      </c>
      <c r="O125" s="65">
        <v>1755076.78</v>
      </c>
      <c r="P125" s="65">
        <f t="shared" si="77"/>
        <v>1754910.63</v>
      </c>
      <c r="Q125" s="65">
        <f t="shared" si="78"/>
        <v>1858849.3499999999</v>
      </c>
      <c r="R125" s="65">
        <f t="shared" si="79"/>
        <v>1859015.5</v>
      </c>
      <c r="S125" s="65">
        <f t="shared" si="79"/>
        <v>1859015.5</v>
      </c>
      <c r="T125" s="65">
        <f t="shared" si="80"/>
        <v>104104.87</v>
      </c>
      <c r="U125" s="65">
        <f t="shared" si="81"/>
        <v>-3402341.319959254</v>
      </c>
      <c r="V125" s="65"/>
      <c r="W125" s="65">
        <f>IFERROR(VLOOKUP($A125,#REF!,31,FALSE),0)+IFERROR(VLOOKUP($A125,#REF!,32,FALSE),0)</f>
        <v>7838551.8200001586</v>
      </c>
      <c r="X125" s="66">
        <f t="shared" si="82"/>
        <v>0.11284111764428874</v>
      </c>
      <c r="Y125" s="65">
        <f>IFERROR(VLOOKUP($A125,#REF!,33,FALSE),0)</f>
        <v>3955250.9578399574</v>
      </c>
      <c r="Z125" s="67">
        <f t="shared" si="83"/>
        <v>2616792</v>
      </c>
      <c r="AA125" s="65">
        <f>(IFERROR(VLOOKUP(A125,#REF!,64,FALSE),0))</f>
        <v>0</v>
      </c>
      <c r="AB125" s="65">
        <f t="shared" si="84"/>
        <v>2616792</v>
      </c>
      <c r="AC125" s="65">
        <v>609469.29200000002</v>
      </c>
      <c r="AD125" s="65">
        <f t="shared" si="85"/>
        <v>617562.91200000001</v>
      </c>
      <c r="AE125" s="65">
        <v>571023.25</v>
      </c>
      <c r="AF125" s="65">
        <f t="shared" si="86"/>
        <v>654198</v>
      </c>
      <c r="AG125" s="65">
        <f t="shared" si="87"/>
        <v>745466.37</v>
      </c>
      <c r="AH125" s="65">
        <f t="shared" si="88"/>
        <v>654198</v>
      </c>
      <c r="AI125" s="65">
        <f t="shared" si="89"/>
        <v>36635.089999999997</v>
      </c>
      <c r="AJ125" s="65">
        <f t="shared" si="90"/>
        <v>1338458.9578399574</v>
      </c>
      <c r="AK125" s="68"/>
      <c r="AP125" s="68"/>
      <c r="AR125" s="24" t="str">
        <f>VLOOKUP(A125,#REF!,1,FALSE)</f>
        <v>100700680A</v>
      </c>
      <c r="AS125" s="79"/>
      <c r="AT125" s="24" t="str">
        <f>VLOOKUP(A125,#REF!,1,FALSE)</f>
        <v>100700680A</v>
      </c>
      <c r="AU125" s="24" t="str">
        <f>VLOOKUP(A125,#REF!,1,FALSE)</f>
        <v>100700680A</v>
      </c>
    </row>
    <row r="126" spans="1:47" x14ac:dyDescent="0.2">
      <c r="A126" s="25" t="s">
        <v>187</v>
      </c>
      <c r="B126" s="8" t="s">
        <v>82</v>
      </c>
      <c r="C126" s="62" t="str">
        <f>IFERROR(VLOOKUP(A126,#REF!,6,FALSE),IFERROR(VLOOKUP(A126,#REF!,6,FALSE),VLOOKUP(A126,#REF!,10,FALSE)))</f>
        <v>Yes</v>
      </c>
      <c r="D126" s="8">
        <v>2</v>
      </c>
      <c r="E126" s="63">
        <v>1</v>
      </c>
      <c r="F126" s="64">
        <f t="shared" si="72"/>
        <v>438269.3543762294</v>
      </c>
      <c r="G126" s="65">
        <f>IFERROR(IF(C126="No",(VLOOKUP($A126,#REF!,17,FALSE)+VLOOKUP($A126,#REF!,18,FALSE)+VLOOKUP($A126,#REF!,19,FALSE)),(VLOOKUP($A126,#REF!,18,FALSE)+VLOOKUP($A126,#REF!,19,FALSE)+VLOOKUP($A126,#REF!,22,FALSE))),0)</f>
        <v>106548.56</v>
      </c>
      <c r="H126" s="65"/>
      <c r="I126" s="65">
        <f t="shared" si="73"/>
        <v>106548.56</v>
      </c>
      <c r="J126" s="66">
        <f t="shared" si="74"/>
        <v>1.7229082016846945E-3</v>
      </c>
      <c r="K126" s="65">
        <f>IFERROR(IF(C126="No",(VLOOKUP($A126,#REF!,36,FALSE)),VLOOKUP($A126,#REF!,48,FALSE)),0)</f>
        <v>68903.845124546147</v>
      </c>
      <c r="L126" s="65">
        <f t="shared" si="75"/>
        <v>130195</v>
      </c>
      <c r="M126" s="65">
        <f>(IFERROR(VLOOKUP($A126,#REF!,48,FALSE),0))</f>
        <v>0</v>
      </c>
      <c r="N126" s="65">
        <f t="shared" si="76"/>
        <v>130195</v>
      </c>
      <c r="O126" s="65">
        <v>30728.85</v>
      </c>
      <c r="P126" s="65">
        <f t="shared" si="77"/>
        <v>30726.02</v>
      </c>
      <c r="Q126" s="65">
        <f t="shared" si="78"/>
        <v>32545.920000000002</v>
      </c>
      <c r="R126" s="65">
        <f t="shared" si="79"/>
        <v>32548.75</v>
      </c>
      <c r="S126" s="65">
        <f t="shared" si="79"/>
        <v>32548.75</v>
      </c>
      <c r="T126" s="65">
        <f t="shared" si="80"/>
        <v>1822.73</v>
      </c>
      <c r="U126" s="65">
        <f t="shared" si="81"/>
        <v>-61291.154875453853</v>
      </c>
      <c r="V126" s="65"/>
      <c r="W126" s="65">
        <f>IFERROR(VLOOKUP($A126,#REF!,31,FALSE),0)+IFERROR(VLOOKUP($A126,#REF!,32,FALSE),0)</f>
        <v>331720.7943762294</v>
      </c>
      <c r="X126" s="66">
        <f t="shared" si="82"/>
        <v>4.7753393793681983E-3</v>
      </c>
      <c r="Y126" s="65">
        <f>IFERROR(VLOOKUP($A126,#REF!,33,FALSE),0)</f>
        <v>872730.80079059245</v>
      </c>
      <c r="Z126" s="67">
        <f t="shared" si="83"/>
        <v>110740</v>
      </c>
      <c r="AA126" s="65">
        <f>(IFERROR(VLOOKUP(A126,#REF!,64,FALSE),0))</f>
        <v>0</v>
      </c>
      <c r="AB126" s="65">
        <f t="shared" si="84"/>
        <v>110740</v>
      </c>
      <c r="AC126" s="65">
        <v>25792.204000000002</v>
      </c>
      <c r="AD126" s="65">
        <f t="shared" si="85"/>
        <v>26134.640000000003</v>
      </c>
      <c r="AE126" s="65">
        <v>24165.194</v>
      </c>
      <c r="AF126" s="65">
        <f t="shared" si="86"/>
        <v>27685</v>
      </c>
      <c r="AG126" s="65">
        <f t="shared" si="87"/>
        <v>31547.242000000002</v>
      </c>
      <c r="AH126" s="65">
        <f t="shared" si="88"/>
        <v>27685</v>
      </c>
      <c r="AI126" s="65">
        <f t="shared" si="89"/>
        <v>1550.36</v>
      </c>
      <c r="AJ126" s="65">
        <f t="shared" si="90"/>
        <v>761990.80079059245</v>
      </c>
      <c r="AK126" s="68"/>
      <c r="AP126" s="68"/>
      <c r="AR126" s="24" t="str">
        <f>VLOOKUP(A126,#REF!,1,FALSE)</f>
        <v>200417790W</v>
      </c>
      <c r="AS126" s="79"/>
      <c r="AT126" s="24" t="str">
        <f>VLOOKUP(A126,#REF!,1,FALSE)</f>
        <v>200417790W</v>
      </c>
      <c r="AU126" s="24" t="str">
        <f>VLOOKUP(A126,#REF!,1,FALSE)</f>
        <v>200417790W</v>
      </c>
    </row>
    <row r="127" spans="1:47" x14ac:dyDescent="0.2">
      <c r="A127" s="25" t="s">
        <v>83</v>
      </c>
      <c r="B127" s="8" t="s">
        <v>84</v>
      </c>
      <c r="C127" s="62" t="str">
        <f>IFERROR(VLOOKUP(A127,#REF!,6,FALSE),IFERROR(VLOOKUP(A127,#REF!,6,FALSE),VLOOKUP(A127,#REF!,10,FALSE)))</f>
        <v>Yes</v>
      </c>
      <c r="D127" s="8">
        <v>2</v>
      </c>
      <c r="E127" s="63">
        <v>1</v>
      </c>
      <c r="F127" s="64">
        <f t="shared" si="72"/>
        <v>935252.22999999893</v>
      </c>
      <c r="G127" s="65">
        <f>IFERROR(IF(C127="No",(VLOOKUP($A127,#REF!,17,FALSE)+VLOOKUP($A127,#REF!,18,FALSE)+VLOOKUP($A127,#REF!,19,FALSE)),(VLOOKUP($A127,#REF!,18,FALSE)+VLOOKUP($A127,#REF!,19,FALSE)+VLOOKUP($A127,#REF!,22,FALSE))),0)</f>
        <v>83004.240000000005</v>
      </c>
      <c r="H127" s="65"/>
      <c r="I127" s="65">
        <f t="shared" si="73"/>
        <v>83004.240000000005</v>
      </c>
      <c r="J127" s="66">
        <f t="shared" si="74"/>
        <v>1.342192572763112E-3</v>
      </c>
      <c r="K127" s="65">
        <f>IFERROR(IF(C127="No",(VLOOKUP($A127,#REF!,36,FALSE)),VLOOKUP($A127,#REF!,48,FALSE)),0)</f>
        <v>54765.418683828946</v>
      </c>
      <c r="L127" s="65">
        <f t="shared" si="75"/>
        <v>101425</v>
      </c>
      <c r="M127" s="65">
        <f>(IFERROR(VLOOKUP($A127,#REF!,48,FALSE),0))</f>
        <v>0</v>
      </c>
      <c r="N127" s="65">
        <f t="shared" si="76"/>
        <v>101425</v>
      </c>
      <c r="O127" s="65">
        <v>23938.66</v>
      </c>
      <c r="P127" s="65">
        <f t="shared" si="77"/>
        <v>23936.3</v>
      </c>
      <c r="Q127" s="65">
        <f t="shared" si="78"/>
        <v>25353.89</v>
      </c>
      <c r="R127" s="65">
        <f t="shared" si="79"/>
        <v>25356.25</v>
      </c>
      <c r="S127" s="65">
        <f t="shared" si="79"/>
        <v>25356.25</v>
      </c>
      <c r="T127" s="65">
        <f t="shared" si="80"/>
        <v>1419.95</v>
      </c>
      <c r="U127" s="65">
        <f t="shared" si="81"/>
        <v>-46659.581316171054</v>
      </c>
      <c r="V127" s="65"/>
      <c r="W127" s="65">
        <f>IFERROR(VLOOKUP($A127,#REF!,31,FALSE),0)+IFERROR(VLOOKUP($A127,#REF!,32,FALSE),0)</f>
        <v>852247.98999999894</v>
      </c>
      <c r="X127" s="66">
        <f t="shared" si="82"/>
        <v>1.2268671294144298E-2</v>
      </c>
      <c r="Y127" s="65">
        <f>IFERROR(VLOOKUP($A127,#REF!,33,FALSE),0)</f>
        <v>153001.20516525931</v>
      </c>
      <c r="Z127" s="67">
        <f t="shared" si="83"/>
        <v>284511</v>
      </c>
      <c r="AA127" s="65">
        <f>(IFERROR(VLOOKUP(A127,#REF!,64,FALSE),0))</f>
        <v>0</v>
      </c>
      <c r="AB127" s="65">
        <f t="shared" si="84"/>
        <v>284511</v>
      </c>
      <c r="AC127" s="65">
        <v>66264.552000000011</v>
      </c>
      <c r="AD127" s="65">
        <f t="shared" si="85"/>
        <v>67144.596000000005</v>
      </c>
      <c r="AE127" s="65">
        <v>62084.645999999993</v>
      </c>
      <c r="AF127" s="65">
        <f t="shared" si="86"/>
        <v>71127.75</v>
      </c>
      <c r="AG127" s="65">
        <f t="shared" si="87"/>
        <v>81050.898000000001</v>
      </c>
      <c r="AH127" s="65">
        <f t="shared" si="88"/>
        <v>71127.75</v>
      </c>
      <c r="AI127" s="65">
        <f t="shared" si="89"/>
        <v>3983.15</v>
      </c>
      <c r="AJ127" s="65">
        <f t="shared" si="90"/>
        <v>-131509.79483474069</v>
      </c>
      <c r="AK127" s="68"/>
      <c r="AP127" s="68"/>
      <c r="AR127" s="24" t="str">
        <f>VLOOKUP(A127,#REF!,1,FALSE)</f>
        <v>100699900A</v>
      </c>
      <c r="AS127" s="79"/>
      <c r="AT127" s="24" t="str">
        <f>VLOOKUP(A127,#REF!,1,FALSE)</f>
        <v>100699900A</v>
      </c>
      <c r="AU127" s="24" t="str">
        <f>VLOOKUP(A127,#REF!,1,FALSE)</f>
        <v>100699900A</v>
      </c>
    </row>
    <row r="128" spans="1:47" x14ac:dyDescent="0.2">
      <c r="A128" s="25" t="s">
        <v>85</v>
      </c>
      <c r="B128" s="8" t="s">
        <v>86</v>
      </c>
      <c r="C128" s="62" t="str">
        <f>IFERROR(VLOOKUP(A128,#REF!,6,FALSE),IFERROR(VLOOKUP(A128,#REF!,6,FALSE),VLOOKUP(A128,#REF!,10,FALSE)))</f>
        <v>Yes</v>
      </c>
      <c r="D128" s="8">
        <v>2</v>
      </c>
      <c r="E128" s="63">
        <v>1</v>
      </c>
      <c r="F128" s="64">
        <f t="shared" si="72"/>
        <v>512978.70851687551</v>
      </c>
      <c r="G128" s="65">
        <f>IFERROR(IF(C128="No",(VLOOKUP($A128,#REF!,17,FALSE)+VLOOKUP($A128,#REF!,18,FALSE)+VLOOKUP($A128,#REF!,19,FALSE)),(VLOOKUP($A128,#REF!,18,FALSE)+VLOOKUP($A128,#REF!,19,FALSE)+VLOOKUP($A128,#REF!,22,FALSE))),0)</f>
        <v>195584.91</v>
      </c>
      <c r="H128" s="65"/>
      <c r="I128" s="65">
        <f t="shared" si="73"/>
        <v>195584.91</v>
      </c>
      <c r="J128" s="66">
        <f t="shared" si="74"/>
        <v>3.1626410114295573E-3</v>
      </c>
      <c r="K128" s="65">
        <f>IFERROR(IF(C128="No",(VLOOKUP($A128,#REF!,36,FALSE)),VLOOKUP($A128,#REF!,48,FALSE)),0)</f>
        <v>167365.8925886878</v>
      </c>
      <c r="L128" s="65">
        <f t="shared" si="75"/>
        <v>238990</v>
      </c>
      <c r="M128" s="65">
        <f>(IFERROR(VLOOKUP($A128,#REF!,48,FALSE),0))</f>
        <v>0</v>
      </c>
      <c r="N128" s="65">
        <f t="shared" si="76"/>
        <v>238990</v>
      </c>
      <c r="O128" s="65">
        <v>56407.07</v>
      </c>
      <c r="P128" s="65">
        <f t="shared" si="77"/>
        <v>56401.64</v>
      </c>
      <c r="Q128" s="65">
        <f t="shared" si="78"/>
        <v>59742.07</v>
      </c>
      <c r="R128" s="65">
        <f t="shared" si="79"/>
        <v>59747.5</v>
      </c>
      <c r="S128" s="65">
        <f t="shared" si="79"/>
        <v>59747.5</v>
      </c>
      <c r="T128" s="65">
        <f t="shared" si="80"/>
        <v>3345.86</v>
      </c>
      <c r="U128" s="65">
        <f t="shared" si="81"/>
        <v>-71624.107411312201</v>
      </c>
      <c r="V128" s="65"/>
      <c r="W128" s="65">
        <f>IFERROR(VLOOKUP($A128,#REF!,31,FALSE),0)+IFERROR(VLOOKUP($A128,#REF!,32,FALSE),0)</f>
        <v>317393.79851687554</v>
      </c>
      <c r="X128" s="66">
        <f t="shared" si="82"/>
        <v>4.5690928350601507E-3</v>
      </c>
      <c r="Y128" s="65">
        <f>IFERROR(VLOOKUP($A128,#REF!,33,FALSE),0)</f>
        <v>304413.18274188146</v>
      </c>
      <c r="Z128" s="67">
        <f t="shared" si="83"/>
        <v>105958</v>
      </c>
      <c r="AA128" s="65">
        <f>(IFERROR(VLOOKUP(A128,#REF!,64,FALSE),0))</f>
        <v>0</v>
      </c>
      <c r="AB128" s="65">
        <f t="shared" si="84"/>
        <v>105958</v>
      </c>
      <c r="AC128" s="65">
        <v>24678.284000000003</v>
      </c>
      <c r="AD128" s="65">
        <f t="shared" si="85"/>
        <v>25006.088000000003</v>
      </c>
      <c r="AE128" s="65">
        <v>23121.273999999998</v>
      </c>
      <c r="AF128" s="65">
        <f t="shared" si="86"/>
        <v>26489.5</v>
      </c>
      <c r="AG128" s="65">
        <f t="shared" si="87"/>
        <v>30185.530000000002</v>
      </c>
      <c r="AH128" s="65">
        <f t="shared" si="88"/>
        <v>26489.5</v>
      </c>
      <c r="AI128" s="65">
        <f t="shared" si="89"/>
        <v>1483.41</v>
      </c>
      <c r="AJ128" s="65">
        <f t="shared" si="90"/>
        <v>198455.18274188146</v>
      </c>
      <c r="AK128" s="68"/>
      <c r="AP128" s="68"/>
      <c r="AR128" s="24" t="str">
        <f>VLOOKUP(A128,#REF!,1,FALSE)</f>
        <v>100700770A</v>
      </c>
      <c r="AS128" s="79"/>
      <c r="AT128" s="24" t="str">
        <f>VLOOKUP(A128,#REF!,1,FALSE)</f>
        <v>100700770A</v>
      </c>
      <c r="AU128" s="24" t="str">
        <f>VLOOKUP(A128,#REF!,1,FALSE)</f>
        <v>100700770A</v>
      </c>
    </row>
    <row r="129" spans="1:47" ht="12" customHeight="1" x14ac:dyDescent="0.2">
      <c r="A129" s="25" t="s">
        <v>87</v>
      </c>
      <c r="B129" s="8" t="s">
        <v>88</v>
      </c>
      <c r="C129" s="62" t="str">
        <f>IFERROR(VLOOKUP(A129,#REF!,6,FALSE),IFERROR(VLOOKUP(A129,#REF!,6,FALSE),VLOOKUP(A129,#REF!,10,FALSE)))</f>
        <v>Yes</v>
      </c>
      <c r="D129" s="8">
        <v>2</v>
      </c>
      <c r="E129" s="63">
        <v>1</v>
      </c>
      <c r="F129" s="64">
        <f t="shared" si="72"/>
        <v>2271179.44</v>
      </c>
      <c r="G129" s="65">
        <f>IFERROR(IF(C129="No",(VLOOKUP($A129,#REF!,17,FALSE)+VLOOKUP($A129,#REF!,18,FALSE)+VLOOKUP($A129,#REF!,19,FALSE)),(VLOOKUP($A129,#REF!,18,FALSE)+VLOOKUP($A129,#REF!,19,FALSE)+VLOOKUP($A129,#REF!,22,FALSE))),0)</f>
        <v>379090.08</v>
      </c>
      <c r="H129" s="65"/>
      <c r="I129" s="65">
        <f t="shared" si="73"/>
        <v>379090.08</v>
      </c>
      <c r="J129" s="66">
        <f t="shared" si="74"/>
        <v>6.129950587875679E-3</v>
      </c>
      <c r="K129" s="65">
        <f>IFERROR(IF(C129="No",(VLOOKUP($A129,#REF!,36,FALSE)),VLOOKUP($A129,#REF!,48,FALSE)),0)</f>
        <v>419908.44402789004</v>
      </c>
      <c r="L129" s="65">
        <f t="shared" si="75"/>
        <v>463220</v>
      </c>
      <c r="M129" s="65">
        <f>(IFERROR(VLOOKUP($A129,#REF!,48,FALSE),0))</f>
        <v>0</v>
      </c>
      <c r="N129" s="65">
        <f t="shared" si="76"/>
        <v>463220</v>
      </c>
      <c r="O129" s="65">
        <v>109330.3</v>
      </c>
      <c r="P129" s="65">
        <f t="shared" si="77"/>
        <v>109319.92</v>
      </c>
      <c r="Q129" s="65">
        <f t="shared" si="78"/>
        <v>115794.62</v>
      </c>
      <c r="R129" s="65">
        <f t="shared" si="79"/>
        <v>115805</v>
      </c>
      <c r="S129" s="65">
        <f t="shared" si="79"/>
        <v>115805</v>
      </c>
      <c r="T129" s="65">
        <f t="shared" si="80"/>
        <v>6485.08</v>
      </c>
      <c r="U129" s="65">
        <f t="shared" si="81"/>
        <v>-43311.555972109956</v>
      </c>
      <c r="V129" s="65"/>
      <c r="W129" s="65">
        <f>IFERROR(VLOOKUP($A129,#REF!,31,FALSE),0)+IFERROR(VLOOKUP($A129,#REF!,32,FALSE),0)</f>
        <v>1892089.36</v>
      </c>
      <c r="X129" s="66">
        <f t="shared" si="82"/>
        <v>2.7237872883675428E-2</v>
      </c>
      <c r="Y129" s="65">
        <f>IFERROR(VLOOKUP($A129,#REF!,33,FALSE),0)</f>
        <v>825292.14249922475</v>
      </c>
      <c r="Z129" s="67">
        <f t="shared" si="83"/>
        <v>631648</v>
      </c>
      <c r="AA129" s="65">
        <f>(IFERROR(VLOOKUP(A129,#REF!,64,FALSE),0))</f>
        <v>0</v>
      </c>
      <c r="AB129" s="65">
        <f t="shared" si="84"/>
        <v>631648</v>
      </c>
      <c r="AC129" s="65">
        <v>147115.32</v>
      </c>
      <c r="AD129" s="65">
        <f t="shared" si="85"/>
        <v>149068.92800000001</v>
      </c>
      <c r="AE129" s="65">
        <v>137835.228</v>
      </c>
      <c r="AF129" s="65">
        <f t="shared" si="86"/>
        <v>157912</v>
      </c>
      <c r="AG129" s="65">
        <f t="shared" si="87"/>
        <v>179942.38</v>
      </c>
      <c r="AH129" s="65">
        <f t="shared" si="88"/>
        <v>157912</v>
      </c>
      <c r="AI129" s="65">
        <f t="shared" si="89"/>
        <v>8843.07</v>
      </c>
      <c r="AJ129" s="65">
        <f t="shared" si="90"/>
        <v>193644.14249922475</v>
      </c>
      <c r="AK129" s="68"/>
      <c r="AP129" s="68"/>
      <c r="AR129" s="24" t="str">
        <f>VLOOKUP(A129,#REF!,1,FALSE)</f>
        <v>100700190A</v>
      </c>
      <c r="AS129" s="79"/>
      <c r="AT129" s="24" t="str">
        <f>VLOOKUP(A129,#REF!,1,FALSE)</f>
        <v>100700190A</v>
      </c>
      <c r="AU129" s="24" t="str">
        <f>VLOOKUP(A129,#REF!,1,FALSE)</f>
        <v>100700190A</v>
      </c>
    </row>
    <row r="130" spans="1:47" x14ac:dyDescent="0.2">
      <c r="A130" s="25" t="s">
        <v>90</v>
      </c>
      <c r="B130" s="8" t="s">
        <v>91</v>
      </c>
      <c r="C130" s="62" t="str">
        <f>IFERROR(VLOOKUP(A130,#REF!,6,FALSE),IFERROR(VLOOKUP(A130,#REF!,6,FALSE),VLOOKUP(A130,#REF!,10,FALSE)))</f>
        <v>Yes</v>
      </c>
      <c r="D130" s="8">
        <v>2</v>
      </c>
      <c r="E130" s="63">
        <v>1</v>
      </c>
      <c r="F130" s="64">
        <f t="shared" si="72"/>
        <v>16918398.20786785</v>
      </c>
      <c r="G130" s="65">
        <f>IFERROR(IF(C130="No",(VLOOKUP($A130,#REF!,17,FALSE)+VLOOKUP($A130,#REF!,18,FALSE)+VLOOKUP($A130,#REF!,19,FALSE)),(VLOOKUP($A130,#REF!,18,FALSE)+VLOOKUP($A130,#REF!,19,FALSE)+VLOOKUP($A130,#REF!,22,FALSE))),0)</f>
        <v>4786407.169999999</v>
      </c>
      <c r="H130" s="65"/>
      <c r="I130" s="65">
        <f t="shared" si="73"/>
        <v>4786407.169999999</v>
      </c>
      <c r="J130" s="66">
        <f t="shared" si="74"/>
        <v>7.7397011933295262E-2</v>
      </c>
      <c r="K130" s="65">
        <f>IFERROR(IF(C130="No",(VLOOKUP($A130,#REF!,36,FALSE)),VLOOKUP($A130,#REF!,48,FALSE)),0)</f>
        <v>7013453.5395341264</v>
      </c>
      <c r="L130" s="65">
        <f t="shared" si="75"/>
        <v>5848638</v>
      </c>
      <c r="M130" s="65">
        <f>(IFERROR(VLOOKUP($A130,#REF!,48,FALSE),0))</f>
        <v>0</v>
      </c>
      <c r="N130" s="65">
        <f t="shared" si="76"/>
        <v>5848638</v>
      </c>
      <c r="O130" s="65">
        <v>1380409.08</v>
      </c>
      <c r="P130" s="65">
        <f t="shared" si="77"/>
        <v>1380278.57</v>
      </c>
      <c r="Q130" s="65">
        <f t="shared" si="78"/>
        <v>1462028.99</v>
      </c>
      <c r="R130" s="65">
        <f t="shared" si="79"/>
        <v>1462159.5</v>
      </c>
      <c r="S130" s="65">
        <f t="shared" si="79"/>
        <v>1462159.5</v>
      </c>
      <c r="T130" s="65">
        <f t="shared" si="80"/>
        <v>81880.929999999993</v>
      </c>
      <c r="U130" s="65">
        <f t="shared" si="81"/>
        <v>1164815.5395341264</v>
      </c>
      <c r="V130" s="65"/>
      <c r="W130" s="65">
        <f>IFERROR(VLOOKUP($A130,#REF!,31,FALSE),0)+IFERROR(VLOOKUP($A130,#REF!,32,FALSE),0)</f>
        <v>12131991.037867852</v>
      </c>
      <c r="X130" s="66">
        <f t="shared" si="82"/>
        <v>0.17464800378949019</v>
      </c>
      <c r="Y130" s="65">
        <f>IFERROR(VLOOKUP($A130,#REF!,33,FALSE),0)</f>
        <v>4066124.9006574396</v>
      </c>
      <c r="Z130" s="67">
        <f t="shared" si="83"/>
        <v>4050097</v>
      </c>
      <c r="AA130" s="65">
        <f>(IFERROR(VLOOKUP(A130,#REF!,64,FALSE),0))</f>
        <v>0</v>
      </c>
      <c r="AB130" s="65">
        <f t="shared" si="84"/>
        <v>4050097</v>
      </c>
      <c r="AC130" s="65">
        <v>943296.24800000002</v>
      </c>
      <c r="AD130" s="65">
        <f t="shared" si="85"/>
        <v>955822.89200000011</v>
      </c>
      <c r="AE130" s="65">
        <v>883792.07799999998</v>
      </c>
      <c r="AF130" s="65">
        <f t="shared" si="86"/>
        <v>1012524.25</v>
      </c>
      <c r="AG130" s="65">
        <f t="shared" si="87"/>
        <v>1153783.0660000001</v>
      </c>
      <c r="AH130" s="65">
        <f t="shared" si="88"/>
        <v>1012524.25</v>
      </c>
      <c r="AI130" s="65">
        <f t="shared" si="89"/>
        <v>56701.36</v>
      </c>
      <c r="AJ130" s="65">
        <f t="shared" si="90"/>
        <v>16027.900657439604</v>
      </c>
      <c r="AK130" s="68"/>
      <c r="AP130" s="68"/>
      <c r="AR130" s="24" t="str">
        <f>VLOOKUP(A130,#REF!,1,FALSE)</f>
        <v>100699950A</v>
      </c>
      <c r="AS130" s="79"/>
      <c r="AT130" s="24" t="str">
        <f>VLOOKUP(A130,#REF!,1,FALSE)</f>
        <v>100699950A</v>
      </c>
      <c r="AU130" s="24" t="str">
        <f>VLOOKUP(A130,#REF!,1,FALSE)</f>
        <v>100699950A</v>
      </c>
    </row>
    <row r="131" spans="1:47" x14ac:dyDescent="0.2">
      <c r="A131" s="25" t="s">
        <v>92</v>
      </c>
      <c r="B131" s="8" t="s">
        <v>93</v>
      </c>
      <c r="C131" s="62" t="str">
        <f>IFERROR(VLOOKUP(A131,#REF!,6,FALSE),IFERROR(VLOOKUP(A131,#REF!,6,FALSE),VLOOKUP(A131,#REF!,10,FALSE)))</f>
        <v>Yes</v>
      </c>
      <c r="D131" s="8">
        <v>2</v>
      </c>
      <c r="E131" s="63">
        <v>1</v>
      </c>
      <c r="F131" s="64">
        <f t="shared" si="72"/>
        <v>4426147.4766365588</v>
      </c>
      <c r="G131" s="65">
        <f>IFERROR(IF(C131="No",(VLOOKUP($A131,#REF!,17,FALSE)+VLOOKUP($A131,#REF!,18,FALSE)+VLOOKUP($A131,#REF!,19,FALSE)),(VLOOKUP($A131,#REF!,18,FALSE)+VLOOKUP($A131,#REF!,19,FALSE)+VLOOKUP($A131,#REF!,22,FALSE))),0)</f>
        <v>3022761.6399999997</v>
      </c>
      <c r="H131" s="65"/>
      <c r="I131" s="65">
        <f t="shared" si="73"/>
        <v>3022761.6399999997</v>
      </c>
      <c r="J131" s="66">
        <f t="shared" si="74"/>
        <v>4.8878565991824552E-2</v>
      </c>
      <c r="K131" s="65">
        <f>IFERROR(IF(C131="No",(VLOOKUP($A131,#REF!,36,FALSE)),VLOOKUP($A131,#REF!,48,FALSE)),0)</f>
        <v>7076705.6325252661</v>
      </c>
      <c r="L131" s="65">
        <f t="shared" si="75"/>
        <v>3693592</v>
      </c>
      <c r="M131" s="65">
        <f>(IFERROR(VLOOKUP($A131,#REF!,48,FALSE),0))</f>
        <v>0</v>
      </c>
      <c r="N131" s="65">
        <f t="shared" si="76"/>
        <v>3693592</v>
      </c>
      <c r="O131" s="65">
        <v>871770.31</v>
      </c>
      <c r="P131" s="65">
        <f t="shared" si="77"/>
        <v>871687.71</v>
      </c>
      <c r="Q131" s="65">
        <f>ROUND($N131*25%,2)-(O131-P131)</f>
        <v>923315.39999999991</v>
      </c>
      <c r="R131" s="65">
        <f t="shared" si="79"/>
        <v>923398</v>
      </c>
      <c r="S131" s="65">
        <f t="shared" si="79"/>
        <v>923398</v>
      </c>
      <c r="T131" s="65">
        <f t="shared" si="80"/>
        <v>51710.29</v>
      </c>
      <c r="U131" s="65">
        <f t="shared" si="81"/>
        <v>3383113.6325252661</v>
      </c>
      <c r="V131" s="65"/>
      <c r="W131" s="65">
        <f>IFERROR(VLOOKUP($A131,#REF!,31,FALSE),0)+IFERROR(VLOOKUP($A131,#REF!,32,FALSE),0)</f>
        <v>1403385.8366365593</v>
      </c>
      <c r="X131" s="66">
        <f t="shared" si="82"/>
        <v>2.0202663697161265E-2</v>
      </c>
      <c r="Y131" s="65">
        <f>IFERROR(VLOOKUP($A131,#REF!,33,FALSE),0)</f>
        <v>1254362.4236986125</v>
      </c>
      <c r="Z131" s="67">
        <f t="shared" si="83"/>
        <v>468501</v>
      </c>
      <c r="AA131" s="65">
        <f>(IFERROR(VLOOKUP(A131,#REF!,64,FALSE),0))</f>
        <v>0</v>
      </c>
      <c r="AB131" s="65">
        <f t="shared" si="84"/>
        <v>468501</v>
      </c>
      <c r="AC131" s="65">
        <v>109117.19600000001</v>
      </c>
      <c r="AD131" s="65">
        <f t="shared" si="85"/>
        <v>110566.236</v>
      </c>
      <c r="AE131" s="65">
        <v>102233.99799999999</v>
      </c>
      <c r="AF131" s="65">
        <f t="shared" si="86"/>
        <v>117125.25</v>
      </c>
      <c r="AG131" s="65">
        <f t="shared" si="87"/>
        <v>133465.54200000002</v>
      </c>
      <c r="AH131" s="65">
        <f t="shared" si="88"/>
        <v>117125.25</v>
      </c>
      <c r="AI131" s="65">
        <f t="shared" si="89"/>
        <v>6559.01</v>
      </c>
      <c r="AJ131" s="65">
        <f t="shared" si="90"/>
        <v>785861.42369861249</v>
      </c>
      <c r="AK131" s="68"/>
      <c r="AP131" s="68"/>
      <c r="AR131" s="24" t="str">
        <f>VLOOKUP(A131,#REF!,1,FALSE)</f>
        <v>200100890B</v>
      </c>
      <c r="AS131" s="79"/>
      <c r="AT131" s="24" t="str">
        <f>VLOOKUP(A131,#REF!,1,FALSE)</f>
        <v>200100890B</v>
      </c>
      <c r="AU131" s="24" t="str">
        <f>VLOOKUP(A131,#REF!,1,FALSE)</f>
        <v>200100890B</v>
      </c>
    </row>
    <row r="132" spans="1:47" x14ac:dyDescent="0.2">
      <c r="A132" s="25"/>
      <c r="C132" s="62"/>
      <c r="E132" s="63"/>
      <c r="F132" s="64"/>
      <c r="G132" s="65"/>
      <c r="H132" s="65"/>
      <c r="I132" s="65"/>
      <c r="J132" s="66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6"/>
      <c r="Y132" s="65"/>
      <c r="Z132" s="67"/>
      <c r="AA132" s="65"/>
      <c r="AB132" s="65"/>
      <c r="AC132" s="65"/>
      <c r="AD132" s="65"/>
      <c r="AE132" s="65"/>
      <c r="AF132" s="65"/>
      <c r="AG132" s="65"/>
      <c r="AH132" s="65"/>
      <c r="AI132" s="65"/>
      <c r="AJ132" s="65"/>
    </row>
    <row r="133" spans="1:47" s="77" customFormat="1" x14ac:dyDescent="0.2">
      <c r="A133" s="69"/>
      <c r="B133" s="70" t="s">
        <v>342</v>
      </c>
      <c r="C133" s="71"/>
      <c r="D133" s="72"/>
      <c r="E133" s="73"/>
      <c r="F133" s="74"/>
      <c r="G133" s="74"/>
      <c r="H133" s="74"/>
      <c r="I133" s="74"/>
      <c r="J133" s="75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5"/>
      <c r="Y133" s="74"/>
      <c r="Z133" s="76"/>
      <c r="AA133" s="74"/>
      <c r="AB133" s="74"/>
      <c r="AC133" s="74"/>
      <c r="AD133" s="74"/>
      <c r="AE133" s="74"/>
      <c r="AF133" s="74"/>
      <c r="AG133" s="74"/>
      <c r="AH133" s="74"/>
      <c r="AI133" s="74"/>
      <c r="AJ133" s="74"/>
      <c r="AL133" s="78"/>
      <c r="AM133" s="78"/>
    </row>
    <row r="134" spans="1:47" x14ac:dyDescent="0.2">
      <c r="A134" s="25" t="s">
        <v>94</v>
      </c>
      <c r="B134" s="8" t="s">
        <v>207</v>
      </c>
      <c r="C134" s="62" t="str">
        <f>IFERROR(VLOOKUP(A134,#REF!,6,FALSE),IFERROR(VLOOKUP(A134,#REF!,6,FALSE),VLOOKUP(A134,#REF!,10,FALSE)))</f>
        <v>No</v>
      </c>
      <c r="D134" s="8">
        <v>2</v>
      </c>
      <c r="E134" s="84">
        <v>0</v>
      </c>
      <c r="F134" s="64">
        <f t="shared" ref="F134:F154" si="91">G134+W134</f>
        <v>1304713.0576140571</v>
      </c>
      <c r="G134" s="65">
        <f>IFERROR(IF(C134="No",(VLOOKUP($A134,#REF!,17,FALSE)+VLOOKUP($A134,#REF!,18,FALSE)+VLOOKUP($A134,#REF!,19,FALSE)),(VLOOKUP($A134,#REF!,18,FALSE)+VLOOKUP($A134,#REF!,19,FALSE)+VLOOKUP($A134,#REF!,22,FALSE))),0)</f>
        <v>279064.15999999997</v>
      </c>
      <c r="H134" s="65"/>
      <c r="I134" s="65">
        <f t="shared" ref="I134:I154" si="92">G134+H134</f>
        <v>279064.15999999997</v>
      </c>
      <c r="J134" s="66">
        <f t="shared" ref="J134:J154" si="93">IF($E134=1,I134/$I$162,0)</f>
        <v>0</v>
      </c>
      <c r="K134" s="65">
        <f>IFERROR(IF(C134="No",(VLOOKUP($A134,#REF!,36,FALSE)),VLOOKUP($A134,#REF!,48,FALSE)),0)</f>
        <v>338640.76071587729</v>
      </c>
      <c r="L134" s="65">
        <f>IF($E134=1,ROUND($J134*(L$165+L$166),0),0)</f>
        <v>0</v>
      </c>
      <c r="M134" s="65">
        <f>(IFERROR(VLOOKUP($A134,#REF!,48,FALSE),0))</f>
        <v>227920</v>
      </c>
      <c r="N134" s="65">
        <f t="shared" ref="N134:N154" si="94">L134+M134</f>
        <v>227920</v>
      </c>
      <c r="O134" s="65">
        <v>56980</v>
      </c>
      <c r="P134" s="65">
        <f t="shared" ref="P134:P154" si="95">ROUND($N134*25%,2)</f>
        <v>56980</v>
      </c>
      <c r="Q134" s="65">
        <f>ROUND($N134*25%,2)-(O134-P134)</f>
        <v>56980</v>
      </c>
      <c r="R134" s="65">
        <f t="shared" ref="R134:S154" si="96">ROUND($N134*25%,2)</f>
        <v>56980</v>
      </c>
      <c r="S134" s="65">
        <f t="shared" si="96"/>
        <v>56980</v>
      </c>
      <c r="T134" s="65">
        <v>0</v>
      </c>
      <c r="U134" s="65">
        <f t="shared" ref="U134:U154" si="97">+K134-(L134+M134)</f>
        <v>110720.76071587729</v>
      </c>
      <c r="V134" s="65"/>
      <c r="W134" s="65">
        <f>IFERROR(VLOOKUP($A134,#REF!,31,FALSE),0)+IFERROR(VLOOKUP($A134,#REF!,32,FALSE),0)</f>
        <v>1025648.8976140571</v>
      </c>
      <c r="X134" s="66">
        <f t="shared" ref="X134:X154" si="98">IF($E134=1,W134/$W$162,0)</f>
        <v>0</v>
      </c>
      <c r="Y134" s="65">
        <f>IFERROR(VLOOKUP($A134,#REF!,33,FALSE),0)</f>
        <v>814843.68738383683</v>
      </c>
      <c r="Z134" s="67">
        <f t="shared" ref="Z134:Z154" si="99">IF($E134=1,ROUND($X134*(Z$165+Z$166),0),0)</f>
        <v>0</v>
      </c>
      <c r="AA134" s="65">
        <f>(IFERROR(VLOOKUP(A134,#REF!,64,FALSE),0))</f>
        <v>744286</v>
      </c>
      <c r="AB134" s="65">
        <f t="shared" ref="AB134:AB154" si="100">Z134+AA134</f>
        <v>744286</v>
      </c>
      <c r="AC134" s="65">
        <v>220966.25</v>
      </c>
      <c r="AD134" s="65">
        <f t="shared" ref="AD134:AD154" si="101">AB134*25%</f>
        <v>186071.5</v>
      </c>
      <c r="AE134" s="65">
        <v>220966.25</v>
      </c>
      <c r="AF134" s="65">
        <f t="shared" ref="AF134:AF154" si="102">ROUND($AB134*25%,2)</f>
        <v>186071.5</v>
      </c>
      <c r="AG134" s="65">
        <f t="shared" ref="AG134:AG154" si="103">ROUND($AB134*25%,2)-(AE134-AF134)-(AC134-AD134)</f>
        <v>116282</v>
      </c>
      <c r="AH134" s="65">
        <f t="shared" ref="AH134:AH154" si="104">ROUND($AB134*25%,2)</f>
        <v>186071.5</v>
      </c>
      <c r="AI134" s="65">
        <v>0</v>
      </c>
      <c r="AJ134" s="65">
        <f t="shared" ref="AJ134:AJ154" si="105">+Y134-(Z134+AA134)</f>
        <v>70557.687383836834</v>
      </c>
      <c r="AK134" s="68"/>
      <c r="AP134" s="68"/>
      <c r="AR134" s="79"/>
      <c r="AS134" s="24" t="str">
        <f>VLOOKUP(A134,#REF!,1,FALSE)</f>
        <v>100700790A</v>
      </c>
      <c r="AT134" s="24" t="str">
        <f>VLOOKUP(A134,#REF!,1,FALSE)</f>
        <v>100700790A</v>
      </c>
      <c r="AU134" s="24" t="str">
        <f>VLOOKUP(A134,#REF!,1,FALSE)</f>
        <v>100700790A</v>
      </c>
    </row>
    <row r="135" spans="1:47" x14ac:dyDescent="0.2">
      <c r="A135" s="25" t="s">
        <v>95</v>
      </c>
      <c r="B135" s="8" t="s">
        <v>96</v>
      </c>
      <c r="C135" s="62" t="str">
        <f>IFERROR(VLOOKUP(A135,#REF!,6,FALSE),IFERROR(VLOOKUP(A135,#REF!,6,FALSE),VLOOKUP(A135,#REF!,10,FALSE)))</f>
        <v>No</v>
      </c>
      <c r="D135" s="8">
        <v>2</v>
      </c>
      <c r="E135" s="84">
        <v>0</v>
      </c>
      <c r="F135" s="64">
        <f t="shared" si="91"/>
        <v>671456.45884290617</v>
      </c>
      <c r="G135" s="65">
        <f>IFERROR(IF(C135="No",(VLOOKUP($A135,#REF!,17,FALSE)+VLOOKUP($A135,#REF!,18,FALSE)+VLOOKUP($A135,#REF!,19,FALSE)),(VLOOKUP($A135,#REF!,18,FALSE)+VLOOKUP($A135,#REF!,19,FALSE)+VLOOKUP($A135,#REF!,22,FALSE))),0)</f>
        <v>207032.74000000002</v>
      </c>
      <c r="H135" s="65"/>
      <c r="I135" s="65">
        <f t="shared" si="92"/>
        <v>207032.74000000002</v>
      </c>
      <c r="J135" s="66">
        <f t="shared" si="93"/>
        <v>0</v>
      </c>
      <c r="K135" s="65">
        <f>IFERROR(IF(C135="No",(VLOOKUP($A135,#REF!,36,FALSE)),VLOOKUP($A135,#REF!,48,FALSE)),0)</f>
        <v>272290.42564443895</v>
      </c>
      <c r="L135" s="65">
        <f>IF($E135=1,ROUND($J135*(L$165+L$166),0),0)</f>
        <v>0</v>
      </c>
      <c r="M135" s="65">
        <f>(IFERROR(VLOOKUP($A135,#REF!,48,FALSE),0))</f>
        <v>129307</v>
      </c>
      <c r="N135" s="65">
        <f t="shared" si="94"/>
        <v>129307</v>
      </c>
      <c r="O135" s="65">
        <v>32326.75</v>
      </c>
      <c r="P135" s="65">
        <f t="shared" si="95"/>
        <v>32326.75</v>
      </c>
      <c r="Q135" s="65">
        <f t="shared" ref="Q135:Q154" si="106">ROUND($N135*25%,2)-(O135-P135)</f>
        <v>32326.75</v>
      </c>
      <c r="R135" s="65">
        <f t="shared" si="96"/>
        <v>32326.75</v>
      </c>
      <c r="S135" s="65">
        <f t="shared" si="96"/>
        <v>32326.75</v>
      </c>
      <c r="T135" s="65">
        <v>0</v>
      </c>
      <c r="U135" s="65">
        <f t="shared" si="97"/>
        <v>142983.42564443895</v>
      </c>
      <c r="V135" s="65"/>
      <c r="W135" s="65">
        <f>IFERROR(VLOOKUP($A135,#REF!,31,FALSE),0)+IFERROR(VLOOKUP($A135,#REF!,32,FALSE),0)</f>
        <v>464423.71884290612</v>
      </c>
      <c r="X135" s="66">
        <f t="shared" si="98"/>
        <v>0</v>
      </c>
      <c r="Y135" s="65">
        <f>IFERROR(VLOOKUP($A135,#REF!,33,FALSE),0)</f>
        <v>787228.90853613091</v>
      </c>
      <c r="Z135" s="67">
        <f t="shared" si="99"/>
        <v>0</v>
      </c>
      <c r="AA135" s="65">
        <f>(IFERROR(VLOOKUP(A135,#REF!,64,FALSE),0))</f>
        <v>640633</v>
      </c>
      <c r="AB135" s="65">
        <f t="shared" si="100"/>
        <v>640633</v>
      </c>
      <c r="AC135" s="65">
        <v>185698.5</v>
      </c>
      <c r="AD135" s="65">
        <f t="shared" si="101"/>
        <v>160158.25</v>
      </c>
      <c r="AE135" s="65">
        <v>185698.5</v>
      </c>
      <c r="AF135" s="65">
        <f t="shared" si="102"/>
        <v>160158.25</v>
      </c>
      <c r="AG135" s="65">
        <f t="shared" si="103"/>
        <v>109077.75</v>
      </c>
      <c r="AH135" s="65">
        <f t="shared" si="104"/>
        <v>160158.25</v>
      </c>
      <c r="AI135" s="65">
        <v>0</v>
      </c>
      <c r="AJ135" s="65">
        <f t="shared" si="105"/>
        <v>146595.90853613091</v>
      </c>
      <c r="AK135" s="68"/>
      <c r="AP135" s="68"/>
      <c r="AR135" s="79"/>
      <c r="AS135" s="24" t="str">
        <f>VLOOKUP(A135,#REF!,1,FALSE)</f>
        <v>100262850D</v>
      </c>
      <c r="AT135" s="24" t="str">
        <f>VLOOKUP(A135,#REF!,1,FALSE)</f>
        <v>100262850D</v>
      </c>
      <c r="AU135" s="24" t="str">
        <f>VLOOKUP(A135,#REF!,1,FALSE)</f>
        <v>100262850D</v>
      </c>
    </row>
    <row r="136" spans="1:47" x14ac:dyDescent="0.2">
      <c r="A136" s="25" t="s">
        <v>97</v>
      </c>
      <c r="B136" s="8" t="s">
        <v>98</v>
      </c>
      <c r="C136" s="62" t="str">
        <f>IFERROR(VLOOKUP(A136,#REF!,6,FALSE),IFERROR(VLOOKUP(A136,#REF!,6,FALSE),VLOOKUP(A136,#REF!,10,FALSE)))</f>
        <v>No</v>
      </c>
      <c r="D136" s="8">
        <v>2</v>
      </c>
      <c r="E136" s="84">
        <v>0</v>
      </c>
      <c r="F136" s="64">
        <f t="shared" si="91"/>
        <v>86203.719999999987</v>
      </c>
      <c r="G136" s="65">
        <f>IFERROR(IF(C136="No",(VLOOKUP($A136,#REF!,17,FALSE)+VLOOKUP($A136,#REF!,18,FALSE)+VLOOKUP($A136,#REF!,19,FALSE)),(VLOOKUP($A136,#REF!,18,FALSE)+VLOOKUP($A136,#REF!,19,FALSE)+VLOOKUP($A136,#REF!,22,FALSE))),0)</f>
        <v>3104.45</v>
      </c>
      <c r="H136" s="65"/>
      <c r="I136" s="65">
        <f t="shared" si="92"/>
        <v>3104.45</v>
      </c>
      <c r="J136" s="66">
        <f t="shared" si="93"/>
        <v>0</v>
      </c>
      <c r="K136" s="65">
        <f>IFERROR(IF(C136="No",(VLOOKUP($A136,#REF!,36,FALSE)),VLOOKUP($A136,#REF!,48,FALSE)),0)</f>
        <v>7314.4013592190913</v>
      </c>
      <c r="L136" s="65">
        <f>IF($E136=1,ROUND($J136*(L$165+L$166),0),0)</f>
        <v>0</v>
      </c>
      <c r="M136" s="65">
        <f>(IFERROR(VLOOKUP($A136,#REF!,48,FALSE),0))</f>
        <v>9789</v>
      </c>
      <c r="N136" s="65">
        <f t="shared" si="94"/>
        <v>9789</v>
      </c>
      <c r="O136" s="65">
        <v>2447.25</v>
      </c>
      <c r="P136" s="65">
        <f t="shared" si="95"/>
        <v>2447.25</v>
      </c>
      <c r="Q136" s="65">
        <f t="shared" si="106"/>
        <v>2447.25</v>
      </c>
      <c r="R136" s="65">
        <f t="shared" si="96"/>
        <v>2447.25</v>
      </c>
      <c r="S136" s="65">
        <f t="shared" si="96"/>
        <v>2447.25</v>
      </c>
      <c r="T136" s="65">
        <v>0</v>
      </c>
      <c r="U136" s="65">
        <f t="shared" si="97"/>
        <v>-2474.5986407809087</v>
      </c>
      <c r="V136" s="65"/>
      <c r="W136" s="65">
        <f>IFERROR(VLOOKUP($A136,#REF!,31,FALSE),0)+IFERROR(VLOOKUP($A136,#REF!,32,FALSE),0)</f>
        <v>83099.26999999999</v>
      </c>
      <c r="X136" s="66">
        <f t="shared" si="98"/>
        <v>0</v>
      </c>
      <c r="Y136" s="65">
        <f>IFERROR(VLOOKUP($A136,#REF!,33,FALSE),0)</f>
        <v>145561.36600161568</v>
      </c>
      <c r="Z136" s="67">
        <f t="shared" si="99"/>
        <v>0</v>
      </c>
      <c r="AA136" s="65">
        <f>(IFERROR(VLOOKUP(A136,#REF!,64,FALSE),0))</f>
        <v>183087</v>
      </c>
      <c r="AB136" s="65">
        <f t="shared" si="100"/>
        <v>183087</v>
      </c>
      <c r="AC136" s="65">
        <v>51440</v>
      </c>
      <c r="AD136" s="65">
        <f t="shared" si="101"/>
        <v>45771.75</v>
      </c>
      <c r="AE136" s="65">
        <v>51440</v>
      </c>
      <c r="AF136" s="65">
        <f t="shared" si="102"/>
        <v>45771.75</v>
      </c>
      <c r="AG136" s="65">
        <f t="shared" si="103"/>
        <v>34435.25</v>
      </c>
      <c r="AH136" s="65">
        <f t="shared" si="104"/>
        <v>45771.75</v>
      </c>
      <c r="AI136" s="65">
        <v>0</v>
      </c>
      <c r="AJ136" s="65">
        <f t="shared" si="105"/>
        <v>-37525.633998384321</v>
      </c>
      <c r="AK136" s="68"/>
      <c r="AP136" s="68"/>
      <c r="AR136" s="79"/>
      <c r="AS136" s="24" t="str">
        <f>VLOOKUP(A136,#REF!,1,FALSE)</f>
        <v>100700760A</v>
      </c>
      <c r="AT136" s="24" t="str">
        <f>VLOOKUP(A136,#REF!,1,FALSE)</f>
        <v>100700760A</v>
      </c>
      <c r="AU136" s="24" t="str">
        <f>VLOOKUP(A136,#REF!,1,FALSE)</f>
        <v>100700760A</v>
      </c>
    </row>
    <row r="137" spans="1:47" x14ac:dyDescent="0.2">
      <c r="A137" s="25" t="s">
        <v>99</v>
      </c>
      <c r="B137" s="8" t="s">
        <v>201</v>
      </c>
      <c r="C137" s="62" t="str">
        <f>IFERROR(VLOOKUP(A137,#REF!,6,FALSE),IFERROR(VLOOKUP(A137,#REF!,6,FALSE),VLOOKUP(A137,#REF!,10,FALSE)))</f>
        <v>No</v>
      </c>
      <c r="D137" s="8">
        <v>2</v>
      </c>
      <c r="E137" s="84">
        <v>0</v>
      </c>
      <c r="F137" s="64">
        <f t="shared" si="91"/>
        <v>357607.02</v>
      </c>
      <c r="G137" s="65">
        <f>IFERROR(IF(C137="No",(VLOOKUP($A137,#REF!,17,FALSE)+VLOOKUP($A137,#REF!,18,FALSE)+VLOOKUP($A137,#REF!,19,FALSE)),(VLOOKUP($A137,#REF!,18,FALSE)+VLOOKUP($A137,#REF!,19,FALSE)+VLOOKUP($A137,#REF!,22,FALSE))),0)</f>
        <v>190168.58</v>
      </c>
      <c r="H137" s="65"/>
      <c r="I137" s="65">
        <f t="shared" si="92"/>
        <v>190168.58</v>
      </c>
      <c r="J137" s="66">
        <f t="shared" si="93"/>
        <v>0</v>
      </c>
      <c r="K137" s="65">
        <f>IFERROR(IF(C137="No",(VLOOKUP($A137,#REF!,36,FALSE)),VLOOKUP($A137,#REF!,48,FALSE)),0)</f>
        <v>610230.35738113802</v>
      </c>
      <c r="L137" s="65">
        <f t="shared" ref="L137:L154" si="107">IF($E137=1,ROUND($J137*(L$165+L$166),0),0)</f>
        <v>0</v>
      </c>
      <c r="M137" s="65">
        <f>(IFERROR(VLOOKUP($A137,#REF!,48,FALSE),0))</f>
        <v>361747</v>
      </c>
      <c r="N137" s="65">
        <f>L137+M137</f>
        <v>361747</v>
      </c>
      <c r="O137" s="65">
        <v>90436.75</v>
      </c>
      <c r="P137" s="65">
        <f t="shared" si="95"/>
        <v>90436.75</v>
      </c>
      <c r="Q137" s="65">
        <f t="shared" si="106"/>
        <v>90436.75</v>
      </c>
      <c r="R137" s="65">
        <f t="shared" si="96"/>
        <v>90436.75</v>
      </c>
      <c r="S137" s="65">
        <f t="shared" si="96"/>
        <v>90436.75</v>
      </c>
      <c r="T137" s="65">
        <v>0</v>
      </c>
      <c r="U137" s="65">
        <f t="shared" si="97"/>
        <v>248483.35738113802</v>
      </c>
      <c r="V137" s="65"/>
      <c r="W137" s="65">
        <f>IFERROR(VLOOKUP($A137,#REF!,31,FALSE),0)+IFERROR(VLOOKUP($A137,#REF!,32,FALSE),0)</f>
        <v>167438.44</v>
      </c>
      <c r="X137" s="66">
        <f t="shared" si="98"/>
        <v>0</v>
      </c>
      <c r="Y137" s="65">
        <f>IFERROR(VLOOKUP($A137,#REF!,33,FALSE),0)</f>
        <v>413620.10848524515</v>
      </c>
      <c r="Z137" s="67">
        <f t="shared" si="99"/>
        <v>0</v>
      </c>
      <c r="AA137" s="65">
        <f>(IFERROR(VLOOKUP(A137,#REF!,64,FALSE),0))</f>
        <v>458059</v>
      </c>
      <c r="AB137" s="65">
        <f>Z137+AA137</f>
        <v>458059</v>
      </c>
      <c r="AC137" s="65">
        <v>121911.75</v>
      </c>
      <c r="AD137" s="65">
        <f t="shared" si="101"/>
        <v>114514.75</v>
      </c>
      <c r="AE137" s="65">
        <v>121911.75</v>
      </c>
      <c r="AF137" s="65">
        <f t="shared" si="102"/>
        <v>114514.75</v>
      </c>
      <c r="AG137" s="65">
        <f t="shared" si="103"/>
        <v>99720.75</v>
      </c>
      <c r="AH137" s="65">
        <f>ROUND($AB137*25%,2)</f>
        <v>114514.75</v>
      </c>
      <c r="AI137" s="65">
        <v>0</v>
      </c>
      <c r="AJ137" s="65">
        <f t="shared" si="105"/>
        <v>-44438.891514754854</v>
      </c>
      <c r="AK137" s="82"/>
      <c r="AP137" s="68"/>
      <c r="AR137" s="79"/>
      <c r="AS137" s="24" t="str">
        <f>VLOOKUP(A137,#REF!,1,FALSE)</f>
        <v>100699690A</v>
      </c>
      <c r="AT137" s="24" t="str">
        <f>VLOOKUP(A137,#REF!,1,FALSE)</f>
        <v>100699690A</v>
      </c>
      <c r="AU137" s="24" t="str">
        <f>VLOOKUP(A137,#REF!,1,FALSE)</f>
        <v>100699690A</v>
      </c>
    </row>
    <row r="138" spans="1:47" x14ac:dyDescent="0.2">
      <c r="A138" s="25" t="s">
        <v>100</v>
      </c>
      <c r="B138" s="8" t="s">
        <v>101</v>
      </c>
      <c r="C138" s="62" t="str">
        <f>IFERROR(VLOOKUP(A138,#REF!,6,FALSE),IFERROR(VLOOKUP(A138,#REF!,6,FALSE),VLOOKUP(A138,#REF!,10,FALSE)))</f>
        <v>No</v>
      </c>
      <c r="D138" s="8">
        <v>2</v>
      </c>
      <c r="E138" s="84">
        <v>0</v>
      </c>
      <c r="F138" s="64">
        <f t="shared" si="91"/>
        <v>68092.057731796071</v>
      </c>
      <c r="G138" s="65">
        <f>IFERROR(IF(C138="No",(VLOOKUP($A138,#REF!,17,FALSE)+VLOOKUP($A138,#REF!,18,FALSE)+VLOOKUP($A138,#REF!,19,FALSE)),(VLOOKUP($A138,#REF!,18,FALSE)+VLOOKUP($A138,#REF!,19,FALSE)+VLOOKUP($A138,#REF!,22,FALSE))),0)</f>
        <v>13576.47</v>
      </c>
      <c r="H138" s="65"/>
      <c r="I138" s="65">
        <f t="shared" si="92"/>
        <v>13576.47</v>
      </c>
      <c r="J138" s="66">
        <f t="shared" si="93"/>
        <v>0</v>
      </c>
      <c r="K138" s="65">
        <f>IFERROR(IF(C138="No",(VLOOKUP($A138,#REF!,36,FALSE)),VLOOKUP($A138,#REF!,48,FALSE)),0)</f>
        <v>45693.526430526072</v>
      </c>
      <c r="L138" s="65">
        <f t="shared" si="107"/>
        <v>0</v>
      </c>
      <c r="M138" s="65">
        <f>(IFERROR(VLOOKUP($A138,#REF!,48,FALSE),0))</f>
        <v>19995</v>
      </c>
      <c r="N138" s="65">
        <f t="shared" si="94"/>
        <v>19995</v>
      </c>
      <c r="O138" s="65">
        <v>4998.75</v>
      </c>
      <c r="P138" s="65">
        <f t="shared" si="95"/>
        <v>4998.75</v>
      </c>
      <c r="Q138" s="65">
        <f t="shared" si="106"/>
        <v>4998.75</v>
      </c>
      <c r="R138" s="65">
        <f t="shared" si="96"/>
        <v>4998.75</v>
      </c>
      <c r="S138" s="65">
        <f t="shared" si="96"/>
        <v>4998.75</v>
      </c>
      <c r="T138" s="65">
        <v>0</v>
      </c>
      <c r="U138" s="65">
        <f t="shared" si="97"/>
        <v>25698.526430526072</v>
      </c>
      <c r="V138" s="65"/>
      <c r="W138" s="65">
        <f>IFERROR(VLOOKUP($A138,#REF!,31,FALSE),0)+IFERROR(VLOOKUP($A138,#REF!,32,FALSE),0)</f>
        <v>54515.587731796077</v>
      </c>
      <c r="X138" s="66">
        <f t="shared" si="98"/>
        <v>0</v>
      </c>
      <c r="Y138" s="65">
        <f>IFERROR(VLOOKUP($A138,#REF!,33,FALSE),0)</f>
        <v>112480.59887988982</v>
      </c>
      <c r="Z138" s="67">
        <f t="shared" si="99"/>
        <v>0</v>
      </c>
      <c r="AA138" s="65">
        <f>(IFERROR(VLOOKUP(A138,#REF!,64,FALSE),0))</f>
        <v>122617</v>
      </c>
      <c r="AB138" s="65">
        <f t="shared" si="100"/>
        <v>122617</v>
      </c>
      <c r="AC138" s="65">
        <v>37713</v>
      </c>
      <c r="AD138" s="65">
        <f t="shared" si="101"/>
        <v>30654.25</v>
      </c>
      <c r="AE138" s="65">
        <v>37713</v>
      </c>
      <c r="AF138" s="65">
        <f t="shared" si="102"/>
        <v>30654.25</v>
      </c>
      <c r="AG138" s="65">
        <f t="shared" si="103"/>
        <v>16536.75</v>
      </c>
      <c r="AH138" s="65">
        <f t="shared" si="104"/>
        <v>30654.25</v>
      </c>
      <c r="AI138" s="65">
        <v>0</v>
      </c>
      <c r="AJ138" s="65">
        <f t="shared" si="105"/>
        <v>-10136.401120110182</v>
      </c>
      <c r="AK138" s="68"/>
      <c r="AP138" s="68"/>
      <c r="AR138" s="79"/>
      <c r="AS138" s="24" t="str">
        <f>VLOOKUP(A138,#REF!,1,FALSE)</f>
        <v>100700740A</v>
      </c>
      <c r="AT138" s="24" t="str">
        <f>VLOOKUP(A138,#REF!,1,FALSE)</f>
        <v>100700740A</v>
      </c>
      <c r="AU138" s="24" t="str">
        <f>VLOOKUP(A138,#REF!,1,FALSE)</f>
        <v>100700740A</v>
      </c>
    </row>
    <row r="139" spans="1:47" x14ac:dyDescent="0.2">
      <c r="A139" s="25" t="s">
        <v>102</v>
      </c>
      <c r="B139" s="8" t="s">
        <v>103</v>
      </c>
      <c r="C139" s="62" t="str">
        <f>IFERROR(VLOOKUP(A139,#REF!,6,FALSE),IFERROR(VLOOKUP(A139,#REF!,6,FALSE),VLOOKUP(A139,#REF!,10,FALSE)))</f>
        <v>No</v>
      </c>
      <c r="D139" s="8">
        <v>2</v>
      </c>
      <c r="E139" s="84">
        <v>0</v>
      </c>
      <c r="F139" s="64">
        <f t="shared" si="91"/>
        <v>1142433.4699999969</v>
      </c>
      <c r="G139" s="65">
        <f>IFERROR(IF(C139="No",(VLOOKUP($A139,#REF!,17,FALSE)+VLOOKUP($A139,#REF!,18,FALSE)+VLOOKUP($A139,#REF!,19,FALSE)),(VLOOKUP($A139,#REF!,18,FALSE)+VLOOKUP($A139,#REF!,19,FALSE)+VLOOKUP($A139,#REF!,22,FALSE))),0)</f>
        <v>24853.119999999999</v>
      </c>
      <c r="H139" s="65"/>
      <c r="I139" s="65">
        <f t="shared" si="92"/>
        <v>24853.119999999999</v>
      </c>
      <c r="J139" s="66">
        <f t="shared" si="93"/>
        <v>0</v>
      </c>
      <c r="K139" s="65">
        <f>IFERROR(IF(C139="No",(VLOOKUP($A139,#REF!,36,FALSE)),VLOOKUP($A139,#REF!,48,FALSE)),0)</f>
        <v>63535.017724363468</v>
      </c>
      <c r="L139" s="65">
        <f t="shared" si="107"/>
        <v>0</v>
      </c>
      <c r="M139" s="65">
        <f>(IFERROR(VLOOKUP($A139,#REF!,48,FALSE),0))</f>
        <v>53036</v>
      </c>
      <c r="N139" s="65">
        <f t="shared" si="94"/>
        <v>53036</v>
      </c>
      <c r="O139" s="65">
        <v>13259</v>
      </c>
      <c r="P139" s="65">
        <f t="shared" si="95"/>
        <v>13259</v>
      </c>
      <c r="Q139" s="65">
        <f t="shared" si="106"/>
        <v>13259</v>
      </c>
      <c r="R139" s="65">
        <f t="shared" si="96"/>
        <v>13259</v>
      </c>
      <c r="S139" s="65">
        <f t="shared" si="96"/>
        <v>13259</v>
      </c>
      <c r="T139" s="65">
        <v>0</v>
      </c>
      <c r="U139" s="65">
        <f t="shared" si="97"/>
        <v>10499.017724363468</v>
      </c>
      <c r="V139" s="65"/>
      <c r="W139" s="65">
        <f>IFERROR(VLOOKUP($A139,#REF!,31,FALSE),0)+IFERROR(VLOOKUP($A139,#REF!,32,FALSE),0)</f>
        <v>1117580.3499999968</v>
      </c>
      <c r="X139" s="66">
        <f t="shared" si="98"/>
        <v>0</v>
      </c>
      <c r="Y139" s="65">
        <f>IFERROR(VLOOKUP($A139,#REF!,33,FALSE),0)</f>
        <v>2042898.4425592455</v>
      </c>
      <c r="Z139" s="67">
        <f t="shared" si="99"/>
        <v>0</v>
      </c>
      <c r="AA139" s="65">
        <f>(IFERROR(VLOOKUP(A139,#REF!,64,FALSE),0))</f>
        <v>1830513</v>
      </c>
      <c r="AB139" s="65">
        <f t="shared" si="100"/>
        <v>1830513</v>
      </c>
      <c r="AC139" s="65">
        <v>493445</v>
      </c>
      <c r="AD139" s="65">
        <f t="shared" si="101"/>
        <v>457628.25</v>
      </c>
      <c r="AE139" s="65">
        <v>493445</v>
      </c>
      <c r="AF139" s="65">
        <f t="shared" si="102"/>
        <v>457628.25</v>
      </c>
      <c r="AG139" s="65">
        <f t="shared" si="103"/>
        <v>385994.75</v>
      </c>
      <c r="AH139" s="65">
        <f t="shared" si="104"/>
        <v>457628.25</v>
      </c>
      <c r="AI139" s="65">
        <v>0</v>
      </c>
      <c r="AJ139" s="65">
        <f t="shared" si="105"/>
        <v>212385.44255924551</v>
      </c>
      <c r="AK139" s="68"/>
      <c r="AP139" s="68"/>
      <c r="AR139" s="79"/>
      <c r="AS139" s="24" t="str">
        <f>VLOOKUP(A139,#REF!,1,FALSE)</f>
        <v>200234090B</v>
      </c>
      <c r="AT139" s="24" t="str">
        <f>VLOOKUP(A139,#REF!,1,FALSE)</f>
        <v>200234090B</v>
      </c>
      <c r="AU139" s="24" t="str">
        <f>VLOOKUP(A139,#REF!,1,FALSE)</f>
        <v>200234090B</v>
      </c>
    </row>
    <row r="140" spans="1:47" x14ac:dyDescent="0.2">
      <c r="A140" s="25" t="s">
        <v>105</v>
      </c>
      <c r="B140" s="8" t="s">
        <v>106</v>
      </c>
      <c r="C140" s="62" t="str">
        <f>IFERROR(VLOOKUP(A140,#REF!,6,FALSE),IFERROR(VLOOKUP(A140,#REF!,6,FALSE),VLOOKUP(A140,#REF!,10,FALSE)))</f>
        <v>No</v>
      </c>
      <c r="D140" s="8">
        <v>2</v>
      </c>
      <c r="E140" s="84">
        <v>0</v>
      </c>
      <c r="F140" s="64">
        <f t="shared" si="91"/>
        <v>369156.60000000003</v>
      </c>
      <c r="G140" s="65">
        <f>IFERROR(IF(C140="No",(VLOOKUP($A140,#REF!,17,FALSE)+VLOOKUP($A140,#REF!,18,FALSE)+VLOOKUP($A140,#REF!,19,FALSE)),(VLOOKUP($A140,#REF!,18,FALSE)+VLOOKUP($A140,#REF!,19,FALSE)+VLOOKUP($A140,#REF!,22,FALSE))),0)</f>
        <v>79600.210000000006</v>
      </c>
      <c r="H140" s="65"/>
      <c r="I140" s="65">
        <f t="shared" si="92"/>
        <v>79600.210000000006</v>
      </c>
      <c r="J140" s="66">
        <f t="shared" si="93"/>
        <v>0</v>
      </c>
      <c r="K140" s="65">
        <f>IFERROR(IF(C140="No",(VLOOKUP($A140,#REF!,36,FALSE)),VLOOKUP($A140,#REF!,48,FALSE)),0)</f>
        <v>171080.93259281144</v>
      </c>
      <c r="L140" s="65">
        <f t="shared" si="107"/>
        <v>0</v>
      </c>
      <c r="M140" s="65">
        <f>(IFERROR(VLOOKUP($A140,#REF!,48,FALSE),0))</f>
        <v>98777</v>
      </c>
      <c r="N140" s="65">
        <f t="shared" si="94"/>
        <v>98777</v>
      </c>
      <c r="O140" s="65">
        <v>24694.25</v>
      </c>
      <c r="P140" s="65">
        <f t="shared" si="95"/>
        <v>24694.25</v>
      </c>
      <c r="Q140" s="65">
        <f t="shared" si="106"/>
        <v>24694.25</v>
      </c>
      <c r="R140" s="65">
        <f t="shared" si="96"/>
        <v>24694.25</v>
      </c>
      <c r="S140" s="65">
        <f t="shared" si="96"/>
        <v>24694.25</v>
      </c>
      <c r="T140" s="65">
        <v>0</v>
      </c>
      <c r="U140" s="65">
        <f t="shared" si="97"/>
        <v>72303.932592811441</v>
      </c>
      <c r="V140" s="65"/>
      <c r="W140" s="65">
        <f>IFERROR(VLOOKUP($A140,#REF!,31,FALSE),0)+IFERROR(VLOOKUP($A140,#REF!,32,FALSE),0)</f>
        <v>289556.39</v>
      </c>
      <c r="X140" s="66">
        <f t="shared" si="98"/>
        <v>0</v>
      </c>
      <c r="Y140" s="65">
        <f>IFERROR(VLOOKUP($A140,#REF!,33,FALSE),0)</f>
        <v>381711.26487405843</v>
      </c>
      <c r="Z140" s="67">
        <f t="shared" si="99"/>
        <v>0</v>
      </c>
      <c r="AA140" s="65">
        <f>(IFERROR(VLOOKUP(A140,#REF!,64,FALSE),0))</f>
        <v>467550</v>
      </c>
      <c r="AB140" s="65">
        <f t="shared" si="100"/>
        <v>467550</v>
      </c>
      <c r="AC140" s="65">
        <v>125444</v>
      </c>
      <c r="AD140" s="65">
        <f t="shared" si="101"/>
        <v>116887.5</v>
      </c>
      <c r="AE140" s="65">
        <v>125444</v>
      </c>
      <c r="AF140" s="65">
        <f t="shared" si="102"/>
        <v>116887.5</v>
      </c>
      <c r="AG140" s="65">
        <f t="shared" si="103"/>
        <v>99774.5</v>
      </c>
      <c r="AH140" s="65">
        <f t="shared" si="104"/>
        <v>116887.5</v>
      </c>
      <c r="AI140" s="65">
        <v>0</v>
      </c>
      <c r="AJ140" s="65">
        <f t="shared" si="105"/>
        <v>-85838.735125941574</v>
      </c>
      <c r="AK140" s="68"/>
      <c r="AP140" s="68"/>
      <c r="AR140" s="79"/>
      <c r="AS140" s="24" t="str">
        <f>VLOOKUP(A140,#REF!,1,FALSE)</f>
        <v>100819200B</v>
      </c>
      <c r="AT140" s="24" t="str">
        <f>VLOOKUP(A140,#REF!,1,FALSE)</f>
        <v>100819200B</v>
      </c>
      <c r="AU140" s="24" t="str">
        <f>VLOOKUP(A140,#REF!,1,FALSE)</f>
        <v>100819200B</v>
      </c>
    </row>
    <row r="141" spans="1:47" x14ac:dyDescent="0.2">
      <c r="A141" s="25" t="s">
        <v>215</v>
      </c>
      <c r="B141" s="8" t="s">
        <v>160</v>
      </c>
      <c r="C141" s="62" t="str">
        <f>IFERROR(VLOOKUP(A141,#REF!,6,FALSE),IFERROR(VLOOKUP(A141,#REF!,6,FALSE),VLOOKUP(A141,#REF!,10,FALSE)))</f>
        <v>No</v>
      </c>
      <c r="D141" s="8">
        <v>2</v>
      </c>
      <c r="E141" s="84">
        <v>0</v>
      </c>
      <c r="F141" s="64">
        <f t="shared" si="91"/>
        <v>998494.04435607139</v>
      </c>
      <c r="G141" s="65">
        <f>IFERROR(IF(C141="No",(VLOOKUP($A141,#REF!,17,FALSE)+VLOOKUP($A141,#REF!,18,FALSE)+VLOOKUP($A141,#REF!,19,FALSE)),(VLOOKUP($A141,#REF!,18,FALSE)+VLOOKUP($A141,#REF!,19,FALSE)+VLOOKUP($A141,#REF!,22,FALSE))),0)</f>
        <v>297963.89</v>
      </c>
      <c r="H141" s="65"/>
      <c r="I141" s="65">
        <f t="shared" si="92"/>
        <v>297963.89</v>
      </c>
      <c r="J141" s="66">
        <f t="shared" si="93"/>
        <v>0</v>
      </c>
      <c r="K141" s="65">
        <f>IFERROR(IF(C141="No",(VLOOKUP($A141,#REF!,36,FALSE)),VLOOKUP($A141,#REF!,48,FALSE)),0)</f>
        <v>249443.43720085174</v>
      </c>
      <c r="L141" s="65">
        <f t="shared" si="107"/>
        <v>0</v>
      </c>
      <c r="M141" s="65">
        <f>(IFERROR(VLOOKUP($A141,#REF!,48,FALSE),0))</f>
        <v>122679</v>
      </c>
      <c r="N141" s="65">
        <f>L141+M141</f>
        <v>122679</v>
      </c>
      <c r="O141" s="65">
        <v>30669.75</v>
      </c>
      <c r="P141" s="65">
        <f t="shared" si="95"/>
        <v>30669.75</v>
      </c>
      <c r="Q141" s="65">
        <f t="shared" si="106"/>
        <v>30669.75</v>
      </c>
      <c r="R141" s="65">
        <f t="shared" si="96"/>
        <v>30669.75</v>
      </c>
      <c r="S141" s="65">
        <f t="shared" si="96"/>
        <v>30669.75</v>
      </c>
      <c r="T141" s="65">
        <v>0</v>
      </c>
      <c r="U141" s="65">
        <f t="shared" si="97"/>
        <v>126764.43720085174</v>
      </c>
      <c r="V141" s="65"/>
      <c r="W141" s="65">
        <f>IFERROR(VLOOKUP($A141,#REF!,31,FALSE),0)+IFERROR(VLOOKUP($A141,#REF!,32,FALSE),0)</f>
        <v>700530.15435607138</v>
      </c>
      <c r="X141" s="66">
        <f t="shared" si="98"/>
        <v>0</v>
      </c>
      <c r="Y141" s="65">
        <f>IFERROR(VLOOKUP($A141,#REF!,33,FALSE),0)</f>
        <v>-680038.4993723802</v>
      </c>
      <c r="Z141" s="67">
        <f t="shared" si="99"/>
        <v>0</v>
      </c>
      <c r="AA141" s="65">
        <f>(IFERROR(VLOOKUP(A141,#REF!,64,FALSE),0))</f>
        <v>1535906</v>
      </c>
      <c r="AB141" s="65">
        <f>Z141+AA141</f>
        <v>1535906</v>
      </c>
      <c r="AC141" s="65">
        <v>460465.5</v>
      </c>
      <c r="AD141" s="65">
        <f t="shared" si="101"/>
        <v>383976.5</v>
      </c>
      <c r="AE141" s="65">
        <v>460465.5</v>
      </c>
      <c r="AF141" s="65">
        <f t="shared" si="102"/>
        <v>383976.5</v>
      </c>
      <c r="AG141" s="65">
        <f t="shared" si="103"/>
        <v>230998.5</v>
      </c>
      <c r="AH141" s="65">
        <f>ROUND($AB141*25%,2)</f>
        <v>383976.5</v>
      </c>
      <c r="AI141" s="65">
        <v>0</v>
      </c>
      <c r="AJ141" s="65">
        <f t="shared" si="105"/>
        <v>-2215944.4993723803</v>
      </c>
      <c r="AK141" s="68"/>
      <c r="AP141" s="68"/>
      <c r="AR141" s="79"/>
      <c r="AS141" s="24" t="str">
        <f>VLOOKUP(A141,#REF!,1,FALSE)</f>
        <v>200910710B</v>
      </c>
      <c r="AT141" s="24" t="str">
        <f>VLOOKUP(A141,#REF!,1,FALSE)</f>
        <v>200910710B</v>
      </c>
      <c r="AU141" s="24" t="str">
        <f>VLOOKUP(A141,#REF!,1,FALSE)</f>
        <v>200910710B</v>
      </c>
    </row>
    <row r="142" spans="1:47" x14ac:dyDescent="0.2">
      <c r="A142" s="25" t="s">
        <v>132</v>
      </c>
      <c r="B142" s="8" t="s">
        <v>134</v>
      </c>
      <c r="C142" s="62" t="str">
        <f>IFERROR(VLOOKUP(A142,#REF!,6,FALSE),IFERROR(VLOOKUP(A142,#REF!,6,FALSE),VLOOKUP(A142,#REF!,10,FALSE)))</f>
        <v>No</v>
      </c>
      <c r="D142" s="8">
        <v>2</v>
      </c>
      <c r="E142" s="63">
        <v>0</v>
      </c>
      <c r="F142" s="64">
        <f t="shared" si="91"/>
        <v>2384868.8439661348</v>
      </c>
      <c r="G142" s="65">
        <f>IFERROR(IF(C142="No",(VLOOKUP($A142,#REF!,17,FALSE)+VLOOKUP($A142,#REF!,18,FALSE)+VLOOKUP($A142,#REF!,19,FALSE)),(VLOOKUP($A142,#REF!,18,FALSE)+VLOOKUP($A142,#REF!,19,FALSE)+VLOOKUP($A142,#REF!,22,FALSE))),0)</f>
        <v>438633.39</v>
      </c>
      <c r="H142" s="65"/>
      <c r="I142" s="65">
        <f t="shared" si="92"/>
        <v>438633.39</v>
      </c>
      <c r="J142" s="66">
        <f t="shared" si="93"/>
        <v>0</v>
      </c>
      <c r="K142" s="65">
        <f>IFERROR(IF(C142="No",(VLOOKUP($A142,#REF!,36,FALSE)),VLOOKUP($A142,#REF!,48,FALSE)),0)</f>
        <v>455363.02298274799</v>
      </c>
      <c r="L142" s="65">
        <f t="shared" si="107"/>
        <v>0</v>
      </c>
      <c r="M142" s="65">
        <f>(IFERROR(VLOOKUP($A142,#REF!,48,FALSE),0))</f>
        <v>285131</v>
      </c>
      <c r="N142" s="65">
        <f t="shared" si="94"/>
        <v>285131</v>
      </c>
      <c r="O142" s="65">
        <v>71282.75</v>
      </c>
      <c r="P142" s="65">
        <f t="shared" si="95"/>
        <v>71282.75</v>
      </c>
      <c r="Q142" s="65">
        <f t="shared" si="106"/>
        <v>71282.75</v>
      </c>
      <c r="R142" s="65">
        <f t="shared" si="96"/>
        <v>71282.75</v>
      </c>
      <c r="S142" s="65">
        <f t="shared" si="96"/>
        <v>71282.75</v>
      </c>
      <c r="T142" s="65">
        <v>0</v>
      </c>
      <c r="U142" s="65">
        <f t="shared" si="97"/>
        <v>170232.02298274799</v>
      </c>
      <c r="V142" s="65"/>
      <c r="W142" s="65">
        <f>IFERROR(VLOOKUP($A142,#REF!,31,FALSE),0)+IFERROR(VLOOKUP($A142,#REF!,32,FALSE),0)</f>
        <v>1946235.4539661349</v>
      </c>
      <c r="X142" s="66">
        <f t="shared" si="98"/>
        <v>0</v>
      </c>
      <c r="Y142" s="65">
        <f>IFERROR(VLOOKUP($A142,#REF!,33,FALSE),0)</f>
        <v>1924809.2360989391</v>
      </c>
      <c r="Z142" s="67">
        <f t="shared" si="99"/>
        <v>0</v>
      </c>
      <c r="AA142" s="65">
        <f>(IFERROR(VLOOKUP(A142,#REF!,64,FALSE),0))</f>
        <v>2046819</v>
      </c>
      <c r="AB142" s="65">
        <f t="shared" si="100"/>
        <v>2046819</v>
      </c>
      <c r="AC142" s="65">
        <v>575546.25</v>
      </c>
      <c r="AD142" s="65">
        <f t="shared" si="101"/>
        <v>511704.75</v>
      </c>
      <c r="AE142" s="65">
        <v>575546.25</v>
      </c>
      <c r="AF142" s="65">
        <f t="shared" si="102"/>
        <v>511704.75</v>
      </c>
      <c r="AG142" s="65">
        <f t="shared" si="103"/>
        <v>384021.75</v>
      </c>
      <c r="AH142" s="65">
        <f t="shared" si="104"/>
        <v>511704.75</v>
      </c>
      <c r="AI142" s="65">
        <v>0</v>
      </c>
      <c r="AJ142" s="65">
        <f t="shared" si="105"/>
        <v>-122009.76390106091</v>
      </c>
      <c r="AK142" s="68"/>
      <c r="AP142" s="68"/>
      <c r="AR142" s="79"/>
      <c r="AS142" s="24" t="str">
        <f>VLOOKUP(A142,#REF!,1,FALSE)</f>
        <v>100700730A</v>
      </c>
      <c r="AT142" s="24" t="str">
        <f>VLOOKUP(A142,#REF!,1,FALSE)</f>
        <v>100700730A</v>
      </c>
      <c r="AU142" s="24" t="str">
        <f>VLOOKUP(A142,#REF!,1,FALSE)</f>
        <v>100700730A</v>
      </c>
    </row>
    <row r="143" spans="1:47" x14ac:dyDescent="0.2">
      <c r="A143" s="25" t="s">
        <v>107</v>
      </c>
      <c r="B143" s="8" t="s">
        <v>208</v>
      </c>
      <c r="C143" s="62" t="str">
        <f>IFERROR(VLOOKUP(A143,#REF!,6,FALSE),IFERROR(VLOOKUP(A143,#REF!,6,FALSE),VLOOKUP(A143,#REF!,10,FALSE)))</f>
        <v>No</v>
      </c>
      <c r="D143" s="8">
        <v>2</v>
      </c>
      <c r="E143" s="84">
        <v>0</v>
      </c>
      <c r="F143" s="64">
        <f t="shared" si="91"/>
        <v>180378</v>
      </c>
      <c r="G143" s="65">
        <f>IFERROR(IF(C143="No",(VLOOKUP($A143,#REF!,17,FALSE)+VLOOKUP($A143,#REF!,18,FALSE)+VLOOKUP($A143,#REF!,19,FALSE)),(VLOOKUP($A143,#REF!,18,FALSE)+VLOOKUP($A143,#REF!,19,FALSE)+VLOOKUP($A143,#REF!,22,FALSE))),0)</f>
        <v>22227.58</v>
      </c>
      <c r="H143" s="65"/>
      <c r="I143" s="65">
        <f t="shared" si="92"/>
        <v>22227.58</v>
      </c>
      <c r="J143" s="66">
        <f t="shared" si="93"/>
        <v>0</v>
      </c>
      <c r="K143" s="65">
        <f>IFERROR(IF(C143="No",(VLOOKUP($A143,#REF!,36,FALSE)),VLOOKUP($A143,#REF!,48,FALSE)),0)</f>
        <v>58107.495828116123</v>
      </c>
      <c r="L143" s="65">
        <f t="shared" si="107"/>
        <v>0</v>
      </c>
      <c r="M143" s="65">
        <f>(IFERROR(VLOOKUP($A143,#REF!,48,FALSE),0))</f>
        <v>43659</v>
      </c>
      <c r="N143" s="65">
        <f t="shared" si="94"/>
        <v>43659</v>
      </c>
      <c r="O143" s="65">
        <v>10914.75</v>
      </c>
      <c r="P143" s="65">
        <f t="shared" si="95"/>
        <v>10914.75</v>
      </c>
      <c r="Q143" s="65">
        <f t="shared" si="106"/>
        <v>10914.75</v>
      </c>
      <c r="R143" s="65">
        <f t="shared" si="96"/>
        <v>10914.75</v>
      </c>
      <c r="S143" s="65">
        <f t="shared" si="96"/>
        <v>10914.75</v>
      </c>
      <c r="T143" s="65">
        <v>0</v>
      </c>
      <c r="U143" s="65">
        <f t="shared" si="97"/>
        <v>14448.495828116123</v>
      </c>
      <c r="V143" s="65"/>
      <c r="W143" s="65">
        <f>IFERROR(VLOOKUP($A143,#REF!,31,FALSE),0)+IFERROR(VLOOKUP($A143,#REF!,32,FALSE),0)</f>
        <v>158150.41999999998</v>
      </c>
      <c r="X143" s="66">
        <f t="shared" si="98"/>
        <v>0</v>
      </c>
      <c r="Y143" s="65">
        <f>IFERROR(VLOOKUP($A143,#REF!,33,FALSE),0)</f>
        <v>318036.56057829864</v>
      </c>
      <c r="Z143" s="67">
        <f t="shared" si="99"/>
        <v>0</v>
      </c>
      <c r="AA143" s="65">
        <f>(IFERROR(VLOOKUP(A143,#REF!,64,FALSE),0))</f>
        <v>301648</v>
      </c>
      <c r="AB143" s="65">
        <f t="shared" si="100"/>
        <v>301648</v>
      </c>
      <c r="AC143" s="65">
        <v>72180.25</v>
      </c>
      <c r="AD143" s="65">
        <f t="shared" si="101"/>
        <v>75412</v>
      </c>
      <c r="AE143" s="65">
        <v>72180.25</v>
      </c>
      <c r="AF143" s="65">
        <f t="shared" si="102"/>
        <v>75412</v>
      </c>
      <c r="AG143" s="65">
        <f t="shared" si="103"/>
        <v>81875.5</v>
      </c>
      <c r="AH143" s="65">
        <f t="shared" si="104"/>
        <v>75412</v>
      </c>
      <c r="AI143" s="65">
        <v>0</v>
      </c>
      <c r="AJ143" s="65">
        <f t="shared" si="105"/>
        <v>16388.560578298639</v>
      </c>
      <c r="AK143" s="68"/>
      <c r="AP143" s="68"/>
      <c r="AR143" s="79"/>
      <c r="AS143" s="24" t="str">
        <f>VLOOKUP(A143,#REF!,1,FALSE)</f>
        <v>100700800A</v>
      </c>
      <c r="AT143" s="24" t="str">
        <f>VLOOKUP(A143,#REF!,1,FALSE)</f>
        <v>100700800A</v>
      </c>
      <c r="AU143" s="24" t="str">
        <f>VLOOKUP(A143,#REF!,1,FALSE)</f>
        <v>100700800A</v>
      </c>
    </row>
    <row r="144" spans="1:47" x14ac:dyDescent="0.2">
      <c r="A144" s="25" t="s">
        <v>71</v>
      </c>
      <c r="B144" s="8" t="s">
        <v>193</v>
      </c>
      <c r="C144" s="62" t="str">
        <f>IFERROR(VLOOKUP(A144,#REF!,6,FALSE),IFERROR(VLOOKUP(A144,#REF!,6,FALSE),VLOOKUP(A144,#REF!,10,FALSE)))</f>
        <v>No</v>
      </c>
      <c r="D144" s="8">
        <v>2</v>
      </c>
      <c r="E144" s="84">
        <v>0</v>
      </c>
      <c r="F144" s="64">
        <f t="shared" si="91"/>
        <v>317100.12</v>
      </c>
      <c r="G144" s="65">
        <f>IFERROR(IF(C144="No",(VLOOKUP($A144,#REF!,17,FALSE)+VLOOKUP($A144,#REF!,18,FALSE)+VLOOKUP($A144,#REF!,19,FALSE)),(VLOOKUP($A144,#REF!,18,FALSE)+VLOOKUP($A144,#REF!,19,FALSE)+VLOOKUP($A144,#REF!,22,FALSE))),0)</f>
        <v>58600.18</v>
      </c>
      <c r="H144" s="65"/>
      <c r="I144" s="65">
        <f t="shared" si="92"/>
        <v>58600.18</v>
      </c>
      <c r="J144" s="66">
        <f t="shared" si="93"/>
        <v>0</v>
      </c>
      <c r="K144" s="65">
        <f>IFERROR(IF(C144="No",(VLOOKUP($A144,#REF!,36,FALSE)),VLOOKUP($A144,#REF!,48,FALSE)),0)</f>
        <v>65064.497711611366</v>
      </c>
      <c r="L144" s="65">
        <f t="shared" si="107"/>
        <v>0</v>
      </c>
      <c r="M144" s="65">
        <f>(IFERROR(VLOOKUP($A144,#REF!,48,FALSE),0))</f>
        <v>91937</v>
      </c>
      <c r="N144" s="65">
        <f t="shared" si="94"/>
        <v>91937</v>
      </c>
      <c r="O144" s="65">
        <v>22984.25</v>
      </c>
      <c r="P144" s="65">
        <f t="shared" si="95"/>
        <v>22984.25</v>
      </c>
      <c r="Q144" s="65">
        <f t="shared" si="106"/>
        <v>22984.25</v>
      </c>
      <c r="R144" s="65">
        <f t="shared" si="96"/>
        <v>22984.25</v>
      </c>
      <c r="S144" s="65">
        <f t="shared" si="96"/>
        <v>22984.25</v>
      </c>
      <c r="T144" s="65">
        <v>0</v>
      </c>
      <c r="U144" s="65">
        <f t="shared" si="97"/>
        <v>-26872.502288388634</v>
      </c>
      <c r="V144" s="65"/>
      <c r="W144" s="65">
        <f>IFERROR(VLOOKUP($A144,#REF!,31,FALSE),0)+IFERROR(VLOOKUP($A144,#REF!,32,FALSE),0)</f>
        <v>258499.94</v>
      </c>
      <c r="X144" s="66">
        <f t="shared" si="98"/>
        <v>0</v>
      </c>
      <c r="Y144" s="65">
        <f>IFERROR(VLOOKUP($A144,#REF!,33,FALSE),0)</f>
        <v>586533.95140380529</v>
      </c>
      <c r="Z144" s="67">
        <f t="shared" si="99"/>
        <v>0</v>
      </c>
      <c r="AA144" s="65">
        <f>(IFERROR(VLOOKUP(A144,#REF!,64,FALSE),0))</f>
        <v>559592</v>
      </c>
      <c r="AB144" s="65">
        <f t="shared" si="100"/>
        <v>559592</v>
      </c>
      <c r="AC144" s="65">
        <v>153925</v>
      </c>
      <c r="AD144" s="65">
        <f t="shared" si="101"/>
        <v>139898</v>
      </c>
      <c r="AE144" s="65">
        <v>153925</v>
      </c>
      <c r="AF144" s="65">
        <f t="shared" si="102"/>
        <v>139898</v>
      </c>
      <c r="AG144" s="65">
        <f t="shared" si="103"/>
        <v>111844</v>
      </c>
      <c r="AH144" s="65">
        <f t="shared" si="104"/>
        <v>139898</v>
      </c>
      <c r="AI144" s="65">
        <v>0</v>
      </c>
      <c r="AJ144" s="65">
        <f t="shared" si="105"/>
        <v>26941.951403805288</v>
      </c>
      <c r="AK144" s="68"/>
      <c r="AP144" s="68"/>
      <c r="AR144" s="79"/>
      <c r="AS144" s="24" t="str">
        <f>VLOOKUP(A144,#REF!,1,FALSE)</f>
        <v>100700780B</v>
      </c>
      <c r="AT144" s="24" t="str">
        <f>VLOOKUP(A144,#REF!,1,FALSE)</f>
        <v>100700780B</v>
      </c>
      <c r="AU144" s="24" t="str">
        <f>VLOOKUP(A144,#REF!,1,FALSE)</f>
        <v>100700780B</v>
      </c>
    </row>
    <row r="145" spans="1:47" x14ac:dyDescent="0.2">
      <c r="A145" s="25" t="s">
        <v>108</v>
      </c>
      <c r="B145" s="8" t="s">
        <v>209</v>
      </c>
      <c r="C145" s="62" t="str">
        <f>IFERROR(VLOOKUP(A145,#REF!,6,FALSE),IFERROR(VLOOKUP(A145,#REF!,6,FALSE),VLOOKUP(A145,#REF!,10,FALSE)))</f>
        <v>No</v>
      </c>
      <c r="D145" s="8">
        <v>2</v>
      </c>
      <c r="E145" s="84">
        <v>0</v>
      </c>
      <c r="F145" s="64">
        <f t="shared" si="91"/>
        <v>63745.179999999993</v>
      </c>
      <c r="G145" s="65">
        <f>IFERROR(IF(C145="No",(VLOOKUP($A145,#REF!,17,FALSE)+VLOOKUP($A145,#REF!,18,FALSE)+VLOOKUP($A145,#REF!,19,FALSE)),(VLOOKUP($A145,#REF!,18,FALSE)+VLOOKUP($A145,#REF!,19,FALSE)+VLOOKUP($A145,#REF!,22,FALSE))),0)</f>
        <v>7345.14</v>
      </c>
      <c r="H145" s="65"/>
      <c r="I145" s="65">
        <f t="shared" si="92"/>
        <v>7345.14</v>
      </c>
      <c r="J145" s="66">
        <f t="shared" si="93"/>
        <v>0</v>
      </c>
      <c r="K145" s="65">
        <f>IFERROR(IF(C145="No",(VLOOKUP($A145,#REF!,36,FALSE)),VLOOKUP($A145,#REF!,48,FALSE)),0)</f>
        <v>33562.947319556697</v>
      </c>
      <c r="L145" s="65">
        <f t="shared" si="107"/>
        <v>0</v>
      </c>
      <c r="M145" s="65">
        <f>(IFERROR(VLOOKUP($A145,#REF!,48,FALSE),0))</f>
        <v>4375</v>
      </c>
      <c r="N145" s="65">
        <f t="shared" si="94"/>
        <v>4375</v>
      </c>
      <c r="O145" s="65">
        <v>1093.75</v>
      </c>
      <c r="P145" s="65">
        <f t="shared" si="95"/>
        <v>1093.75</v>
      </c>
      <c r="Q145" s="65">
        <f t="shared" si="106"/>
        <v>1093.75</v>
      </c>
      <c r="R145" s="65">
        <f t="shared" si="96"/>
        <v>1093.75</v>
      </c>
      <c r="S145" s="65">
        <f t="shared" si="96"/>
        <v>1093.75</v>
      </c>
      <c r="T145" s="65">
        <v>0</v>
      </c>
      <c r="U145" s="65">
        <f t="shared" si="97"/>
        <v>29187.947319556697</v>
      </c>
      <c r="V145" s="65"/>
      <c r="W145" s="65">
        <f>IFERROR(VLOOKUP($A145,#REF!,31,FALSE),0)+IFERROR(VLOOKUP($A145,#REF!,32,FALSE),0)</f>
        <v>56400.039999999994</v>
      </c>
      <c r="X145" s="66">
        <f t="shared" si="98"/>
        <v>0</v>
      </c>
      <c r="Y145" s="65">
        <f>IFERROR(VLOOKUP($A145,#REF!,33,FALSE),0)</f>
        <v>135973.14934366877</v>
      </c>
      <c r="Z145" s="67">
        <f t="shared" si="99"/>
        <v>0</v>
      </c>
      <c r="AA145" s="65">
        <f>(IFERROR(VLOOKUP(A145,#REF!,64,FALSE),0))</f>
        <v>122326</v>
      </c>
      <c r="AB145" s="65">
        <f t="shared" si="100"/>
        <v>122326</v>
      </c>
      <c r="AC145" s="65">
        <v>29716.5</v>
      </c>
      <c r="AD145" s="65">
        <f t="shared" si="101"/>
        <v>30581.5</v>
      </c>
      <c r="AE145" s="65">
        <v>29716.5</v>
      </c>
      <c r="AF145" s="65">
        <f t="shared" si="102"/>
        <v>30581.5</v>
      </c>
      <c r="AG145" s="65">
        <f t="shared" si="103"/>
        <v>32311.5</v>
      </c>
      <c r="AH145" s="65">
        <f t="shared" si="104"/>
        <v>30581.5</v>
      </c>
      <c r="AI145" s="65">
        <v>0</v>
      </c>
      <c r="AJ145" s="65">
        <f t="shared" si="105"/>
        <v>13647.149343668774</v>
      </c>
      <c r="AK145" s="68"/>
      <c r="AP145" s="68"/>
      <c r="AR145" s="79"/>
      <c r="AS145" s="24" t="str">
        <f>VLOOKUP(A145,#REF!,1,FALSE)</f>
        <v>100699660A</v>
      </c>
      <c r="AT145" s="24" t="str">
        <f>VLOOKUP(A145,#REF!,1,FALSE)</f>
        <v>100699660A</v>
      </c>
      <c r="AU145" s="24" t="str">
        <f>VLOOKUP(A145,#REF!,1,FALSE)</f>
        <v>100699660A</v>
      </c>
    </row>
    <row r="146" spans="1:47" x14ac:dyDescent="0.2">
      <c r="A146" s="25" t="s">
        <v>109</v>
      </c>
      <c r="B146" s="8" t="s">
        <v>169</v>
      </c>
      <c r="C146" s="62" t="str">
        <f>IFERROR(VLOOKUP(A146,#REF!,6,FALSE),IFERROR(VLOOKUP(A146,#REF!,6,FALSE),VLOOKUP(A146,#REF!,10,FALSE)))</f>
        <v>No</v>
      </c>
      <c r="D146" s="8">
        <v>2</v>
      </c>
      <c r="E146" s="84">
        <v>0</v>
      </c>
      <c r="F146" s="64">
        <f t="shared" si="91"/>
        <v>1092017.4593363479</v>
      </c>
      <c r="G146" s="65">
        <f>IFERROR(IF(C146="No",(VLOOKUP($A146,#REF!,17,FALSE)+VLOOKUP($A146,#REF!,18,FALSE)+VLOOKUP($A146,#REF!,19,FALSE)),(VLOOKUP($A146,#REF!,18,FALSE)+VLOOKUP($A146,#REF!,19,FALSE)+VLOOKUP($A146,#REF!,22,FALSE))),0)</f>
        <v>277036.03000000003</v>
      </c>
      <c r="H146" s="65"/>
      <c r="I146" s="65">
        <f t="shared" si="92"/>
        <v>277036.03000000003</v>
      </c>
      <c r="J146" s="66">
        <f t="shared" si="93"/>
        <v>0</v>
      </c>
      <c r="K146" s="65">
        <f>IFERROR(IF(C146="No",(VLOOKUP($A146,#REF!,36,FALSE)),VLOOKUP($A146,#REF!,48,FALSE)),0)</f>
        <v>88582.275712033443</v>
      </c>
      <c r="L146" s="65">
        <f t="shared" si="107"/>
        <v>0</v>
      </c>
      <c r="M146" s="65">
        <f>(IFERROR(VLOOKUP($A146,#REF!,48,FALSE),0))</f>
        <v>54162</v>
      </c>
      <c r="N146" s="65">
        <f t="shared" si="94"/>
        <v>54162</v>
      </c>
      <c r="O146" s="65">
        <v>6469.75</v>
      </c>
      <c r="P146" s="65">
        <f t="shared" si="95"/>
        <v>13540.5</v>
      </c>
      <c r="Q146" s="65">
        <f t="shared" si="106"/>
        <v>20611.25</v>
      </c>
      <c r="R146" s="65">
        <f t="shared" si="96"/>
        <v>13540.5</v>
      </c>
      <c r="S146" s="65">
        <f t="shared" si="96"/>
        <v>13540.5</v>
      </c>
      <c r="T146" s="65">
        <v>0</v>
      </c>
      <c r="U146" s="65">
        <f t="shared" si="97"/>
        <v>34420.275712033443</v>
      </c>
      <c r="V146" s="65"/>
      <c r="W146" s="65">
        <f>IFERROR(VLOOKUP($A146,#REF!,31,FALSE),0)+IFERROR(VLOOKUP($A146,#REF!,32,FALSE),0)</f>
        <v>814981.42933634797</v>
      </c>
      <c r="X146" s="66">
        <f t="shared" si="98"/>
        <v>0</v>
      </c>
      <c r="Y146" s="65">
        <f>IFERROR(VLOOKUP($A146,#REF!,33,FALSE),0)</f>
        <v>1122392.2433922361</v>
      </c>
      <c r="Z146" s="67">
        <f t="shared" si="99"/>
        <v>0</v>
      </c>
      <c r="AA146" s="65">
        <f>(IFERROR(VLOOKUP(A146,#REF!,64,FALSE),0))</f>
        <v>1007897</v>
      </c>
      <c r="AB146" s="65">
        <f t="shared" si="100"/>
        <v>1007897</v>
      </c>
      <c r="AC146" s="65">
        <v>294137.5</v>
      </c>
      <c r="AD146" s="65">
        <f t="shared" si="101"/>
        <v>251974.25</v>
      </c>
      <c r="AE146" s="65">
        <v>294137.5</v>
      </c>
      <c r="AF146" s="65">
        <f t="shared" si="102"/>
        <v>251974.25</v>
      </c>
      <c r="AG146" s="65">
        <f t="shared" si="103"/>
        <v>167647.75</v>
      </c>
      <c r="AH146" s="65">
        <f t="shared" si="104"/>
        <v>251974.25</v>
      </c>
      <c r="AI146" s="65">
        <v>0</v>
      </c>
      <c r="AJ146" s="65">
        <f t="shared" si="105"/>
        <v>114495.24339223607</v>
      </c>
      <c r="AK146" s="68"/>
      <c r="AP146" s="68"/>
      <c r="AR146" s="79"/>
      <c r="AS146" s="24" t="str">
        <f>VLOOKUP(A146,#REF!,1,FALSE)</f>
        <v>200539880B</v>
      </c>
      <c r="AT146" s="24" t="str">
        <f>VLOOKUP(A146,#REF!,1,FALSE)</f>
        <v>200539880B</v>
      </c>
      <c r="AU146" s="24" t="str">
        <f>VLOOKUP(A146,#REF!,1,FALSE)</f>
        <v>200539880B</v>
      </c>
    </row>
    <row r="147" spans="1:47" x14ac:dyDescent="0.2">
      <c r="A147" s="25" t="s">
        <v>76</v>
      </c>
      <c r="B147" s="8" t="s">
        <v>77</v>
      </c>
      <c r="C147" s="62" t="str">
        <f>IFERROR(VLOOKUP(A147,#REF!,6,FALSE),IFERROR(VLOOKUP(A147,#REF!,6,FALSE),VLOOKUP(A147,#REF!,10,FALSE)))</f>
        <v>No</v>
      </c>
      <c r="D147" s="8">
        <v>2</v>
      </c>
      <c r="E147" s="63">
        <v>0</v>
      </c>
      <c r="F147" s="64">
        <f t="shared" si="91"/>
        <v>654617.85685738036</v>
      </c>
      <c r="G147" s="65">
        <f>IFERROR(IF(C147="No",(VLOOKUP($A147,#REF!,17,FALSE)+VLOOKUP($A147,#REF!,18,FALSE)+VLOOKUP($A147,#REF!,19,FALSE)),(VLOOKUP($A147,#REF!,18,FALSE)+VLOOKUP($A147,#REF!,19,FALSE)+VLOOKUP($A147,#REF!,22,FALSE))),0)</f>
        <v>190014.37</v>
      </c>
      <c r="H147" s="65"/>
      <c r="I147" s="65">
        <f t="shared" si="92"/>
        <v>190014.37</v>
      </c>
      <c r="J147" s="66">
        <f t="shared" si="93"/>
        <v>0</v>
      </c>
      <c r="K147" s="65">
        <f>IFERROR(IF(C147="No",(VLOOKUP($A147,#REF!,36,FALSE)),VLOOKUP($A147,#REF!,48,FALSE)),0)</f>
        <v>500763.0686274271</v>
      </c>
      <c r="L147" s="65">
        <f t="shared" si="107"/>
        <v>0</v>
      </c>
      <c r="M147" s="65">
        <f>(IFERROR(VLOOKUP($A147,#REF!,48,FALSE),0))</f>
        <v>410211</v>
      </c>
      <c r="N147" s="65">
        <f t="shared" si="94"/>
        <v>410211</v>
      </c>
      <c r="O147" s="65">
        <v>102552.75</v>
      </c>
      <c r="P147" s="65">
        <f t="shared" si="95"/>
        <v>102552.75</v>
      </c>
      <c r="Q147" s="65">
        <f t="shared" si="106"/>
        <v>102552.75</v>
      </c>
      <c r="R147" s="65">
        <f t="shared" si="96"/>
        <v>102552.75</v>
      </c>
      <c r="S147" s="65">
        <f t="shared" si="96"/>
        <v>102552.75</v>
      </c>
      <c r="T147" s="65">
        <v>0</v>
      </c>
      <c r="U147" s="65">
        <f t="shared" si="97"/>
        <v>90552.068627427099</v>
      </c>
      <c r="V147" s="65"/>
      <c r="W147" s="65">
        <f>IFERROR(VLOOKUP($A147,#REF!,31,FALSE),0)+IFERROR(VLOOKUP($A147,#REF!,32,FALSE),0)</f>
        <v>464603.48685738043</v>
      </c>
      <c r="X147" s="66">
        <f t="shared" si="98"/>
        <v>0</v>
      </c>
      <c r="Y147" s="65">
        <f>IFERROR(VLOOKUP($A147,#REF!,33,FALSE),0)</f>
        <v>639297.31458496256</v>
      </c>
      <c r="Z147" s="67">
        <f t="shared" si="99"/>
        <v>0</v>
      </c>
      <c r="AA147" s="65">
        <f>(IFERROR(VLOOKUP(A147,#REF!,64,FALSE),0))</f>
        <v>670830</v>
      </c>
      <c r="AB147" s="65">
        <f t="shared" si="100"/>
        <v>670830</v>
      </c>
      <c r="AC147" s="65">
        <v>183060.5</v>
      </c>
      <c r="AD147" s="65">
        <f t="shared" si="101"/>
        <v>167707.5</v>
      </c>
      <c r="AE147" s="65">
        <v>183060.5</v>
      </c>
      <c r="AF147" s="65">
        <f t="shared" si="102"/>
        <v>167707.5</v>
      </c>
      <c r="AG147" s="65">
        <f t="shared" si="103"/>
        <v>137001.5</v>
      </c>
      <c r="AH147" s="65">
        <f t="shared" si="104"/>
        <v>167707.5</v>
      </c>
      <c r="AI147" s="65">
        <v>0</v>
      </c>
      <c r="AJ147" s="65">
        <f t="shared" si="105"/>
        <v>-31532.685415037442</v>
      </c>
      <c r="AK147" s="68"/>
      <c r="AP147" s="68"/>
      <c r="AR147" s="79"/>
      <c r="AS147" s="24" t="str">
        <f>VLOOKUP(A147,#REF!,1,FALSE)</f>
        <v>100699630A</v>
      </c>
      <c r="AT147" s="24" t="str">
        <f>VLOOKUP(A147,#REF!,1,FALSE)</f>
        <v>100699630A</v>
      </c>
      <c r="AU147" s="24" t="str">
        <f>VLOOKUP(A147,#REF!,1,FALSE)</f>
        <v>100699630A</v>
      </c>
    </row>
    <row r="148" spans="1:47" x14ac:dyDescent="0.2">
      <c r="A148" s="25" t="s">
        <v>111</v>
      </c>
      <c r="B148" s="8" t="s">
        <v>112</v>
      </c>
      <c r="C148" s="62" t="str">
        <f>IFERROR(VLOOKUP(A148,#REF!,6,FALSE),IFERROR(VLOOKUP(A148,#REF!,6,FALSE),VLOOKUP(A148,#REF!,10,FALSE)))</f>
        <v>No</v>
      </c>
      <c r="D148" s="8">
        <v>2</v>
      </c>
      <c r="E148" s="84">
        <v>0</v>
      </c>
      <c r="F148" s="64">
        <f t="shared" si="91"/>
        <v>449284.53</v>
      </c>
      <c r="G148" s="65">
        <f>IFERROR(IF(C148="No",(VLOOKUP($A148,#REF!,17,FALSE)+VLOOKUP($A148,#REF!,18,FALSE)+VLOOKUP($A148,#REF!,19,FALSE)),(VLOOKUP($A148,#REF!,18,FALSE)+VLOOKUP($A148,#REF!,19,FALSE)+VLOOKUP($A148,#REF!,22,FALSE))),0)</f>
        <v>44970.53</v>
      </c>
      <c r="H148" s="65"/>
      <c r="I148" s="65">
        <f t="shared" si="92"/>
        <v>44970.53</v>
      </c>
      <c r="J148" s="66">
        <f t="shared" si="93"/>
        <v>0</v>
      </c>
      <c r="K148" s="65">
        <f>IFERROR(IF(C148="No",(VLOOKUP($A148,#REF!,36,FALSE)),VLOOKUP($A148,#REF!,48,FALSE)),0)</f>
        <v>46217.142971870519</v>
      </c>
      <c r="L148" s="65">
        <f t="shared" si="107"/>
        <v>0</v>
      </c>
      <c r="M148" s="65">
        <f>(IFERROR(VLOOKUP($A148,#REF!,48,FALSE),0))</f>
        <v>45341</v>
      </c>
      <c r="N148" s="65">
        <f t="shared" si="94"/>
        <v>45341</v>
      </c>
      <c r="O148" s="65">
        <v>11335.25</v>
      </c>
      <c r="P148" s="65">
        <f t="shared" si="95"/>
        <v>11335.25</v>
      </c>
      <c r="Q148" s="65">
        <f t="shared" si="106"/>
        <v>11335.25</v>
      </c>
      <c r="R148" s="65">
        <f t="shared" si="96"/>
        <v>11335.25</v>
      </c>
      <c r="S148" s="65">
        <f t="shared" si="96"/>
        <v>11335.25</v>
      </c>
      <c r="T148" s="65">
        <v>0</v>
      </c>
      <c r="U148" s="65">
        <f t="shared" si="97"/>
        <v>876.14297187051852</v>
      </c>
      <c r="V148" s="65"/>
      <c r="W148" s="65">
        <f>IFERROR(VLOOKUP($A148,#REF!,31,FALSE),0)+IFERROR(VLOOKUP($A148,#REF!,32,FALSE),0)</f>
        <v>404314.00000000006</v>
      </c>
      <c r="X148" s="66">
        <f t="shared" si="98"/>
        <v>0</v>
      </c>
      <c r="Y148" s="65">
        <f>IFERROR(VLOOKUP($A148,#REF!,33,FALSE),0)</f>
        <v>1005975.3795657143</v>
      </c>
      <c r="Z148" s="67">
        <f t="shared" si="99"/>
        <v>0</v>
      </c>
      <c r="AA148" s="65">
        <f>(IFERROR(VLOOKUP(A148,#REF!,64,FALSE),0))</f>
        <v>1072041</v>
      </c>
      <c r="AB148" s="65">
        <f t="shared" si="100"/>
        <v>1072041</v>
      </c>
      <c r="AC148" s="65">
        <v>280117.75</v>
      </c>
      <c r="AD148" s="65">
        <f t="shared" si="101"/>
        <v>268010.25</v>
      </c>
      <c r="AE148" s="65">
        <v>280117.75</v>
      </c>
      <c r="AF148" s="65">
        <f t="shared" si="102"/>
        <v>268010.25</v>
      </c>
      <c r="AG148" s="65">
        <f t="shared" si="103"/>
        <v>243795.25</v>
      </c>
      <c r="AH148" s="65">
        <f t="shared" si="104"/>
        <v>268010.25</v>
      </c>
      <c r="AI148" s="65">
        <v>0</v>
      </c>
      <c r="AJ148" s="65">
        <f t="shared" si="105"/>
        <v>-66065.620434285724</v>
      </c>
      <c r="AK148" s="68"/>
      <c r="AP148" s="68"/>
      <c r="AR148" s="79"/>
      <c r="AS148" s="24" t="str">
        <f>VLOOKUP(A148,#REF!,1,FALSE)</f>
        <v>100699960A</v>
      </c>
      <c r="AT148" s="24" t="str">
        <f>VLOOKUP(A148,#REF!,1,FALSE)</f>
        <v>100699960A</v>
      </c>
      <c r="AU148" s="24" t="str">
        <f>VLOOKUP(A148,#REF!,1,FALSE)</f>
        <v>100699960A</v>
      </c>
    </row>
    <row r="149" spans="1:47" x14ac:dyDescent="0.2">
      <c r="A149" s="25" t="s">
        <v>119</v>
      </c>
      <c r="B149" s="8" t="s">
        <v>210</v>
      </c>
      <c r="C149" s="62" t="str">
        <f>IFERROR(VLOOKUP(A149,#REF!,6,FALSE),IFERROR(VLOOKUP(A149,#REF!,6,FALSE),VLOOKUP(A149,#REF!,10,FALSE)))</f>
        <v>No</v>
      </c>
      <c r="D149" s="8">
        <v>2</v>
      </c>
      <c r="E149" s="84">
        <v>0</v>
      </c>
      <c r="F149" s="64">
        <f t="shared" si="91"/>
        <v>159577.69</v>
      </c>
      <c r="G149" s="65">
        <f>IFERROR(IF(C149="No",(VLOOKUP($A149,#REF!,17,FALSE)+VLOOKUP($A149,#REF!,18,FALSE)+VLOOKUP($A149,#REF!,19,FALSE)),(VLOOKUP($A149,#REF!,18,FALSE)+VLOOKUP($A149,#REF!,19,FALSE)+VLOOKUP($A149,#REF!,22,FALSE))),0)</f>
        <v>10813.83</v>
      </c>
      <c r="H149" s="65"/>
      <c r="I149" s="65">
        <f t="shared" si="92"/>
        <v>10813.83</v>
      </c>
      <c r="J149" s="66">
        <f t="shared" si="93"/>
        <v>0</v>
      </c>
      <c r="K149" s="65">
        <f>IFERROR(IF(C149="No",(VLOOKUP($A149,#REF!,36,FALSE)),VLOOKUP($A149,#REF!,48,FALSE)),0)</f>
        <v>23964.807256663564</v>
      </c>
      <c r="L149" s="65">
        <f t="shared" si="107"/>
        <v>0</v>
      </c>
      <c r="M149" s="65">
        <f>(IFERROR(VLOOKUP($A149,#REF!,48,FALSE),0))</f>
        <v>7390</v>
      </c>
      <c r="N149" s="65">
        <f t="shared" si="94"/>
        <v>7390</v>
      </c>
      <c r="O149" s="65">
        <v>1847.5</v>
      </c>
      <c r="P149" s="65">
        <f t="shared" si="95"/>
        <v>1847.5</v>
      </c>
      <c r="Q149" s="65">
        <f t="shared" si="106"/>
        <v>1847.5</v>
      </c>
      <c r="R149" s="65">
        <f t="shared" si="96"/>
        <v>1847.5</v>
      </c>
      <c r="S149" s="65">
        <f t="shared" si="96"/>
        <v>1847.5</v>
      </c>
      <c r="T149" s="65">
        <v>0</v>
      </c>
      <c r="U149" s="65">
        <f t="shared" si="97"/>
        <v>16574.807256663564</v>
      </c>
      <c r="V149" s="65"/>
      <c r="W149" s="65">
        <f>IFERROR(VLOOKUP($A149,#REF!,31,FALSE),0)+IFERROR(VLOOKUP($A149,#REF!,32,FALSE),0)</f>
        <v>148763.86000000002</v>
      </c>
      <c r="X149" s="66">
        <f t="shared" si="98"/>
        <v>0</v>
      </c>
      <c r="Y149" s="65">
        <f>IFERROR(VLOOKUP($A149,#REF!,33,FALSE),0)</f>
        <v>368512.60461598565</v>
      </c>
      <c r="Z149" s="67">
        <f t="shared" si="99"/>
        <v>0</v>
      </c>
      <c r="AA149" s="65">
        <f>(IFERROR(VLOOKUP(A149,#REF!,64,FALSE),0))</f>
        <v>323432</v>
      </c>
      <c r="AB149" s="65">
        <f t="shared" si="100"/>
        <v>323432</v>
      </c>
      <c r="AC149" s="65">
        <v>83784.75</v>
      </c>
      <c r="AD149" s="65">
        <f t="shared" si="101"/>
        <v>80858</v>
      </c>
      <c r="AE149" s="65">
        <v>83784.75</v>
      </c>
      <c r="AF149" s="65">
        <f t="shared" si="102"/>
        <v>80858</v>
      </c>
      <c r="AG149" s="65">
        <f t="shared" si="103"/>
        <v>75004.5</v>
      </c>
      <c r="AH149" s="65">
        <f t="shared" si="104"/>
        <v>80858</v>
      </c>
      <c r="AI149" s="65">
        <v>0</v>
      </c>
      <c r="AJ149" s="65">
        <f t="shared" si="105"/>
        <v>45080.604615985649</v>
      </c>
      <c r="AK149" s="68"/>
      <c r="AP149" s="68"/>
      <c r="AR149" s="79"/>
      <c r="AS149" s="24" t="str">
        <f>VLOOKUP(A149,#REF!,1,FALSE)</f>
        <v>100700250A</v>
      </c>
      <c r="AT149" s="24" t="str">
        <f>VLOOKUP(A149,#REF!,1,FALSE)</f>
        <v>100700250A</v>
      </c>
      <c r="AU149" s="24" t="str">
        <f>VLOOKUP(A149,#REF!,1,FALSE)</f>
        <v>100700250A</v>
      </c>
    </row>
    <row r="150" spans="1:47" x14ac:dyDescent="0.2">
      <c r="A150" s="25" t="s">
        <v>120</v>
      </c>
      <c r="B150" s="8" t="s">
        <v>211</v>
      </c>
      <c r="C150" s="62" t="str">
        <f>IFERROR(VLOOKUP(A150,#REF!,6,FALSE),IFERROR(VLOOKUP(A150,#REF!,6,FALSE),VLOOKUP(A150,#REF!,10,FALSE)))</f>
        <v>No</v>
      </c>
      <c r="D150" s="8">
        <v>2</v>
      </c>
      <c r="E150" s="84">
        <v>0</v>
      </c>
      <c r="F150" s="64">
        <f t="shared" si="91"/>
        <v>292182.18165942543</v>
      </c>
      <c r="G150" s="65">
        <f>IFERROR(IF(C150="No",(VLOOKUP($A150,#REF!,17,FALSE)+VLOOKUP($A150,#REF!,18,FALSE)+VLOOKUP($A150,#REF!,19,FALSE)),(VLOOKUP($A150,#REF!,18,FALSE)+VLOOKUP($A150,#REF!,19,FALSE)+VLOOKUP($A150,#REF!,22,FALSE))),0)</f>
        <v>84467.45</v>
      </c>
      <c r="H150" s="65"/>
      <c r="I150" s="65">
        <f t="shared" si="92"/>
        <v>84467.45</v>
      </c>
      <c r="J150" s="66">
        <f t="shared" si="93"/>
        <v>0</v>
      </c>
      <c r="K150" s="65">
        <f>IFERROR(IF(C150="No",(VLOOKUP($A150,#REF!,36,FALSE)),VLOOKUP($A150,#REF!,48,FALSE)),0)</f>
        <v>255030.84386897497</v>
      </c>
      <c r="L150" s="65">
        <f t="shared" si="107"/>
        <v>0</v>
      </c>
      <c r="M150" s="65">
        <f>(IFERROR(VLOOKUP($A150,#REF!,48,FALSE),0))</f>
        <v>154096</v>
      </c>
      <c r="N150" s="65">
        <f t="shared" si="94"/>
        <v>154096</v>
      </c>
      <c r="O150" s="65">
        <v>38524</v>
      </c>
      <c r="P150" s="65">
        <f t="shared" si="95"/>
        <v>38524</v>
      </c>
      <c r="Q150" s="65">
        <f t="shared" si="106"/>
        <v>38524</v>
      </c>
      <c r="R150" s="65">
        <f t="shared" si="96"/>
        <v>38524</v>
      </c>
      <c r="S150" s="65">
        <f t="shared" si="96"/>
        <v>38524</v>
      </c>
      <c r="T150" s="65">
        <v>0</v>
      </c>
      <c r="U150" s="65">
        <f t="shared" si="97"/>
        <v>100934.84386897497</v>
      </c>
      <c r="V150" s="65"/>
      <c r="W150" s="65">
        <f>IFERROR(VLOOKUP($A150,#REF!,31,FALSE),0)+IFERROR(VLOOKUP($A150,#REF!,32,FALSE),0)</f>
        <v>207714.73165942545</v>
      </c>
      <c r="X150" s="66">
        <f t="shared" si="98"/>
        <v>0</v>
      </c>
      <c r="Y150" s="65">
        <f>IFERROR(VLOOKUP($A150,#REF!,33,FALSE),0)</f>
        <v>375629.79346662964</v>
      </c>
      <c r="Z150" s="67">
        <f t="shared" si="99"/>
        <v>0</v>
      </c>
      <c r="AA150" s="65">
        <f>(IFERROR(VLOOKUP(A150,#REF!,64,FALSE),0))</f>
        <v>337688</v>
      </c>
      <c r="AB150" s="65">
        <f t="shared" si="100"/>
        <v>337688</v>
      </c>
      <c r="AC150" s="65">
        <v>98048.75</v>
      </c>
      <c r="AD150" s="65">
        <f t="shared" si="101"/>
        <v>84422</v>
      </c>
      <c r="AE150" s="65">
        <v>98048.75</v>
      </c>
      <c r="AF150" s="65">
        <f t="shared" si="102"/>
        <v>84422</v>
      </c>
      <c r="AG150" s="65">
        <f t="shared" si="103"/>
        <v>57168.5</v>
      </c>
      <c r="AH150" s="65">
        <f t="shared" si="104"/>
        <v>84422</v>
      </c>
      <c r="AI150" s="65">
        <v>0</v>
      </c>
      <c r="AJ150" s="65">
        <f t="shared" si="105"/>
        <v>37941.793466629635</v>
      </c>
      <c r="AK150" s="68"/>
      <c r="AP150" s="68"/>
      <c r="AR150" s="79"/>
      <c r="AS150" s="24" t="str">
        <f>VLOOKUP(A150,#REF!,1,FALSE)</f>
        <v>100690120A</v>
      </c>
      <c r="AT150" s="24" t="str">
        <f>VLOOKUP(A150,#REF!,1,FALSE)</f>
        <v>100690120A</v>
      </c>
      <c r="AU150" s="24" t="str">
        <f>VLOOKUP(A150,#REF!,1,FALSE)</f>
        <v>100690120A</v>
      </c>
    </row>
    <row r="151" spans="1:47" x14ac:dyDescent="0.2">
      <c r="A151" s="25" t="s">
        <v>122</v>
      </c>
      <c r="B151" s="8" t="s">
        <v>123</v>
      </c>
      <c r="C151" s="62" t="str">
        <f>IFERROR(VLOOKUP(A151,#REF!,6,FALSE),IFERROR(VLOOKUP(A151,#REF!,6,FALSE),VLOOKUP(A151,#REF!,10,FALSE)))</f>
        <v>No</v>
      </c>
      <c r="D151" s="8">
        <v>2</v>
      </c>
      <c r="E151" s="84">
        <v>0</v>
      </c>
      <c r="F151" s="64">
        <f t="shared" si="91"/>
        <v>281744.54885728675</v>
      </c>
      <c r="G151" s="65">
        <f>IFERROR(IF(C151="No",(VLOOKUP($A151,#REF!,17,FALSE)+VLOOKUP($A151,#REF!,18,FALSE)+VLOOKUP($A151,#REF!,19,FALSE)),(VLOOKUP($A151,#REF!,18,FALSE)+VLOOKUP($A151,#REF!,19,FALSE)+VLOOKUP($A151,#REF!,22,FALSE))),0)</f>
        <v>91337.560000000012</v>
      </c>
      <c r="H151" s="65"/>
      <c r="I151" s="65">
        <f t="shared" si="92"/>
        <v>91337.560000000012</v>
      </c>
      <c r="J151" s="66">
        <f t="shared" si="93"/>
        <v>0</v>
      </c>
      <c r="K151" s="65">
        <f>IFERROR(IF(C151="No",(VLOOKUP($A151,#REF!,36,FALSE)),VLOOKUP($A151,#REF!,48,FALSE)),0)</f>
        <v>123682.35869853226</v>
      </c>
      <c r="L151" s="65">
        <f t="shared" si="107"/>
        <v>0</v>
      </c>
      <c r="M151" s="65">
        <f>(IFERROR(VLOOKUP($A151,#REF!,48,FALSE),0))</f>
        <v>142133</v>
      </c>
      <c r="N151" s="65">
        <f t="shared" si="94"/>
        <v>142133</v>
      </c>
      <c r="O151" s="65">
        <v>35533.25</v>
      </c>
      <c r="P151" s="65">
        <f t="shared" si="95"/>
        <v>35533.25</v>
      </c>
      <c r="Q151" s="65">
        <f t="shared" si="106"/>
        <v>35533.25</v>
      </c>
      <c r="R151" s="65">
        <f t="shared" si="96"/>
        <v>35533.25</v>
      </c>
      <c r="S151" s="65">
        <f t="shared" si="96"/>
        <v>35533.25</v>
      </c>
      <c r="T151" s="65">
        <v>0</v>
      </c>
      <c r="U151" s="65">
        <f t="shared" si="97"/>
        <v>-18450.641301467738</v>
      </c>
      <c r="V151" s="65"/>
      <c r="W151" s="65">
        <f>IFERROR(VLOOKUP($A151,#REF!,31,FALSE),0)+IFERROR(VLOOKUP($A151,#REF!,32,FALSE),0)</f>
        <v>190406.98885728675</v>
      </c>
      <c r="X151" s="66">
        <f t="shared" si="98"/>
        <v>0</v>
      </c>
      <c r="Y151" s="65">
        <f>IFERROR(VLOOKUP($A151,#REF!,33,FALSE),0)</f>
        <v>339011.38999086479</v>
      </c>
      <c r="Z151" s="67">
        <f t="shared" si="99"/>
        <v>0</v>
      </c>
      <c r="AA151" s="65">
        <f>(IFERROR(VLOOKUP(A151,#REF!,64,FALSE),0))</f>
        <v>390993</v>
      </c>
      <c r="AB151" s="65">
        <f t="shared" si="100"/>
        <v>390993</v>
      </c>
      <c r="AC151" s="65">
        <v>111927.5</v>
      </c>
      <c r="AD151" s="65">
        <f t="shared" si="101"/>
        <v>97748.25</v>
      </c>
      <c r="AE151" s="65">
        <v>111927.5</v>
      </c>
      <c r="AF151" s="65">
        <f t="shared" si="102"/>
        <v>97748.25</v>
      </c>
      <c r="AG151" s="65">
        <f t="shared" si="103"/>
        <v>69389.75</v>
      </c>
      <c r="AH151" s="65">
        <f t="shared" si="104"/>
        <v>97748.25</v>
      </c>
      <c r="AI151" s="65">
        <v>0</v>
      </c>
      <c r="AJ151" s="65">
        <f t="shared" si="105"/>
        <v>-51981.610009135213</v>
      </c>
      <c r="AK151" s="68"/>
      <c r="AP151" s="68"/>
      <c r="AR151" s="79"/>
      <c r="AS151" s="24" t="str">
        <f>VLOOKUP(A151,#REF!,1,FALSE)</f>
        <v>100699820A</v>
      </c>
      <c r="AT151" s="24" t="str">
        <f>VLOOKUP(A151,#REF!,1,FALSE)</f>
        <v>100699820A</v>
      </c>
      <c r="AU151" s="24" t="str">
        <f>VLOOKUP(A151,#REF!,1,FALSE)</f>
        <v>100699820A</v>
      </c>
    </row>
    <row r="152" spans="1:47" x14ac:dyDescent="0.2">
      <c r="A152" s="42" t="s">
        <v>133</v>
      </c>
      <c r="B152" s="8" t="s">
        <v>212</v>
      </c>
      <c r="C152" s="62" t="str">
        <f>IFERROR(VLOOKUP(A152,#REF!,6,FALSE),IFERROR(VLOOKUP(A152,#REF!,6,FALSE),VLOOKUP(A152,#REF!,10,FALSE)))</f>
        <v>No</v>
      </c>
      <c r="D152" s="8">
        <v>2</v>
      </c>
      <c r="E152" s="84">
        <v>0</v>
      </c>
      <c r="F152" s="64">
        <f t="shared" si="91"/>
        <v>147994.36491731735</v>
      </c>
      <c r="G152" s="65">
        <f>IFERROR(IF(C152="No",(VLOOKUP($A152,#REF!,17,FALSE)+VLOOKUP($A152,#REF!,18,FALSE)+VLOOKUP($A152,#REF!,19,FALSE)),(VLOOKUP($A152,#REF!,18,FALSE)+VLOOKUP($A152,#REF!,19,FALSE)+VLOOKUP($A152,#REF!,22,FALSE))),0)</f>
        <v>50244.82</v>
      </c>
      <c r="H152" s="65"/>
      <c r="I152" s="65">
        <f t="shared" si="92"/>
        <v>50244.82</v>
      </c>
      <c r="J152" s="66">
        <f t="shared" si="93"/>
        <v>0</v>
      </c>
      <c r="K152" s="65">
        <f>IFERROR(IF(C152="No",(VLOOKUP($A152,#REF!,36,FALSE)),VLOOKUP($A152,#REF!,48,FALSE)),0)</f>
        <v>83782.718321762382</v>
      </c>
      <c r="L152" s="65">
        <f t="shared" si="107"/>
        <v>0</v>
      </c>
      <c r="M152" s="65">
        <f>(IFERROR(VLOOKUP($A152,#REF!,48,FALSE),0))</f>
        <v>158055</v>
      </c>
      <c r="N152" s="65">
        <f t="shared" si="94"/>
        <v>158055</v>
      </c>
      <c r="O152" s="65">
        <v>39513.75</v>
      </c>
      <c r="P152" s="65">
        <f t="shared" si="95"/>
        <v>39513.75</v>
      </c>
      <c r="Q152" s="65">
        <f t="shared" si="106"/>
        <v>39513.75</v>
      </c>
      <c r="R152" s="65">
        <f t="shared" si="96"/>
        <v>39513.75</v>
      </c>
      <c r="S152" s="65">
        <f t="shared" si="96"/>
        <v>39513.75</v>
      </c>
      <c r="T152" s="65">
        <v>0</v>
      </c>
      <c r="U152" s="65">
        <f t="shared" si="97"/>
        <v>-74272.281678237618</v>
      </c>
      <c r="V152" s="65"/>
      <c r="W152" s="65">
        <f>IFERROR(VLOOKUP($A152,#REF!,31,FALSE),0)+IFERROR(VLOOKUP($A152,#REF!,32,FALSE),0)</f>
        <v>97749.544917317355</v>
      </c>
      <c r="X152" s="66">
        <f t="shared" si="98"/>
        <v>0</v>
      </c>
      <c r="Y152" s="65">
        <f>IFERROR(VLOOKUP($A152,#REF!,33,FALSE),0)</f>
        <v>173908.66177110869</v>
      </c>
      <c r="Z152" s="67">
        <f t="shared" si="99"/>
        <v>0</v>
      </c>
      <c r="AA152" s="65">
        <f>(IFERROR(VLOOKUP(A152,#REF!,64,FALSE),0))</f>
        <v>157680</v>
      </c>
      <c r="AB152" s="65">
        <f t="shared" si="100"/>
        <v>157680</v>
      </c>
      <c r="AC152" s="65">
        <v>49331.75</v>
      </c>
      <c r="AD152" s="65">
        <f t="shared" si="101"/>
        <v>39420</v>
      </c>
      <c r="AE152" s="65">
        <v>49331.75</v>
      </c>
      <c r="AF152" s="65">
        <f t="shared" si="102"/>
        <v>39420</v>
      </c>
      <c r="AG152" s="65">
        <f t="shared" si="103"/>
        <v>19596.5</v>
      </c>
      <c r="AH152" s="65">
        <f t="shared" si="104"/>
        <v>39420</v>
      </c>
      <c r="AI152" s="65">
        <v>0</v>
      </c>
      <c r="AJ152" s="65">
        <f t="shared" si="105"/>
        <v>16228.661771108687</v>
      </c>
      <c r="AK152" s="98" t="str">
        <f>VLOOKUP(A152,#REF!,6,FALSE)</f>
        <v>Private</v>
      </c>
      <c r="AP152" s="68"/>
      <c r="AR152" s="79"/>
      <c r="AS152" s="24" t="str">
        <f>VLOOKUP(A152,#REF!,1,FALSE)</f>
        <v>100700450A</v>
      </c>
      <c r="AT152" s="24" t="str">
        <f>VLOOKUP(A152,#REF!,1,FALSE)</f>
        <v>100700450A</v>
      </c>
      <c r="AU152" s="24" t="str">
        <f>VLOOKUP(A152,#REF!,1,FALSE)</f>
        <v>100700450A</v>
      </c>
    </row>
    <row r="153" spans="1:47" x14ac:dyDescent="0.2">
      <c r="A153" s="25" t="s">
        <v>222</v>
      </c>
      <c r="B153" s="8" t="s">
        <v>89</v>
      </c>
      <c r="C153" s="62" t="str">
        <f>IFERROR(VLOOKUP(A153,#REF!,6,FALSE),IFERROR(VLOOKUP(A153,#REF!,6,FALSE),VLOOKUP(A153,#REF!,10,FALSE)))</f>
        <v>No</v>
      </c>
      <c r="D153" s="8">
        <v>2</v>
      </c>
      <c r="E153" s="63">
        <v>0</v>
      </c>
      <c r="F153" s="64">
        <f t="shared" si="91"/>
        <v>344755.66353726166</v>
      </c>
      <c r="G153" s="65">
        <f>IFERROR(IF(C153="No",(VLOOKUP($A153,#REF!,17,FALSE)+VLOOKUP($A153,#REF!,18,FALSE)+VLOOKUP($A153,#REF!,19,FALSE)),(VLOOKUP($A153,#REF!,18,FALSE)+VLOOKUP($A153,#REF!,19,FALSE)+VLOOKUP($A153,#REF!,22,FALSE))),0)</f>
        <v>46031.21</v>
      </c>
      <c r="H153" s="65"/>
      <c r="I153" s="65">
        <f t="shared" si="92"/>
        <v>46031.21</v>
      </c>
      <c r="J153" s="66">
        <f t="shared" si="93"/>
        <v>0</v>
      </c>
      <c r="K153" s="65">
        <f>IFERROR(IF(C153="No",(VLOOKUP($A153,#REF!,36,FALSE)),VLOOKUP($A153,#REF!,48,FALSE)),0)</f>
        <v>147414.6561086431</v>
      </c>
      <c r="L153" s="65">
        <f t="shared" si="107"/>
        <v>0</v>
      </c>
      <c r="M153" s="65">
        <f>(IFERROR(VLOOKUP($A153,#REF!,48,FALSE),0))</f>
        <v>51591</v>
      </c>
      <c r="N153" s="65">
        <f t="shared" si="94"/>
        <v>51591</v>
      </c>
      <c r="O153" s="65">
        <v>12897.75</v>
      </c>
      <c r="P153" s="65">
        <f t="shared" si="95"/>
        <v>12897.75</v>
      </c>
      <c r="Q153" s="65">
        <f t="shared" si="106"/>
        <v>12897.75</v>
      </c>
      <c r="R153" s="65">
        <f t="shared" si="96"/>
        <v>12897.75</v>
      </c>
      <c r="S153" s="65">
        <f t="shared" si="96"/>
        <v>12897.75</v>
      </c>
      <c r="T153" s="65">
        <v>0</v>
      </c>
      <c r="U153" s="65">
        <f t="shared" si="97"/>
        <v>95823.656108643103</v>
      </c>
      <c r="V153" s="65"/>
      <c r="W153" s="65">
        <f>IFERROR(VLOOKUP($A153,#REF!,31,FALSE),0)+IFERROR(VLOOKUP($A153,#REF!,32,FALSE),0)</f>
        <v>298724.45353726164</v>
      </c>
      <c r="X153" s="66">
        <f t="shared" si="98"/>
        <v>0</v>
      </c>
      <c r="Y153" s="65">
        <f>IFERROR(VLOOKUP($A153,#REF!,33,FALSE),0)</f>
        <v>394684.55231397942</v>
      </c>
      <c r="Z153" s="67">
        <f t="shared" si="99"/>
        <v>0</v>
      </c>
      <c r="AA153" s="65">
        <f>(IFERROR(VLOOKUP(A153,#REF!,64,FALSE),0))</f>
        <v>406218</v>
      </c>
      <c r="AB153" s="65">
        <f t="shared" si="100"/>
        <v>406218</v>
      </c>
      <c r="AC153" s="65">
        <v>123252</v>
      </c>
      <c r="AD153" s="65">
        <f t="shared" si="101"/>
        <v>101554.5</v>
      </c>
      <c r="AE153" s="65">
        <v>123252</v>
      </c>
      <c r="AF153" s="65">
        <f t="shared" si="102"/>
        <v>101554.5</v>
      </c>
      <c r="AG153" s="65">
        <f t="shared" si="103"/>
        <v>58159.5</v>
      </c>
      <c r="AH153" s="65">
        <f t="shared" si="104"/>
        <v>101554.5</v>
      </c>
      <c r="AI153" s="65">
        <v>0</v>
      </c>
      <c r="AJ153" s="65">
        <f t="shared" si="105"/>
        <v>-11533.447686020576</v>
      </c>
      <c r="AK153" s="68"/>
      <c r="AP153" s="68"/>
      <c r="AR153" s="79"/>
      <c r="AS153" s="24" t="str">
        <f>VLOOKUP(A153,#REF!,1,FALSE)</f>
        <v>100699830A</v>
      </c>
      <c r="AT153" s="24" t="str">
        <f>VLOOKUP(A153,#REF!,1,FALSE)</f>
        <v>100699830A</v>
      </c>
      <c r="AU153" s="24" t="str">
        <f>VLOOKUP(A153,#REF!,1,FALSE)</f>
        <v>100699830A</v>
      </c>
    </row>
    <row r="154" spans="1:47" x14ac:dyDescent="0.2">
      <c r="A154" s="25" t="s">
        <v>126</v>
      </c>
      <c r="B154" s="8" t="s">
        <v>127</v>
      </c>
      <c r="C154" s="62" t="str">
        <f>IFERROR(VLOOKUP(A154,#REF!,6,FALSE),IFERROR(VLOOKUP(A154,#REF!,6,FALSE),VLOOKUP(A154,#REF!,10,FALSE)))</f>
        <v>No</v>
      </c>
      <c r="D154" s="8">
        <v>2</v>
      </c>
      <c r="E154" s="84">
        <v>0</v>
      </c>
      <c r="F154" s="64">
        <f t="shared" si="91"/>
        <v>2319508.9910317226</v>
      </c>
      <c r="G154" s="65">
        <f>IFERROR(IF(C154="No",(VLOOKUP($A154,#REF!,17,FALSE)+VLOOKUP($A154,#REF!,18,FALSE)+VLOOKUP($A154,#REF!,19,FALSE)),(VLOOKUP($A154,#REF!,18,FALSE)+VLOOKUP($A154,#REF!,19,FALSE)+VLOOKUP($A154,#REF!,22,FALSE))),0)</f>
        <v>846170.48999999987</v>
      </c>
      <c r="H154" s="65"/>
      <c r="I154" s="65">
        <f t="shared" si="92"/>
        <v>846170.48999999987</v>
      </c>
      <c r="J154" s="66">
        <f t="shared" si="93"/>
        <v>0</v>
      </c>
      <c r="K154" s="65">
        <f>IFERROR(IF(C154="No",(VLOOKUP($A154,#REF!,36,FALSE)),VLOOKUP($A154,#REF!,48,FALSE)),0)</f>
        <v>540935.68162903085</v>
      </c>
      <c r="L154" s="65">
        <f t="shared" si="107"/>
        <v>0</v>
      </c>
      <c r="M154" s="65">
        <f>(IFERROR(VLOOKUP($A154,#REF!,48,FALSE),0))</f>
        <v>505847</v>
      </c>
      <c r="N154" s="65">
        <f t="shared" si="94"/>
        <v>505847</v>
      </c>
      <c r="O154" s="65">
        <v>126461.75</v>
      </c>
      <c r="P154" s="65">
        <f t="shared" si="95"/>
        <v>126461.75</v>
      </c>
      <c r="Q154" s="65">
        <f t="shared" si="106"/>
        <v>126461.75</v>
      </c>
      <c r="R154" s="65">
        <f t="shared" si="96"/>
        <v>126461.75</v>
      </c>
      <c r="S154" s="65">
        <f t="shared" si="96"/>
        <v>126461.75</v>
      </c>
      <c r="T154" s="65">
        <v>0</v>
      </c>
      <c r="U154" s="65">
        <f t="shared" si="97"/>
        <v>35088.681629030849</v>
      </c>
      <c r="V154" s="65"/>
      <c r="W154" s="65">
        <f>IFERROR(VLOOKUP($A154,#REF!,31,FALSE),0)+IFERROR(VLOOKUP($A154,#REF!,32,FALSE),0)</f>
        <v>1473338.5010317226</v>
      </c>
      <c r="X154" s="66">
        <f t="shared" si="98"/>
        <v>0</v>
      </c>
      <c r="Y154" s="65">
        <f>IFERROR(VLOOKUP($A154,#REF!,33,FALSE),0)</f>
        <v>1018619.0361422086</v>
      </c>
      <c r="Z154" s="67">
        <f t="shared" si="99"/>
        <v>0</v>
      </c>
      <c r="AA154" s="65">
        <f>(IFERROR(VLOOKUP(A154,#REF!,64,FALSE),0))</f>
        <v>619032</v>
      </c>
      <c r="AB154" s="65">
        <f t="shared" si="100"/>
        <v>619032</v>
      </c>
      <c r="AC154" s="65">
        <v>206028</v>
      </c>
      <c r="AD154" s="65">
        <f t="shared" si="101"/>
        <v>154758</v>
      </c>
      <c r="AE154" s="65">
        <v>206028</v>
      </c>
      <c r="AF154" s="65">
        <f t="shared" si="102"/>
        <v>154758</v>
      </c>
      <c r="AG154" s="65">
        <f t="shared" si="103"/>
        <v>52218</v>
      </c>
      <c r="AH154" s="65">
        <f t="shared" si="104"/>
        <v>154758</v>
      </c>
      <c r="AI154" s="65">
        <v>0</v>
      </c>
      <c r="AJ154" s="65">
        <f t="shared" si="105"/>
        <v>399587.03614220861</v>
      </c>
      <c r="AK154" s="68"/>
      <c r="AP154" s="68"/>
      <c r="AR154" s="79"/>
      <c r="AS154" s="24" t="str">
        <f>VLOOKUP(A154,#REF!,1,FALSE)</f>
        <v>100699870E</v>
      </c>
      <c r="AT154" s="24" t="str">
        <f>VLOOKUP(A154,#REF!,1,FALSE)</f>
        <v>100699870E</v>
      </c>
      <c r="AU154" s="24" t="str">
        <f>VLOOKUP(A154,#REF!,1,FALSE)</f>
        <v>100699870E</v>
      </c>
    </row>
    <row r="155" spans="1:47" x14ac:dyDescent="0.2">
      <c r="A155" s="25"/>
      <c r="C155" s="62"/>
      <c r="E155" s="84"/>
      <c r="F155" s="64"/>
      <c r="G155" s="65"/>
      <c r="H155" s="65"/>
      <c r="I155" s="65"/>
      <c r="J155" s="66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6"/>
      <c r="Y155" s="65"/>
      <c r="Z155" s="67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</row>
    <row r="156" spans="1:47" s="77" customFormat="1" x14ac:dyDescent="0.2">
      <c r="A156" s="69"/>
      <c r="B156" s="70" t="s">
        <v>343</v>
      </c>
      <c r="C156" s="71"/>
      <c r="D156" s="72"/>
      <c r="E156" s="73"/>
      <c r="F156" s="74"/>
      <c r="G156" s="74"/>
      <c r="H156" s="74"/>
      <c r="I156" s="74"/>
      <c r="J156" s="75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5"/>
      <c r="Y156" s="74"/>
      <c r="Z156" s="76"/>
      <c r="AA156" s="74"/>
      <c r="AB156" s="74"/>
      <c r="AC156" s="74"/>
      <c r="AD156" s="74"/>
      <c r="AE156" s="74"/>
      <c r="AF156" s="74"/>
      <c r="AG156" s="74"/>
      <c r="AH156" s="74"/>
      <c r="AI156" s="74"/>
      <c r="AJ156" s="74"/>
      <c r="AL156" s="78"/>
      <c r="AM156" s="78"/>
    </row>
    <row r="157" spans="1:47" x14ac:dyDescent="0.2">
      <c r="A157" s="25" t="s">
        <v>344</v>
      </c>
      <c r="B157" s="8" t="s">
        <v>345</v>
      </c>
      <c r="C157" s="62" t="str">
        <f>IFERROR(VLOOKUP(A157,#REF!,6,FALSE),IFERROR(VLOOKUP(A157,#REF!,6,FALSE),VLOOKUP(A157,#REF!,10,FALSE)))</f>
        <v>Yes</v>
      </c>
      <c r="D157" s="8">
        <v>2</v>
      </c>
      <c r="E157" s="84">
        <v>0</v>
      </c>
      <c r="F157" s="64">
        <f>G157+W157</f>
        <v>2144685.020366664</v>
      </c>
      <c r="G157" s="65">
        <f>IFERROR(IF(C157="No",(VLOOKUP($A157,#REF!,17,FALSE)+VLOOKUP($A157,#REF!,18,FALSE)+VLOOKUP($A157,#REF!,19,FALSE)),(VLOOKUP($A157,#REF!,18,FALSE)+VLOOKUP($A157,#REF!,19,FALSE)+VLOOKUP($A157,#REF!,22,FALSE))),0)</f>
        <v>1901698</v>
      </c>
      <c r="H157" s="65"/>
      <c r="I157" s="65">
        <f t="shared" ref="I157:I159" si="108">G157+H157</f>
        <v>1901698</v>
      </c>
      <c r="J157" s="66">
        <f t="shared" ref="J157:J159" si="109">IF($E157=1,I157/$I$162,0)</f>
        <v>0</v>
      </c>
      <c r="K157" s="65">
        <f>IFERROR(IF(C157="No",(VLOOKUP($A157,#REF!,36,FALSE)),VLOOKUP($A157,#REF!,48,FALSE)),0)</f>
        <v>8723600.7015347183</v>
      </c>
      <c r="L157" s="65">
        <f t="shared" ref="L157:L159" si="110">IF($E157=1,ROUND($J157*(L$165+L$166),0),0)</f>
        <v>0</v>
      </c>
      <c r="M157" s="65">
        <f>(IFERROR(VLOOKUP($A157,#REF!,48,FALSE),0))</f>
        <v>0</v>
      </c>
      <c r="N157" s="65">
        <f t="shared" ref="N157:N159" si="111">L157+M157</f>
        <v>0</v>
      </c>
      <c r="O157" s="65">
        <v>0</v>
      </c>
      <c r="P157" s="65">
        <f t="shared" ref="P157:P159" si="112">N157*23.6%</f>
        <v>0</v>
      </c>
      <c r="Q157" s="65">
        <f t="shared" ref="Q157:Q159" si="113">ROUND($N157*25%,2)-(O157-P157)</f>
        <v>0</v>
      </c>
      <c r="R157" s="65">
        <f t="shared" ref="R157:S159" si="114">$N157*25%</f>
        <v>0</v>
      </c>
      <c r="S157" s="65">
        <f t="shared" si="114"/>
        <v>0</v>
      </c>
      <c r="T157" s="65">
        <f>$N157*1.4%</f>
        <v>0</v>
      </c>
      <c r="U157" s="65">
        <f>+K157-(L157+M157)</f>
        <v>8723600.7015347183</v>
      </c>
      <c r="V157" s="65"/>
      <c r="W157" s="65">
        <f>IFERROR(VLOOKUP($A157,#REF!,31,FALSE),0)+IFERROR(VLOOKUP($A157,#REF!,32,FALSE),0)</f>
        <v>242987.02036666396</v>
      </c>
      <c r="X157" s="66">
        <f>IF($E157=1,W157/$W$162,0)</f>
        <v>0</v>
      </c>
      <c r="Y157" s="65">
        <f>IFERROR(VLOOKUP($A157,#REF!,33,FALSE),0)</f>
        <v>296799.43547027989</v>
      </c>
      <c r="Z157" s="67">
        <f>IF($E157=1,ROUND($X157*(Z$165+Z$166),0),0)</f>
        <v>0</v>
      </c>
      <c r="AA157" s="65">
        <f>(IFERROR(VLOOKUP(A157,#REF!,64,FALSE),0))</f>
        <v>0</v>
      </c>
      <c r="AB157" s="65">
        <f>Z157+AA157</f>
        <v>0</v>
      </c>
      <c r="AC157" s="65">
        <v>0</v>
      </c>
      <c r="AD157" s="65">
        <f t="shared" ref="AD157:AD159" si="115">AB157*23.6%</f>
        <v>0</v>
      </c>
      <c r="AE157" s="65">
        <v>0</v>
      </c>
      <c r="AF157" s="65">
        <f t="shared" ref="AF157:AF159" si="116">ROUND($AB157*25%,2)</f>
        <v>0</v>
      </c>
      <c r="AG157" s="65">
        <f t="shared" ref="AG157:AG159" si="117">ROUND($AB157*25%,2)-(AE157-AF157)-(AC157-AD157)</f>
        <v>0</v>
      </c>
      <c r="AH157" s="65">
        <f t="shared" ref="AH157:AH159" si="118">$AB157*25%</f>
        <v>0</v>
      </c>
      <c r="AI157" s="65">
        <f t="shared" ref="AI157:AI159" si="119">$AB157*1.4%</f>
        <v>0</v>
      </c>
      <c r="AJ157" s="65">
        <f>+Y157-(Z157+AA157)</f>
        <v>296799.43547027989</v>
      </c>
      <c r="AK157" s="68"/>
      <c r="AR157" s="24" t="str">
        <f>VLOOKUP(A157,#REF!,1,FALSE)</f>
        <v>100818200B</v>
      </c>
      <c r="AS157" s="79"/>
      <c r="AT157" s="24" t="str">
        <f>VLOOKUP(A157,#REF!,1,FALSE)</f>
        <v>100818200B</v>
      </c>
      <c r="AU157" s="24" t="str">
        <f>VLOOKUP(A157,#REF!,1,FALSE)</f>
        <v>100818200B</v>
      </c>
    </row>
    <row r="158" spans="1:47" x14ac:dyDescent="0.2">
      <c r="A158" s="89" t="s">
        <v>346</v>
      </c>
      <c r="B158" s="89" t="s">
        <v>347</v>
      </c>
      <c r="C158" s="62" t="str">
        <f>IFERROR(VLOOKUP(A158,#REF!,6,FALSE),IFERROR(VLOOKUP(A158,#REF!,6,FALSE),VLOOKUP(A158,#REF!,10,FALSE)))</f>
        <v>Yes</v>
      </c>
      <c r="D158" s="8">
        <v>3</v>
      </c>
      <c r="E158" s="84">
        <v>0</v>
      </c>
      <c r="F158" s="64">
        <f>G158+W158</f>
        <v>236328058.46262789</v>
      </c>
      <c r="G158" s="65">
        <f>IFERROR(IF(C158="No",(VLOOKUP($A158,#REF!,17,FALSE)+VLOOKUP($A158,#REF!,18,FALSE)+VLOOKUP($A158,#REF!,19,FALSE)),(VLOOKUP($A158,#REF!,18,FALSE)+VLOOKUP($A158,#REF!,19,FALSE)+VLOOKUP($A158,#REF!,22,FALSE))),0)</f>
        <v>185096206.19</v>
      </c>
      <c r="H158" s="65"/>
      <c r="I158" s="65">
        <f t="shared" si="108"/>
        <v>185096206.19</v>
      </c>
      <c r="J158" s="66">
        <f t="shared" si="109"/>
        <v>0</v>
      </c>
      <c r="K158" s="65">
        <f>IFERROR(IF(C158="No",(VLOOKUP($A158,#REF!,36,FALSE)),VLOOKUP($A158,#REF!,48,FALSE)),0)</f>
        <v>244071311.61378461</v>
      </c>
      <c r="L158" s="65">
        <f t="shared" si="110"/>
        <v>0</v>
      </c>
      <c r="M158" s="65">
        <f>(IFERROR(VLOOKUP($A158,#REF!,48,FALSE),0))</f>
        <v>0</v>
      </c>
      <c r="N158" s="65">
        <f t="shared" si="111"/>
        <v>0</v>
      </c>
      <c r="O158" s="65">
        <v>0</v>
      </c>
      <c r="P158" s="65">
        <f t="shared" si="112"/>
        <v>0</v>
      </c>
      <c r="Q158" s="65">
        <f t="shared" si="113"/>
        <v>0</v>
      </c>
      <c r="R158" s="65">
        <f t="shared" si="114"/>
        <v>0</v>
      </c>
      <c r="S158" s="65">
        <f t="shared" si="114"/>
        <v>0</v>
      </c>
      <c r="T158" s="65">
        <f>$N158*1.4%</f>
        <v>0</v>
      </c>
      <c r="U158" s="65">
        <f>+K158-(L158+M158)</f>
        <v>244071311.61378461</v>
      </c>
      <c r="V158" s="65"/>
      <c r="W158" s="65">
        <f>IFERROR(VLOOKUP($A158,#REF!,31,FALSE),0)+IFERROR(VLOOKUP($A158,#REF!,32,FALSE),0)</f>
        <v>51231852.272627905</v>
      </c>
      <c r="X158" s="66">
        <f>IF($E158=1,W158/$W$162,0)</f>
        <v>0</v>
      </c>
      <c r="Y158" s="65">
        <f>IFERROR(VLOOKUP($A158,#REF!,33,FALSE),0)</f>
        <v>49638386.247267976</v>
      </c>
      <c r="Z158" s="67">
        <f>IF($E158=1,ROUND($X158*(Z$165+Z$166),0),0)</f>
        <v>0</v>
      </c>
      <c r="AA158" s="65">
        <f>(IFERROR(VLOOKUP(A158,#REF!,64,FALSE),0))</f>
        <v>0</v>
      </c>
      <c r="AB158" s="65">
        <f>Z158+AA158</f>
        <v>0</v>
      </c>
      <c r="AC158" s="65">
        <v>0</v>
      </c>
      <c r="AD158" s="65">
        <f t="shared" si="115"/>
        <v>0</v>
      </c>
      <c r="AE158" s="65">
        <v>0</v>
      </c>
      <c r="AF158" s="65">
        <f t="shared" si="116"/>
        <v>0</v>
      </c>
      <c r="AG158" s="65">
        <f t="shared" si="117"/>
        <v>0</v>
      </c>
      <c r="AH158" s="65">
        <f t="shared" si="118"/>
        <v>0</v>
      </c>
      <c r="AI158" s="65">
        <f t="shared" si="119"/>
        <v>0</v>
      </c>
      <c r="AJ158" s="65">
        <f>+Y158-(Z158+AA158)</f>
        <v>49638386.247267976</v>
      </c>
      <c r="AK158" s="68"/>
      <c r="AR158" s="24" t="str">
        <f>VLOOKUP(A158,#REF!,1,FALSE)</f>
        <v>200752850A</v>
      </c>
      <c r="AS158" s="79"/>
      <c r="AT158" s="24" t="str">
        <f>VLOOKUP(A158,#REF!,1,FALSE)</f>
        <v>200752850A</v>
      </c>
      <c r="AU158" s="24" t="str">
        <f>VLOOKUP(A158,#REF!,1,FALSE)</f>
        <v>200752850A</v>
      </c>
    </row>
    <row r="159" spans="1:47" x14ac:dyDescent="0.2">
      <c r="A159" s="25" t="s">
        <v>348</v>
      </c>
      <c r="B159" s="89" t="s">
        <v>349</v>
      </c>
      <c r="C159" s="62" t="str">
        <f>IFERROR(VLOOKUP(A159,#REF!,6,FALSE),IFERROR(VLOOKUP(A159,#REF!,6,FALSE),VLOOKUP(A159,#REF!,10,FALSE)))</f>
        <v>Yes</v>
      </c>
      <c r="D159" s="8">
        <v>3</v>
      </c>
      <c r="E159" s="84">
        <v>0</v>
      </c>
      <c r="F159" s="64">
        <f>G159+W159</f>
        <v>3009723.94</v>
      </c>
      <c r="G159" s="65">
        <f>IFERROR(IF(C159="No",(VLOOKUP($A159,#REF!,17,FALSE)+VLOOKUP($A159,#REF!,18,FALSE)+VLOOKUP($A159,#REF!,19,FALSE)),(VLOOKUP($A159,#REF!,18,FALSE)+VLOOKUP($A159,#REF!,19,FALSE)+VLOOKUP($A159,#REF!,22,FALSE))),0)</f>
        <v>3009723.94</v>
      </c>
      <c r="H159" s="65"/>
      <c r="I159" s="65">
        <f t="shared" si="108"/>
        <v>3009723.94</v>
      </c>
      <c r="J159" s="66">
        <f t="shared" si="109"/>
        <v>0</v>
      </c>
      <c r="K159" s="65">
        <f>IFERROR(IF(C159="No",(VLOOKUP($A159,#REF!,36,FALSE)),VLOOKUP($A159,#REF!,48,FALSE)),0)</f>
        <v>1676614.8231302523</v>
      </c>
      <c r="L159" s="65">
        <f t="shared" si="110"/>
        <v>0</v>
      </c>
      <c r="M159" s="65">
        <f>(IFERROR(VLOOKUP($A159,#REF!,48,FALSE),0))</f>
        <v>0</v>
      </c>
      <c r="N159" s="65">
        <f t="shared" si="111"/>
        <v>0</v>
      </c>
      <c r="O159" s="65">
        <v>0</v>
      </c>
      <c r="P159" s="65">
        <f t="shared" si="112"/>
        <v>0</v>
      </c>
      <c r="Q159" s="65">
        <f t="shared" si="113"/>
        <v>0</v>
      </c>
      <c r="R159" s="65">
        <f t="shared" si="114"/>
        <v>0</v>
      </c>
      <c r="S159" s="65">
        <f t="shared" si="114"/>
        <v>0</v>
      </c>
      <c r="T159" s="65">
        <f>$N159*1.4%</f>
        <v>0</v>
      </c>
      <c r="U159" s="65">
        <f>+K159-(L159+M159)</f>
        <v>1676614.8231302523</v>
      </c>
      <c r="V159" s="65"/>
      <c r="W159" s="65">
        <f>IFERROR(VLOOKUP($A159,#REF!,31,FALSE),0)+IFERROR(VLOOKUP($A159,#REF!,32,FALSE),0)</f>
        <v>0</v>
      </c>
      <c r="X159" s="66">
        <f>IF($E159=1,W159/$W$162,0)</f>
        <v>0</v>
      </c>
      <c r="Y159" s="65">
        <f>IFERROR(VLOOKUP($A159,#REF!,33,FALSE),0)</f>
        <v>0</v>
      </c>
      <c r="Z159" s="67">
        <f>IF($E159=1,ROUND($X159*(Z$165+Z$166),0),0)</f>
        <v>0</v>
      </c>
      <c r="AA159" s="65">
        <f>(IFERROR(VLOOKUP(A159,#REF!,64,FALSE),0))</f>
        <v>0</v>
      </c>
      <c r="AB159" s="65">
        <f>Z159+AA159</f>
        <v>0</v>
      </c>
      <c r="AC159" s="65">
        <v>0</v>
      </c>
      <c r="AD159" s="65">
        <f t="shared" si="115"/>
        <v>0</v>
      </c>
      <c r="AE159" s="65">
        <v>0</v>
      </c>
      <c r="AF159" s="65">
        <f t="shared" si="116"/>
        <v>0</v>
      </c>
      <c r="AG159" s="65">
        <f t="shared" si="117"/>
        <v>0</v>
      </c>
      <c r="AH159" s="65">
        <f t="shared" si="118"/>
        <v>0</v>
      </c>
      <c r="AI159" s="65">
        <f t="shared" si="119"/>
        <v>0</v>
      </c>
      <c r="AJ159" s="65">
        <f>+Y159-(Z159+AA159)</f>
        <v>0</v>
      </c>
      <c r="AR159" s="24" t="str">
        <f>VLOOKUP(A159,#REF!,1,FALSE)</f>
        <v>200752850A E</v>
      </c>
      <c r="AS159" s="79"/>
      <c r="AT159" s="24" t="str">
        <f>VLOOKUP(A159,#REF!,1,FALSE)</f>
        <v>200752850A E</v>
      </c>
      <c r="AU159" s="24" t="e">
        <f>VLOOKUP(A159,#REF!,1,FALSE)</f>
        <v>#N/A</v>
      </c>
    </row>
    <row r="160" spans="1:47" x14ac:dyDescent="0.2">
      <c r="A160" s="25"/>
      <c r="C160" s="62"/>
      <c r="E160" s="84"/>
      <c r="F160" s="64"/>
      <c r="G160" s="65"/>
      <c r="H160" s="65"/>
      <c r="I160" s="65"/>
      <c r="J160" s="66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6"/>
      <c r="Y160" s="65"/>
      <c r="Z160" s="67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</row>
    <row r="161" spans="1:36" x14ac:dyDescent="0.2">
      <c r="A161" s="25"/>
      <c r="E161" s="84"/>
      <c r="F161" s="64"/>
      <c r="G161" s="64"/>
      <c r="H161" s="64"/>
      <c r="I161" s="64"/>
      <c r="J161" s="66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6"/>
      <c r="Y161" s="65"/>
      <c r="Z161" s="67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</row>
    <row r="162" spans="1:36" hidden="1" x14ac:dyDescent="0.2">
      <c r="A162" s="25"/>
      <c r="E162" s="63"/>
      <c r="F162" s="64"/>
      <c r="G162" s="64">
        <f>SUM(G117:G131)</f>
        <v>61842273.370000012</v>
      </c>
      <c r="H162" s="64">
        <f>SUM(H117:H131)</f>
        <v>0</v>
      </c>
      <c r="I162" s="64">
        <f>SUM(I117:I131)</f>
        <v>61842273.370000012</v>
      </c>
      <c r="J162" s="83">
        <f>SUM(J117:J161)</f>
        <v>1</v>
      </c>
      <c r="K162" s="65">
        <f t="shared" ref="K162:U162" si="120">SUM(K117:K157)</f>
        <v>81218642.529735088</v>
      </c>
      <c r="L162" s="65">
        <f t="shared" si="120"/>
        <v>75566709</v>
      </c>
      <c r="M162" s="65">
        <f t="shared" si="120"/>
        <v>2977178</v>
      </c>
      <c r="N162" s="65">
        <f t="shared" si="120"/>
        <v>78543887</v>
      </c>
      <c r="O162" s="65">
        <v>18572656.129999999</v>
      </c>
      <c r="P162" s="65">
        <f t="shared" si="120"/>
        <v>18578037.809999999</v>
      </c>
      <c r="Q162" s="65">
        <f t="shared" si="120"/>
        <v>19641353.43</v>
      </c>
      <c r="R162" s="65">
        <f t="shared" si="120"/>
        <v>19635971.75</v>
      </c>
      <c r="S162" s="65">
        <f t="shared" si="120"/>
        <v>19635971.75</v>
      </c>
      <c r="T162" s="65">
        <f t="shared" si="120"/>
        <v>1057933.94</v>
      </c>
      <c r="U162" s="93">
        <f t="shared" si="120"/>
        <v>2674755.5297350753</v>
      </c>
      <c r="V162" s="65"/>
      <c r="W162" s="64">
        <f>SUM(W117:W131)</f>
        <v>69465386.231903329</v>
      </c>
      <c r="X162" s="66">
        <f t="shared" ref="X162:AJ162" si="121">SUM(X117:X157)</f>
        <v>1</v>
      </c>
      <c r="Y162" s="65">
        <f t="shared" si="121"/>
        <v>39140565.168218337</v>
      </c>
      <c r="Z162" s="65">
        <f t="shared" si="121"/>
        <v>23190058</v>
      </c>
      <c r="AA162" s="65">
        <f t="shared" si="121"/>
        <v>13998847</v>
      </c>
      <c r="AB162" s="65">
        <f t="shared" si="121"/>
        <v>37188905</v>
      </c>
      <c r="AC162" s="65">
        <v>9065131.3320000023</v>
      </c>
      <c r="AD162" s="65">
        <f t="shared" si="121"/>
        <v>8972565.438000001</v>
      </c>
      <c r="AE162" s="65">
        <f t="shared" si="121"/>
        <v>9018560.2019999996</v>
      </c>
      <c r="AF162" s="65">
        <f t="shared" si="121"/>
        <v>9297226.25</v>
      </c>
      <c r="AG162" s="65">
        <f t="shared" si="121"/>
        <v>9189188.9039999992</v>
      </c>
      <c r="AH162" s="65">
        <f t="shared" si="121"/>
        <v>9297226.25</v>
      </c>
      <c r="AI162" s="65">
        <f t="shared" si="121"/>
        <v>324660.8</v>
      </c>
      <c r="AJ162" s="93">
        <f t="shared" si="121"/>
        <v>1951660.1682183375</v>
      </c>
    </row>
    <row r="163" spans="1:36" hidden="1" x14ac:dyDescent="0.2">
      <c r="A163" s="25"/>
      <c r="E163" s="63"/>
      <c r="F163" s="83"/>
      <c r="G163" s="99">
        <f>SUM(G117:G157)</f>
        <v>67007227.570000015</v>
      </c>
      <c r="H163" s="99">
        <f>SUM(H117:H157)</f>
        <v>0</v>
      </c>
      <c r="I163" s="99">
        <f>SUM(I117:I157)</f>
        <v>67007227.570000015</v>
      </c>
      <c r="J163" s="64"/>
      <c r="K163" s="83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99">
        <f>SUM(W117:W157)</f>
        <v>80131048.910977721</v>
      </c>
      <c r="Y163" s="83"/>
      <c r="AJ163" s="64"/>
    </row>
    <row r="164" spans="1:36" x14ac:dyDescent="0.2">
      <c r="A164" s="25"/>
      <c r="E164" s="63"/>
      <c r="F164" s="63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Y164" s="64"/>
      <c r="AJ164" s="64"/>
    </row>
    <row r="165" spans="1:36" x14ac:dyDescent="0.2">
      <c r="A165" s="25"/>
      <c r="E165" s="63"/>
      <c r="F165" s="64"/>
      <c r="G165" s="64"/>
      <c r="H165" s="64"/>
      <c r="I165" s="64"/>
      <c r="J165" s="94" t="s">
        <v>350</v>
      </c>
      <c r="K165" s="94"/>
      <c r="L165" s="94">
        <f>ROUND(L1*#REF!,0)</f>
        <v>75566709</v>
      </c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95"/>
      <c r="X165" s="108" t="s">
        <v>351</v>
      </c>
      <c r="Y165" s="108"/>
      <c r="Z165" s="96">
        <f>ROUND(Z1*#REF!,0)</f>
        <v>23190058</v>
      </c>
      <c r="AA165" s="67"/>
      <c r="AB165" s="67"/>
      <c r="AC165" s="67"/>
      <c r="AD165" s="67"/>
      <c r="AE165" s="67"/>
      <c r="AF165" s="67"/>
      <c r="AG165" s="67"/>
      <c r="AH165" s="67"/>
      <c r="AI165" s="67"/>
      <c r="AJ165" s="64"/>
    </row>
    <row r="166" spans="1:36" x14ac:dyDescent="0.2">
      <c r="A166" s="25"/>
      <c r="E166" s="63"/>
      <c r="F166" s="63"/>
      <c r="G166" s="64"/>
      <c r="H166" s="64"/>
      <c r="I166" s="64"/>
      <c r="J166" s="94" t="s">
        <v>352</v>
      </c>
      <c r="K166" s="94"/>
      <c r="L166" s="97">
        <v>0.3</v>
      </c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108" t="s">
        <v>352</v>
      </c>
      <c r="Y166" s="108"/>
      <c r="Z166" s="97">
        <v>0.1</v>
      </c>
      <c r="AJ166" s="64"/>
    </row>
    <row r="167" spans="1:36" x14ac:dyDescent="0.2">
      <c r="A167" s="8"/>
      <c r="D167" s="100"/>
      <c r="E167" s="63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X167" s="64"/>
      <c r="AA167" s="64"/>
      <c r="AB167" s="64"/>
      <c r="AC167" s="64"/>
      <c r="AD167" s="64"/>
      <c r="AE167" s="64"/>
      <c r="AF167" s="64"/>
      <c r="AG167" s="64"/>
      <c r="AH167" s="64"/>
      <c r="AI167" s="64"/>
    </row>
    <row r="168" spans="1:36" x14ac:dyDescent="0.2">
      <c r="A168" s="25"/>
      <c r="E168" s="63"/>
      <c r="F168" s="63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Y168" s="64"/>
      <c r="AJ168" s="64"/>
    </row>
    <row r="169" spans="1:36" x14ac:dyDescent="0.2">
      <c r="A169" s="25"/>
      <c r="E169" s="63"/>
      <c r="F169" s="63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Y169" s="64"/>
      <c r="AJ169" s="64"/>
    </row>
    <row r="170" spans="1:36" hidden="1" x14ac:dyDescent="0.2">
      <c r="A170" s="25"/>
      <c r="E170" s="63"/>
      <c r="F170" s="63" t="s">
        <v>353</v>
      </c>
      <c r="G170" s="64">
        <f>G111+G163</f>
        <v>632678231.10999978</v>
      </c>
      <c r="H170" s="64"/>
      <c r="I170" s="64"/>
      <c r="J170" s="64"/>
      <c r="K170" s="64">
        <f t="shared" ref="K170:U170" si="122">K110+K162</f>
        <v>565977848.01802647</v>
      </c>
      <c r="L170" s="64">
        <f t="shared" si="122"/>
        <v>556017308</v>
      </c>
      <c r="M170" s="64">
        <f t="shared" si="122"/>
        <v>5065714</v>
      </c>
      <c r="N170" s="64">
        <f t="shared" si="122"/>
        <v>561083022</v>
      </c>
      <c r="O170" s="64">
        <v>132481131.50999998</v>
      </c>
      <c r="P170" s="64">
        <f t="shared" si="122"/>
        <v>132486513.18999998</v>
      </c>
      <c r="Q170" s="64">
        <f t="shared" si="122"/>
        <v>140276137.18000001</v>
      </c>
      <c r="R170" s="64">
        <f t="shared" si="122"/>
        <v>140270755.5</v>
      </c>
      <c r="S170" s="64">
        <f t="shared" si="122"/>
        <v>140270755.5</v>
      </c>
      <c r="T170" s="64">
        <f t="shared" si="122"/>
        <v>7784242.3100000005</v>
      </c>
      <c r="U170" s="64">
        <f t="shared" si="122"/>
        <v>4894826.018026283</v>
      </c>
      <c r="V170" s="64"/>
      <c r="W170" s="64">
        <f>W111+W163</f>
        <v>448108166.36551934</v>
      </c>
      <c r="X170" s="67"/>
      <c r="Y170" s="64">
        <f t="shared" ref="Y170:AJ170" si="123">Y110+Y162</f>
        <v>194666892.3222405</v>
      </c>
      <c r="Z170" s="64">
        <f t="shared" si="123"/>
        <v>160410848</v>
      </c>
      <c r="AA170" s="64">
        <f t="shared" si="123"/>
        <v>28916934</v>
      </c>
      <c r="AB170" s="64">
        <f t="shared" si="123"/>
        <v>189327782</v>
      </c>
      <c r="AC170" s="64">
        <v>45139383.013999999</v>
      </c>
      <c r="AD170" s="64">
        <f t="shared" si="123"/>
        <v>45086193.628000014</v>
      </c>
      <c r="AE170" s="64">
        <f t="shared" si="123"/>
        <v>47006004.452</v>
      </c>
      <c r="AF170" s="64">
        <f t="shared" si="123"/>
        <v>47331945.5</v>
      </c>
      <c r="AG170" s="64">
        <f t="shared" si="123"/>
        <v>47324997.662000008</v>
      </c>
      <c r="AH170" s="64">
        <f t="shared" si="123"/>
        <v>47317507.5</v>
      </c>
      <c r="AI170" s="64">
        <f t="shared" si="123"/>
        <v>2245751.8600000003</v>
      </c>
      <c r="AJ170" s="64">
        <f t="shared" si="123"/>
        <v>5339110.3222404979</v>
      </c>
    </row>
    <row r="174" spans="1:36" x14ac:dyDescent="0.2">
      <c r="J174" s="102" t="s">
        <v>354</v>
      </c>
      <c r="K174" s="102"/>
      <c r="L174" s="103">
        <f>L170+M170</f>
        <v>561083022</v>
      </c>
      <c r="X174" s="109" t="s">
        <v>355</v>
      </c>
      <c r="Y174" s="109"/>
      <c r="Z174" s="103">
        <f>Z170+AA170</f>
        <v>189327782</v>
      </c>
    </row>
    <row r="181" spans="2:36" x14ac:dyDescent="0.2">
      <c r="B181" s="24"/>
      <c r="C181" s="24"/>
      <c r="D181" s="24"/>
      <c r="E181" s="104"/>
      <c r="F181" s="104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T181" s="65"/>
      <c r="U181" s="65"/>
      <c r="V181" s="65"/>
      <c r="W181" s="65"/>
      <c r="Y181" s="65"/>
      <c r="AJ181" s="65"/>
    </row>
    <row r="182" spans="2:36" x14ac:dyDescent="0.2">
      <c r="B182" s="24"/>
      <c r="C182" s="24"/>
      <c r="D182" s="24"/>
      <c r="E182" s="104"/>
      <c r="F182" s="104"/>
    </row>
    <row r="183" spans="2:36" x14ac:dyDescent="0.2">
      <c r="B183" s="24"/>
      <c r="C183" s="24"/>
      <c r="D183" s="24"/>
      <c r="E183" s="104"/>
      <c r="F183" s="104"/>
    </row>
    <row r="184" spans="2:36" x14ac:dyDescent="0.2">
      <c r="B184" s="24"/>
      <c r="C184" s="24"/>
      <c r="D184" s="24"/>
      <c r="E184" s="104"/>
      <c r="F184" s="104"/>
    </row>
    <row r="185" spans="2:36" x14ac:dyDescent="0.2">
      <c r="B185" s="24"/>
      <c r="C185" s="24"/>
      <c r="D185" s="24"/>
      <c r="E185" s="104"/>
      <c r="F185" s="104"/>
    </row>
    <row r="186" spans="2:36" x14ac:dyDescent="0.2">
      <c r="B186" s="24"/>
      <c r="C186" s="24"/>
      <c r="D186" s="24"/>
      <c r="E186" s="104"/>
      <c r="F186" s="104"/>
    </row>
    <row r="187" spans="2:36" x14ac:dyDescent="0.2">
      <c r="B187" s="24"/>
      <c r="C187" s="24"/>
      <c r="D187" s="24"/>
      <c r="E187" s="104"/>
      <c r="F187" s="104"/>
    </row>
    <row r="188" spans="2:36" x14ac:dyDescent="0.2">
      <c r="B188" s="24"/>
      <c r="C188" s="24"/>
      <c r="D188" s="24"/>
      <c r="E188" s="104"/>
      <c r="F188" s="104"/>
    </row>
    <row r="189" spans="2:36" x14ac:dyDescent="0.2">
      <c r="B189" s="24"/>
      <c r="C189" s="24"/>
      <c r="D189" s="24"/>
      <c r="E189" s="104"/>
      <c r="F189" s="104"/>
    </row>
    <row r="190" spans="2:36" x14ac:dyDescent="0.2">
      <c r="E190" s="104"/>
      <c r="F190" s="104"/>
    </row>
    <row r="191" spans="2:36" x14ac:dyDescent="0.2">
      <c r="E191" s="95"/>
      <c r="F191" s="95"/>
    </row>
    <row r="201" spans="1:42" s="101" customFormat="1" x14ac:dyDescent="0.2">
      <c r="A201" s="24"/>
      <c r="B201" s="8"/>
      <c r="C201" s="8"/>
      <c r="D201" s="8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68"/>
      <c r="AM201" s="68"/>
      <c r="AP201" s="24"/>
    </row>
    <row r="202" spans="1:42" s="101" customFormat="1" x14ac:dyDescent="0.2">
      <c r="A202" s="24"/>
      <c r="B202" s="8"/>
      <c r="C202" s="8"/>
      <c r="D202" s="8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68"/>
      <c r="AM202" s="68"/>
      <c r="AP202" s="24"/>
    </row>
    <row r="203" spans="1:42" s="101" customFormat="1" x14ac:dyDescent="0.2">
      <c r="A203" s="24"/>
      <c r="B203" s="8"/>
      <c r="C203" s="8"/>
      <c r="D203" s="8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68"/>
      <c r="AM203" s="68"/>
      <c r="AP203" s="24"/>
    </row>
    <row r="204" spans="1:42" s="101" customFormat="1" x14ac:dyDescent="0.2">
      <c r="A204" s="24"/>
      <c r="B204" s="8"/>
      <c r="C204" s="8"/>
      <c r="D204" s="8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68"/>
      <c r="AM204" s="68"/>
      <c r="AP204" s="24"/>
    </row>
    <row r="205" spans="1:42" s="101" customFormat="1" x14ac:dyDescent="0.2">
      <c r="A205" s="24"/>
      <c r="B205" s="8"/>
      <c r="C205" s="8"/>
      <c r="D205" s="8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68"/>
      <c r="AM205" s="68"/>
      <c r="AP205" s="24"/>
    </row>
    <row r="206" spans="1:42" s="101" customFormat="1" x14ac:dyDescent="0.2">
      <c r="A206" s="24"/>
      <c r="B206" s="8"/>
      <c r="C206" s="8"/>
      <c r="D206" s="8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68"/>
      <c r="AM206" s="68"/>
      <c r="AP206" s="24"/>
    </row>
    <row r="207" spans="1:42" s="101" customFormat="1" x14ac:dyDescent="0.2">
      <c r="A207" s="24"/>
      <c r="B207" s="8"/>
      <c r="C207" s="8"/>
      <c r="D207" s="8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68"/>
      <c r="AM207" s="68"/>
      <c r="AP207" s="24"/>
    </row>
    <row r="208" spans="1:42" s="101" customFormat="1" x14ac:dyDescent="0.2">
      <c r="A208" s="24"/>
      <c r="B208" s="8"/>
      <c r="C208" s="8"/>
      <c r="D208" s="8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68"/>
      <c r="AM208" s="68"/>
      <c r="AP208" s="24"/>
    </row>
    <row r="209" spans="1:42" s="101" customFormat="1" x14ac:dyDescent="0.2">
      <c r="A209" s="24"/>
      <c r="B209" s="8"/>
      <c r="C209" s="8"/>
      <c r="D209" s="8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68"/>
      <c r="AM209" s="68"/>
      <c r="AP209" s="24"/>
    </row>
    <row r="210" spans="1:42" s="101" customFormat="1" x14ac:dyDescent="0.2">
      <c r="A210" s="24"/>
      <c r="B210" s="8"/>
      <c r="C210" s="8"/>
      <c r="D210" s="8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68"/>
      <c r="AM210" s="68"/>
      <c r="AP210" s="24"/>
    </row>
    <row r="211" spans="1:42" s="101" customFormat="1" x14ac:dyDescent="0.2">
      <c r="A211" s="24"/>
      <c r="B211" s="8"/>
      <c r="C211" s="8"/>
      <c r="D211" s="8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68"/>
      <c r="AM211" s="68"/>
      <c r="AP211" s="24"/>
    </row>
    <row r="212" spans="1:42" s="101" customFormat="1" x14ac:dyDescent="0.2">
      <c r="A212" s="24"/>
      <c r="B212" s="8"/>
      <c r="C212" s="8"/>
      <c r="D212" s="8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68"/>
      <c r="AM212" s="68"/>
      <c r="AP212" s="24"/>
    </row>
    <row r="213" spans="1:42" s="101" customFormat="1" x14ac:dyDescent="0.2">
      <c r="A213" s="24"/>
      <c r="B213" s="8"/>
      <c r="C213" s="8"/>
      <c r="D213" s="8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68"/>
      <c r="AM213" s="68"/>
      <c r="AP213" s="24"/>
    </row>
    <row r="214" spans="1:42" s="101" customFormat="1" x14ac:dyDescent="0.2">
      <c r="A214" s="24"/>
      <c r="B214" s="8"/>
      <c r="C214" s="8"/>
      <c r="D214" s="8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68"/>
      <c r="AM214" s="68"/>
      <c r="AP214" s="24"/>
    </row>
    <row r="215" spans="1:42" s="101" customFormat="1" x14ac:dyDescent="0.2">
      <c r="A215" s="24"/>
      <c r="B215" s="8"/>
      <c r="C215" s="8"/>
      <c r="D215" s="8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68"/>
      <c r="AM215" s="68"/>
      <c r="AP215" s="24"/>
    </row>
    <row r="216" spans="1:42" s="101" customFormat="1" x14ac:dyDescent="0.2">
      <c r="A216" s="24"/>
      <c r="B216" s="8"/>
      <c r="C216" s="8"/>
      <c r="D216" s="8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68"/>
      <c r="AM216" s="68"/>
      <c r="AP216" s="24"/>
    </row>
    <row r="217" spans="1:42" s="101" customFormat="1" x14ac:dyDescent="0.2">
      <c r="A217" s="24"/>
      <c r="B217" s="8"/>
      <c r="C217" s="8"/>
      <c r="D217" s="8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68"/>
      <c r="AM217" s="68"/>
      <c r="AP217" s="24"/>
    </row>
    <row r="218" spans="1:42" s="101" customFormat="1" x14ac:dyDescent="0.2">
      <c r="A218" s="24"/>
      <c r="B218" s="8"/>
      <c r="C218" s="8"/>
      <c r="D218" s="8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68"/>
      <c r="AM218" s="68"/>
      <c r="AP218" s="24"/>
    </row>
    <row r="219" spans="1:42" s="101" customFormat="1" x14ac:dyDescent="0.2">
      <c r="A219" s="24"/>
      <c r="B219" s="8"/>
      <c r="C219" s="8"/>
      <c r="D219" s="8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68"/>
      <c r="AM219" s="68"/>
      <c r="AP219" s="24"/>
    </row>
    <row r="220" spans="1:42" s="101" customFormat="1" x14ac:dyDescent="0.2">
      <c r="A220" s="24"/>
      <c r="B220" s="8"/>
      <c r="C220" s="8"/>
      <c r="D220" s="8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68"/>
      <c r="AM220" s="68"/>
      <c r="AP220" s="24"/>
    </row>
    <row r="221" spans="1:42" s="101" customFormat="1" x14ac:dyDescent="0.2">
      <c r="A221" s="24"/>
      <c r="B221" s="8"/>
      <c r="C221" s="8"/>
      <c r="D221" s="8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68"/>
      <c r="AM221" s="68"/>
      <c r="AP221" s="24"/>
    </row>
    <row r="222" spans="1:42" s="101" customFormat="1" x14ac:dyDescent="0.2">
      <c r="A222" s="24"/>
      <c r="B222" s="8"/>
      <c r="C222" s="8"/>
      <c r="D222" s="8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68"/>
      <c r="AM222" s="68"/>
      <c r="AP222" s="24"/>
    </row>
    <row r="223" spans="1:42" s="101" customFormat="1" x14ac:dyDescent="0.2">
      <c r="A223" s="24"/>
      <c r="B223" s="8"/>
      <c r="C223" s="8"/>
      <c r="D223" s="8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68"/>
      <c r="AM223" s="68"/>
      <c r="AP223" s="24"/>
    </row>
    <row r="224" spans="1:42" s="101" customFormat="1" x14ac:dyDescent="0.2">
      <c r="A224" s="24"/>
      <c r="B224" s="8"/>
      <c r="C224" s="8"/>
      <c r="D224" s="8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68"/>
      <c r="AM224" s="68"/>
      <c r="AP224" s="24"/>
    </row>
    <row r="225" spans="1:42" s="101" customFormat="1" x14ac:dyDescent="0.2">
      <c r="A225" s="24"/>
      <c r="B225" s="8"/>
      <c r="C225" s="8"/>
      <c r="D225" s="8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68"/>
      <c r="AM225" s="68"/>
      <c r="AP225" s="24"/>
    </row>
    <row r="226" spans="1:42" s="101" customFormat="1" x14ac:dyDescent="0.2">
      <c r="A226" s="24"/>
      <c r="B226" s="8"/>
      <c r="C226" s="8"/>
      <c r="D226" s="8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68"/>
      <c r="AM226" s="68"/>
      <c r="AP226" s="24"/>
    </row>
    <row r="227" spans="1:42" s="101" customFormat="1" x14ac:dyDescent="0.2">
      <c r="A227" s="24"/>
      <c r="B227" s="8"/>
      <c r="C227" s="8"/>
      <c r="D227" s="8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68"/>
      <c r="AM227" s="68"/>
      <c r="AP227" s="24"/>
    </row>
    <row r="228" spans="1:42" s="101" customFormat="1" x14ac:dyDescent="0.2">
      <c r="A228" s="24"/>
      <c r="B228" s="8"/>
      <c r="C228" s="8"/>
      <c r="D228" s="8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68"/>
      <c r="AM228" s="68"/>
      <c r="AP228" s="24"/>
    </row>
    <row r="229" spans="1:42" s="101" customFormat="1" x14ac:dyDescent="0.2">
      <c r="A229" s="24"/>
      <c r="B229" s="8"/>
      <c r="C229" s="8"/>
      <c r="D229" s="8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68"/>
      <c r="AM229" s="68"/>
      <c r="AP229" s="24"/>
    </row>
    <row r="230" spans="1:42" s="101" customFormat="1" x14ac:dyDescent="0.2">
      <c r="A230" s="24"/>
      <c r="B230" s="8"/>
      <c r="C230" s="8"/>
      <c r="D230" s="8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68"/>
      <c r="AM230" s="68"/>
      <c r="AP230" s="24"/>
    </row>
    <row r="231" spans="1:42" s="101" customFormat="1" x14ac:dyDescent="0.2">
      <c r="A231" s="24"/>
      <c r="B231" s="8"/>
      <c r="C231" s="8"/>
      <c r="D231" s="8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68"/>
      <c r="AM231" s="68"/>
      <c r="AP231" s="24"/>
    </row>
    <row r="232" spans="1:42" s="101" customFormat="1" x14ac:dyDescent="0.2">
      <c r="A232" s="24"/>
      <c r="B232" s="8"/>
      <c r="C232" s="8"/>
      <c r="D232" s="8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68"/>
      <c r="AM232" s="68"/>
      <c r="AP232" s="24"/>
    </row>
    <row r="233" spans="1:42" s="101" customFormat="1" x14ac:dyDescent="0.2">
      <c r="A233" s="24"/>
      <c r="B233" s="8"/>
      <c r="C233" s="8"/>
      <c r="D233" s="8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68"/>
      <c r="AM233" s="68"/>
      <c r="AP233" s="24"/>
    </row>
    <row r="234" spans="1:42" s="101" customFormat="1" x14ac:dyDescent="0.2">
      <c r="A234" s="24"/>
      <c r="B234" s="8"/>
      <c r="C234" s="8"/>
      <c r="D234" s="8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68"/>
      <c r="AM234" s="68"/>
      <c r="AP234" s="24"/>
    </row>
    <row r="235" spans="1:42" s="101" customFormat="1" x14ac:dyDescent="0.2">
      <c r="A235" s="24"/>
      <c r="B235" s="8"/>
      <c r="C235" s="8"/>
      <c r="D235" s="8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68"/>
      <c r="AM235" s="68"/>
      <c r="AP235" s="24"/>
    </row>
    <row r="236" spans="1:42" s="101" customFormat="1" x14ac:dyDescent="0.2">
      <c r="A236" s="24"/>
      <c r="B236" s="8"/>
      <c r="C236" s="8"/>
      <c r="D236" s="8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68"/>
      <c r="AM236" s="68"/>
      <c r="AP236" s="24"/>
    </row>
    <row r="237" spans="1:42" s="101" customFormat="1" x14ac:dyDescent="0.2">
      <c r="A237" s="24"/>
      <c r="B237" s="8"/>
      <c r="C237" s="8"/>
      <c r="D237" s="8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68"/>
      <c r="AM237" s="68"/>
      <c r="AP237" s="24"/>
    </row>
    <row r="238" spans="1:42" s="101" customFormat="1" x14ac:dyDescent="0.2">
      <c r="A238" s="24"/>
      <c r="B238" s="8"/>
      <c r="C238" s="8"/>
      <c r="D238" s="8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68"/>
      <c r="AM238" s="68"/>
      <c r="AP238" s="24"/>
    </row>
    <row r="239" spans="1:42" s="101" customFormat="1" x14ac:dyDescent="0.2">
      <c r="A239" s="24"/>
      <c r="B239" s="8"/>
      <c r="C239" s="8"/>
      <c r="D239" s="8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68"/>
      <c r="AM239" s="68"/>
      <c r="AP239" s="24"/>
    </row>
    <row r="240" spans="1:42" s="101" customFormat="1" x14ac:dyDescent="0.2">
      <c r="A240" s="24"/>
      <c r="B240" s="8"/>
      <c r="C240" s="8"/>
      <c r="D240" s="8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68"/>
      <c r="AM240" s="68"/>
      <c r="AP240" s="24"/>
    </row>
    <row r="241" spans="1:42" s="101" customFormat="1" x14ac:dyDescent="0.2">
      <c r="A241" s="24"/>
      <c r="B241" s="8"/>
      <c r="C241" s="8"/>
      <c r="D241" s="8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68"/>
      <c r="AM241" s="68"/>
      <c r="AP241" s="24"/>
    </row>
    <row r="242" spans="1:42" s="101" customFormat="1" x14ac:dyDescent="0.2">
      <c r="A242" s="24"/>
      <c r="B242" s="8"/>
      <c r="C242" s="8"/>
      <c r="D242" s="8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68"/>
      <c r="AM242" s="68"/>
      <c r="AP242" s="24"/>
    </row>
    <row r="243" spans="1:42" s="101" customFormat="1" x14ac:dyDescent="0.2">
      <c r="A243" s="24"/>
      <c r="B243" s="8"/>
      <c r="C243" s="8"/>
      <c r="D243" s="8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68"/>
      <c r="AM243" s="68"/>
      <c r="AP243" s="24"/>
    </row>
    <row r="244" spans="1:42" s="101" customFormat="1" x14ac:dyDescent="0.2">
      <c r="A244" s="24"/>
      <c r="B244" s="8"/>
      <c r="C244" s="8"/>
      <c r="D244" s="8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68"/>
      <c r="AM244" s="68"/>
      <c r="AP244" s="24"/>
    </row>
    <row r="245" spans="1:42" s="101" customFormat="1" x14ac:dyDescent="0.2">
      <c r="A245" s="24"/>
      <c r="B245" s="8"/>
      <c r="C245" s="8"/>
      <c r="D245" s="8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68"/>
      <c r="AM245" s="68"/>
      <c r="AP245" s="24"/>
    </row>
    <row r="246" spans="1:42" s="101" customFormat="1" x14ac:dyDescent="0.2">
      <c r="A246" s="24"/>
      <c r="B246" s="8"/>
      <c r="C246" s="8"/>
      <c r="D246" s="8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68"/>
      <c r="AM246" s="68"/>
      <c r="AP246" s="24"/>
    </row>
    <row r="247" spans="1:42" s="101" customFormat="1" x14ac:dyDescent="0.2">
      <c r="A247" s="24"/>
      <c r="B247" s="8"/>
      <c r="C247" s="8"/>
      <c r="D247" s="8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68"/>
      <c r="AM247" s="68"/>
      <c r="AP247" s="24"/>
    </row>
    <row r="248" spans="1:42" s="101" customFormat="1" x14ac:dyDescent="0.2">
      <c r="A248" s="24"/>
      <c r="B248" s="8"/>
      <c r="C248" s="8"/>
      <c r="D248" s="8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68"/>
      <c r="AM248" s="68"/>
      <c r="AP248" s="24"/>
    </row>
    <row r="249" spans="1:42" s="101" customFormat="1" x14ac:dyDescent="0.2">
      <c r="A249" s="24"/>
      <c r="B249" s="8"/>
      <c r="C249" s="8"/>
      <c r="D249" s="8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68"/>
      <c r="AM249" s="68"/>
      <c r="AP249" s="24"/>
    </row>
    <row r="250" spans="1:42" s="101" customFormat="1" x14ac:dyDescent="0.2">
      <c r="A250" s="24"/>
      <c r="B250" s="8"/>
      <c r="C250" s="8"/>
      <c r="D250" s="8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68"/>
      <c r="AM250" s="68"/>
      <c r="AP250" s="24"/>
    </row>
    <row r="251" spans="1:42" s="101" customFormat="1" x14ac:dyDescent="0.2">
      <c r="A251" s="24"/>
      <c r="B251" s="8"/>
      <c r="C251" s="8"/>
      <c r="D251" s="8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68"/>
      <c r="AM251" s="68"/>
      <c r="AP251" s="24"/>
    </row>
    <row r="252" spans="1:42" s="101" customFormat="1" x14ac:dyDescent="0.2">
      <c r="A252" s="24"/>
      <c r="B252" s="8"/>
      <c r="C252" s="8"/>
      <c r="D252" s="8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68"/>
      <c r="AM252" s="68"/>
      <c r="AP252" s="24"/>
    </row>
    <row r="253" spans="1:42" s="101" customFormat="1" x14ac:dyDescent="0.2">
      <c r="A253" s="24"/>
      <c r="B253" s="8"/>
      <c r="C253" s="8"/>
      <c r="D253" s="8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68"/>
      <c r="AM253" s="68"/>
      <c r="AP253" s="24"/>
    </row>
    <row r="254" spans="1:42" s="101" customFormat="1" x14ac:dyDescent="0.2">
      <c r="A254" s="24"/>
      <c r="B254" s="8"/>
      <c r="C254" s="8"/>
      <c r="D254" s="8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68"/>
      <c r="AM254" s="68"/>
      <c r="AP254" s="24"/>
    </row>
    <row r="255" spans="1:42" s="101" customFormat="1" x14ac:dyDescent="0.2">
      <c r="A255" s="24"/>
      <c r="B255" s="8"/>
      <c r="C255" s="8"/>
      <c r="D255" s="8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68"/>
      <c r="AM255" s="68"/>
      <c r="AP255" s="24"/>
    </row>
    <row r="256" spans="1:42" s="101" customFormat="1" x14ac:dyDescent="0.2">
      <c r="A256" s="24"/>
      <c r="B256" s="8"/>
      <c r="C256" s="8"/>
      <c r="D256" s="8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68"/>
      <c r="AM256" s="68"/>
      <c r="AP256" s="24"/>
    </row>
    <row r="257" spans="1:42" s="101" customFormat="1" x14ac:dyDescent="0.2">
      <c r="A257" s="24"/>
      <c r="B257" s="8"/>
      <c r="C257" s="8"/>
      <c r="D257" s="8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68"/>
      <c r="AM257" s="68"/>
      <c r="AP257" s="24"/>
    </row>
    <row r="258" spans="1:42" s="101" customFormat="1" x14ac:dyDescent="0.2">
      <c r="A258" s="24"/>
      <c r="B258" s="8"/>
      <c r="C258" s="8"/>
      <c r="D258" s="8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68"/>
      <c r="AM258" s="68"/>
      <c r="AP258" s="24"/>
    </row>
    <row r="259" spans="1:42" s="101" customFormat="1" x14ac:dyDescent="0.2">
      <c r="A259" s="24"/>
      <c r="B259" s="8"/>
      <c r="C259" s="8"/>
      <c r="D259" s="8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68"/>
      <c r="AM259" s="68"/>
      <c r="AP259" s="24"/>
    </row>
    <row r="260" spans="1:42" s="101" customFormat="1" x14ac:dyDescent="0.2">
      <c r="A260" s="24"/>
      <c r="B260" s="8"/>
      <c r="C260" s="8"/>
      <c r="D260" s="8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68"/>
      <c r="AM260" s="68"/>
      <c r="AP260" s="24"/>
    </row>
    <row r="261" spans="1:42" s="101" customFormat="1" x14ac:dyDescent="0.2">
      <c r="A261" s="24"/>
      <c r="B261" s="8"/>
      <c r="C261" s="8"/>
      <c r="D261" s="8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68"/>
      <c r="AM261" s="68"/>
      <c r="AP261" s="24"/>
    </row>
    <row r="262" spans="1:42" s="101" customFormat="1" x14ac:dyDescent="0.2">
      <c r="A262" s="24"/>
      <c r="B262" s="8"/>
      <c r="C262" s="8"/>
      <c r="D262" s="8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68"/>
      <c r="AM262" s="68"/>
      <c r="AP262" s="24"/>
    </row>
    <row r="263" spans="1:42" s="101" customFormat="1" x14ac:dyDescent="0.2">
      <c r="A263" s="24"/>
      <c r="B263" s="8"/>
      <c r="C263" s="8"/>
      <c r="D263" s="8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68"/>
      <c r="AM263" s="68"/>
      <c r="AP263" s="24"/>
    </row>
    <row r="264" spans="1:42" s="101" customFormat="1" x14ac:dyDescent="0.2">
      <c r="A264" s="24"/>
      <c r="B264" s="8"/>
      <c r="C264" s="8"/>
      <c r="D264" s="8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68"/>
      <c r="AM264" s="68"/>
      <c r="AP264" s="24"/>
    </row>
    <row r="265" spans="1:42" s="101" customFormat="1" x14ac:dyDescent="0.2">
      <c r="A265" s="24"/>
      <c r="B265" s="8"/>
      <c r="C265" s="8"/>
      <c r="D265" s="8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68"/>
      <c r="AM265" s="68"/>
      <c r="AP265" s="24"/>
    </row>
    <row r="266" spans="1:42" s="101" customFormat="1" x14ac:dyDescent="0.2">
      <c r="A266" s="24"/>
      <c r="B266" s="8"/>
      <c r="C266" s="8"/>
      <c r="D266" s="8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68"/>
      <c r="AM266" s="68"/>
      <c r="AP266" s="24"/>
    </row>
    <row r="267" spans="1:42" s="101" customFormat="1" x14ac:dyDescent="0.2">
      <c r="A267" s="24"/>
      <c r="B267" s="8"/>
      <c r="C267" s="8"/>
      <c r="D267" s="8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68"/>
      <c r="AM267" s="68"/>
      <c r="AP267" s="24"/>
    </row>
    <row r="268" spans="1:42" s="101" customFormat="1" x14ac:dyDescent="0.2">
      <c r="A268" s="24"/>
      <c r="B268" s="8"/>
      <c r="C268" s="8"/>
      <c r="D268" s="8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68"/>
      <c r="AM268" s="68"/>
      <c r="AP268" s="24"/>
    </row>
    <row r="269" spans="1:42" s="101" customFormat="1" x14ac:dyDescent="0.2">
      <c r="A269" s="24"/>
      <c r="B269" s="8"/>
      <c r="C269" s="8"/>
      <c r="D269" s="8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68"/>
      <c r="AM269" s="68"/>
      <c r="AP269" s="24"/>
    </row>
    <row r="270" spans="1:42" s="101" customFormat="1" x14ac:dyDescent="0.2">
      <c r="A270" s="24"/>
      <c r="B270" s="8"/>
      <c r="C270" s="8"/>
      <c r="D270" s="8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68"/>
      <c r="AM270" s="68"/>
      <c r="AP270" s="24"/>
    </row>
    <row r="271" spans="1:42" s="101" customFormat="1" x14ac:dyDescent="0.2">
      <c r="A271" s="24"/>
      <c r="B271" s="8"/>
      <c r="C271" s="8"/>
      <c r="D271" s="8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68"/>
      <c r="AM271" s="68"/>
      <c r="AP271" s="24"/>
    </row>
    <row r="272" spans="1:42" s="101" customFormat="1" x14ac:dyDescent="0.2">
      <c r="A272" s="24"/>
      <c r="B272" s="8"/>
      <c r="C272" s="8"/>
      <c r="D272" s="8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68"/>
      <c r="AM272" s="68"/>
      <c r="AP272" s="24"/>
    </row>
    <row r="273" spans="1:42" s="101" customFormat="1" x14ac:dyDescent="0.2">
      <c r="A273" s="24"/>
      <c r="B273" s="8"/>
      <c r="C273" s="8"/>
      <c r="D273" s="8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68"/>
      <c r="AM273" s="68"/>
      <c r="AP273" s="24"/>
    </row>
    <row r="274" spans="1:42" s="101" customFormat="1" x14ac:dyDescent="0.2">
      <c r="A274" s="24"/>
      <c r="B274" s="8"/>
      <c r="C274" s="8"/>
      <c r="D274" s="8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68"/>
      <c r="AM274" s="68"/>
      <c r="AP274" s="24"/>
    </row>
    <row r="275" spans="1:42" s="101" customFormat="1" x14ac:dyDescent="0.2">
      <c r="A275" s="24"/>
      <c r="B275" s="8"/>
      <c r="C275" s="8"/>
      <c r="D275" s="8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68"/>
      <c r="AM275" s="68"/>
      <c r="AP275" s="24"/>
    </row>
    <row r="276" spans="1:42" s="101" customFormat="1" x14ac:dyDescent="0.2">
      <c r="A276" s="24"/>
      <c r="B276" s="8"/>
      <c r="C276" s="8"/>
      <c r="D276" s="8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68"/>
      <c r="AM276" s="68"/>
      <c r="AP276" s="24"/>
    </row>
    <row r="277" spans="1:42" s="101" customFormat="1" x14ac:dyDescent="0.2">
      <c r="A277" s="24"/>
      <c r="B277" s="8"/>
      <c r="C277" s="8"/>
      <c r="D277" s="8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68"/>
      <c r="AM277" s="68"/>
      <c r="AP277" s="24"/>
    </row>
    <row r="278" spans="1:42" s="101" customFormat="1" x14ac:dyDescent="0.2">
      <c r="A278" s="24"/>
      <c r="B278" s="8"/>
      <c r="C278" s="8"/>
      <c r="D278" s="8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68"/>
      <c r="AM278" s="68"/>
      <c r="AP278" s="24"/>
    </row>
    <row r="279" spans="1:42" s="101" customFormat="1" x14ac:dyDescent="0.2">
      <c r="A279" s="24"/>
      <c r="B279" s="8"/>
      <c r="C279" s="8"/>
      <c r="D279" s="8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68"/>
      <c r="AM279" s="68"/>
      <c r="AP279" s="24"/>
    </row>
    <row r="280" spans="1:42" s="101" customFormat="1" x14ac:dyDescent="0.2">
      <c r="A280" s="24"/>
      <c r="B280" s="8"/>
      <c r="C280" s="8"/>
      <c r="D280" s="8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68"/>
      <c r="AM280" s="68"/>
      <c r="AP280" s="24"/>
    </row>
    <row r="281" spans="1:42" s="101" customFormat="1" x14ac:dyDescent="0.2">
      <c r="A281" s="24"/>
      <c r="B281" s="8"/>
      <c r="C281" s="8"/>
      <c r="D281" s="8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68"/>
      <c r="AM281" s="68"/>
      <c r="AP281" s="24"/>
    </row>
    <row r="282" spans="1:42" s="101" customFormat="1" x14ac:dyDescent="0.2">
      <c r="A282" s="24"/>
      <c r="B282" s="8"/>
      <c r="C282" s="8"/>
      <c r="D282" s="8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68"/>
      <c r="AM282" s="68"/>
      <c r="AP282" s="24"/>
    </row>
    <row r="283" spans="1:42" s="101" customFormat="1" x14ac:dyDescent="0.2">
      <c r="A283" s="24"/>
      <c r="B283" s="8"/>
      <c r="C283" s="8"/>
      <c r="D283" s="8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68"/>
      <c r="AM283" s="68"/>
      <c r="AP283" s="24"/>
    </row>
    <row r="284" spans="1:42" s="101" customFormat="1" x14ac:dyDescent="0.2">
      <c r="A284" s="24"/>
      <c r="B284" s="8"/>
      <c r="C284" s="8"/>
      <c r="D284" s="8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68"/>
      <c r="AM284" s="68"/>
      <c r="AP284" s="24"/>
    </row>
    <row r="285" spans="1:42" s="101" customFormat="1" x14ac:dyDescent="0.2">
      <c r="A285" s="24"/>
      <c r="B285" s="8"/>
      <c r="C285" s="8"/>
      <c r="D285" s="8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68"/>
      <c r="AM285" s="68"/>
      <c r="AP285" s="24"/>
    </row>
    <row r="286" spans="1:42" s="101" customFormat="1" x14ac:dyDescent="0.2">
      <c r="A286" s="24"/>
      <c r="B286" s="8"/>
      <c r="C286" s="8"/>
      <c r="D286" s="8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68"/>
      <c r="AM286" s="68"/>
      <c r="AP286" s="24"/>
    </row>
    <row r="287" spans="1:42" s="101" customFormat="1" x14ac:dyDescent="0.2">
      <c r="A287" s="24"/>
      <c r="B287" s="8"/>
      <c r="C287" s="8"/>
      <c r="D287" s="8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68"/>
      <c r="AM287" s="68"/>
      <c r="AP287" s="24"/>
    </row>
    <row r="288" spans="1:42" s="101" customFormat="1" x14ac:dyDescent="0.2">
      <c r="A288" s="24"/>
      <c r="B288" s="8"/>
      <c r="C288" s="8"/>
      <c r="D288" s="8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68"/>
      <c r="AM288" s="68"/>
      <c r="AP288" s="24"/>
    </row>
    <row r="289" spans="1:42" s="101" customFormat="1" x14ac:dyDescent="0.2">
      <c r="A289" s="24"/>
      <c r="B289" s="8"/>
      <c r="C289" s="8"/>
      <c r="D289" s="8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68"/>
      <c r="AM289" s="68"/>
      <c r="AP289" s="24"/>
    </row>
    <row r="290" spans="1:42" s="101" customFormat="1" x14ac:dyDescent="0.2">
      <c r="A290" s="24"/>
      <c r="B290" s="8"/>
      <c r="C290" s="8"/>
      <c r="D290" s="8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68"/>
      <c r="AM290" s="68"/>
      <c r="AP290" s="24"/>
    </row>
    <row r="291" spans="1:42" s="101" customFormat="1" x14ac:dyDescent="0.2">
      <c r="A291" s="24"/>
      <c r="B291" s="8"/>
      <c r="C291" s="8"/>
      <c r="D291" s="8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68"/>
      <c r="AM291" s="68"/>
      <c r="AP291" s="24"/>
    </row>
    <row r="292" spans="1:42" s="101" customFormat="1" x14ac:dyDescent="0.2">
      <c r="A292" s="24"/>
      <c r="B292" s="8"/>
      <c r="C292" s="8"/>
      <c r="D292" s="8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68"/>
      <c r="AM292" s="68"/>
      <c r="AP292" s="24"/>
    </row>
    <row r="293" spans="1:42" s="101" customFormat="1" x14ac:dyDescent="0.2">
      <c r="A293" s="24"/>
      <c r="B293" s="8"/>
      <c r="C293" s="8"/>
      <c r="D293" s="8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68"/>
      <c r="AM293" s="68"/>
      <c r="AP293" s="24"/>
    </row>
    <row r="294" spans="1:42" s="101" customFormat="1" x14ac:dyDescent="0.2">
      <c r="A294" s="24"/>
      <c r="B294" s="8"/>
      <c r="C294" s="8"/>
      <c r="D294" s="8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68"/>
      <c r="AM294" s="68"/>
      <c r="AP294" s="24"/>
    </row>
    <row r="295" spans="1:42" s="101" customFormat="1" x14ac:dyDescent="0.2">
      <c r="A295" s="24"/>
      <c r="B295" s="8"/>
      <c r="C295" s="8"/>
      <c r="D295" s="8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68"/>
      <c r="AM295" s="68"/>
      <c r="AP295" s="24"/>
    </row>
    <row r="296" spans="1:42" s="101" customFormat="1" x14ac:dyDescent="0.2">
      <c r="A296" s="24"/>
      <c r="B296" s="8"/>
      <c r="C296" s="8"/>
      <c r="D296" s="8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68"/>
      <c r="AM296" s="68"/>
      <c r="AP296" s="24"/>
    </row>
    <row r="297" spans="1:42" s="101" customFormat="1" x14ac:dyDescent="0.2">
      <c r="A297" s="24"/>
      <c r="B297" s="8"/>
      <c r="C297" s="8"/>
      <c r="D297" s="8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68"/>
      <c r="AM297" s="68"/>
      <c r="AP297" s="24"/>
    </row>
    <row r="298" spans="1:42" s="101" customFormat="1" x14ac:dyDescent="0.2">
      <c r="A298" s="24"/>
      <c r="B298" s="8"/>
      <c r="C298" s="8"/>
      <c r="D298" s="8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68"/>
      <c r="AM298" s="68"/>
      <c r="AP298" s="24"/>
    </row>
    <row r="299" spans="1:42" s="101" customFormat="1" x14ac:dyDescent="0.2">
      <c r="A299" s="24"/>
      <c r="B299" s="8"/>
      <c r="C299" s="8"/>
      <c r="D299" s="8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68"/>
      <c r="AM299" s="68"/>
      <c r="AP299" s="24"/>
    </row>
    <row r="300" spans="1:42" s="101" customFormat="1" x14ac:dyDescent="0.2">
      <c r="A300" s="24"/>
      <c r="B300" s="8"/>
      <c r="C300" s="8"/>
      <c r="D300" s="8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68"/>
      <c r="AM300" s="68"/>
      <c r="AP300" s="24"/>
    </row>
    <row r="301" spans="1:42" s="101" customFormat="1" x14ac:dyDescent="0.2">
      <c r="A301" s="24"/>
      <c r="B301" s="8"/>
      <c r="C301" s="8"/>
      <c r="D301" s="8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68"/>
      <c r="AM301" s="68"/>
      <c r="AP301" s="24"/>
    </row>
    <row r="302" spans="1:42" s="101" customFormat="1" x14ac:dyDescent="0.2">
      <c r="A302" s="24"/>
      <c r="B302" s="8"/>
      <c r="C302" s="8"/>
      <c r="D302" s="8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68"/>
      <c r="AM302" s="68"/>
      <c r="AP302" s="24"/>
    </row>
    <row r="303" spans="1:42" s="101" customFormat="1" x14ac:dyDescent="0.2">
      <c r="A303" s="24"/>
      <c r="B303" s="8"/>
      <c r="C303" s="8"/>
      <c r="D303" s="8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68"/>
      <c r="AM303" s="68"/>
      <c r="AP303" s="24"/>
    </row>
    <row r="304" spans="1:42" s="101" customFormat="1" x14ac:dyDescent="0.2">
      <c r="A304" s="24"/>
      <c r="B304" s="8"/>
      <c r="C304" s="8"/>
      <c r="D304" s="8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68"/>
      <c r="AM304" s="68"/>
      <c r="AP304" s="24"/>
    </row>
    <row r="305" spans="1:42" s="101" customFormat="1" x14ac:dyDescent="0.2">
      <c r="A305" s="24"/>
      <c r="B305" s="8"/>
      <c r="C305" s="8"/>
      <c r="D305" s="8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68"/>
      <c r="AM305" s="68"/>
      <c r="AP305" s="24"/>
    </row>
    <row r="306" spans="1:42" s="101" customFormat="1" x14ac:dyDescent="0.2">
      <c r="A306" s="24"/>
      <c r="B306" s="8"/>
      <c r="C306" s="8"/>
      <c r="D306" s="8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68"/>
      <c r="AM306" s="68"/>
      <c r="AP306" s="24"/>
    </row>
    <row r="307" spans="1:42" s="101" customFormat="1" x14ac:dyDescent="0.2">
      <c r="A307" s="24"/>
      <c r="B307" s="8"/>
      <c r="C307" s="8"/>
      <c r="D307" s="8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68"/>
      <c r="AM307" s="68"/>
      <c r="AP307" s="24"/>
    </row>
    <row r="308" spans="1:42" s="101" customFormat="1" x14ac:dyDescent="0.2">
      <c r="A308" s="24"/>
      <c r="B308" s="8"/>
      <c r="C308" s="8"/>
      <c r="D308" s="8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68"/>
      <c r="AM308" s="68"/>
      <c r="AP308" s="24"/>
    </row>
    <row r="309" spans="1:42" s="101" customFormat="1" x14ac:dyDescent="0.2">
      <c r="A309" s="24"/>
      <c r="B309" s="8"/>
      <c r="C309" s="8"/>
      <c r="D309" s="8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68"/>
      <c r="AM309" s="68"/>
      <c r="AP309" s="24"/>
    </row>
    <row r="310" spans="1:42" s="101" customFormat="1" x14ac:dyDescent="0.2">
      <c r="A310" s="24"/>
      <c r="B310" s="8"/>
      <c r="C310" s="8"/>
      <c r="D310" s="8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68"/>
      <c r="AM310" s="68"/>
      <c r="AP310" s="24"/>
    </row>
    <row r="311" spans="1:42" s="101" customFormat="1" x14ac:dyDescent="0.2">
      <c r="A311" s="24"/>
      <c r="B311" s="8"/>
      <c r="C311" s="8"/>
      <c r="D311" s="8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68"/>
      <c r="AM311" s="68"/>
      <c r="AP311" s="24"/>
    </row>
    <row r="312" spans="1:42" s="101" customFormat="1" x14ac:dyDescent="0.2">
      <c r="A312" s="24"/>
      <c r="B312" s="8"/>
      <c r="C312" s="8"/>
      <c r="D312" s="8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68"/>
      <c r="AM312" s="68"/>
      <c r="AP312" s="24"/>
    </row>
    <row r="313" spans="1:42" s="101" customFormat="1" x14ac:dyDescent="0.2">
      <c r="A313" s="24"/>
      <c r="B313" s="8"/>
      <c r="C313" s="8"/>
      <c r="D313" s="8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68"/>
      <c r="AM313" s="68"/>
      <c r="AP313" s="24"/>
    </row>
    <row r="314" spans="1:42" s="101" customFormat="1" x14ac:dyDescent="0.2">
      <c r="A314" s="24"/>
      <c r="B314" s="8"/>
      <c r="C314" s="8"/>
      <c r="D314" s="8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68"/>
      <c r="AM314" s="68"/>
      <c r="AP314" s="24"/>
    </row>
    <row r="315" spans="1:42" s="101" customFormat="1" x14ac:dyDescent="0.2">
      <c r="A315" s="24"/>
      <c r="B315" s="8"/>
      <c r="C315" s="8"/>
      <c r="D315" s="8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68"/>
      <c r="AM315" s="68"/>
      <c r="AP315" s="24"/>
    </row>
    <row r="316" spans="1:42" s="101" customFormat="1" x14ac:dyDescent="0.2">
      <c r="A316" s="24"/>
      <c r="B316" s="8"/>
      <c r="C316" s="8"/>
      <c r="D316" s="8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68"/>
      <c r="AM316" s="68"/>
      <c r="AP316" s="24"/>
    </row>
    <row r="317" spans="1:42" s="101" customFormat="1" x14ac:dyDescent="0.2">
      <c r="A317" s="24"/>
      <c r="B317" s="8"/>
      <c r="C317" s="8"/>
      <c r="D317" s="8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68"/>
      <c r="AM317" s="68"/>
      <c r="AP317" s="24"/>
    </row>
    <row r="318" spans="1:42" s="101" customFormat="1" x14ac:dyDescent="0.2">
      <c r="A318" s="24"/>
      <c r="B318" s="8"/>
      <c r="C318" s="8"/>
      <c r="D318" s="8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68"/>
      <c r="AM318" s="68"/>
      <c r="AP318" s="24"/>
    </row>
    <row r="319" spans="1:42" s="101" customFormat="1" x14ac:dyDescent="0.2">
      <c r="A319" s="24"/>
      <c r="B319" s="8"/>
      <c r="C319" s="8"/>
      <c r="D319" s="8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68"/>
      <c r="AM319" s="68"/>
      <c r="AP319" s="24"/>
    </row>
    <row r="320" spans="1:42" s="101" customFormat="1" x14ac:dyDescent="0.2">
      <c r="A320" s="24"/>
      <c r="B320" s="8"/>
      <c r="C320" s="8"/>
      <c r="D320" s="8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68"/>
      <c r="AM320" s="68"/>
      <c r="AP320" s="24"/>
    </row>
    <row r="321" spans="1:42" s="101" customFormat="1" x14ac:dyDescent="0.2">
      <c r="A321" s="24"/>
      <c r="B321" s="8"/>
      <c r="C321" s="8"/>
      <c r="D321" s="8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68"/>
      <c r="AM321" s="68"/>
      <c r="AP321" s="24"/>
    </row>
    <row r="322" spans="1:42" s="101" customFormat="1" x14ac:dyDescent="0.2">
      <c r="A322" s="24"/>
      <c r="B322" s="8"/>
      <c r="C322" s="8"/>
      <c r="D322" s="8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68"/>
      <c r="AM322" s="68"/>
      <c r="AP322" s="24"/>
    </row>
    <row r="323" spans="1:42" s="101" customFormat="1" x14ac:dyDescent="0.2">
      <c r="A323" s="24"/>
      <c r="B323" s="8"/>
      <c r="C323" s="8"/>
      <c r="D323" s="8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68"/>
      <c r="AM323" s="68"/>
      <c r="AP323" s="24"/>
    </row>
    <row r="324" spans="1:42" s="101" customFormat="1" x14ac:dyDescent="0.2">
      <c r="A324" s="24"/>
      <c r="B324" s="8"/>
      <c r="C324" s="8"/>
      <c r="D324" s="8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68"/>
      <c r="AM324" s="68"/>
      <c r="AP324" s="24"/>
    </row>
    <row r="325" spans="1:42" s="101" customFormat="1" x14ac:dyDescent="0.2">
      <c r="A325" s="24"/>
      <c r="B325" s="8"/>
      <c r="C325" s="8"/>
      <c r="D325" s="8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68"/>
      <c r="AM325" s="68"/>
      <c r="AP325" s="24"/>
    </row>
    <row r="326" spans="1:42" s="101" customFormat="1" x14ac:dyDescent="0.2">
      <c r="A326" s="24"/>
      <c r="B326" s="8"/>
      <c r="C326" s="8"/>
      <c r="D326" s="8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68"/>
      <c r="AM326" s="68"/>
      <c r="AP326" s="24"/>
    </row>
    <row r="327" spans="1:42" s="101" customFormat="1" x14ac:dyDescent="0.2">
      <c r="A327" s="24"/>
      <c r="B327" s="8"/>
      <c r="C327" s="8"/>
      <c r="D327" s="8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68"/>
      <c r="AM327" s="68"/>
      <c r="AP327" s="24"/>
    </row>
    <row r="328" spans="1:42" s="101" customFormat="1" x14ac:dyDescent="0.2">
      <c r="A328" s="24"/>
      <c r="B328" s="8"/>
      <c r="C328" s="8"/>
      <c r="D328" s="8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68"/>
      <c r="AM328" s="68"/>
      <c r="AP328" s="24"/>
    </row>
    <row r="329" spans="1:42" s="101" customFormat="1" x14ac:dyDescent="0.2">
      <c r="A329" s="24"/>
      <c r="B329" s="8"/>
      <c r="C329" s="8"/>
      <c r="D329" s="8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68"/>
      <c r="AM329" s="68"/>
      <c r="AP329" s="24"/>
    </row>
    <row r="330" spans="1:42" s="101" customFormat="1" x14ac:dyDescent="0.2">
      <c r="A330" s="24"/>
      <c r="B330" s="8"/>
      <c r="C330" s="8"/>
      <c r="D330" s="8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68"/>
      <c r="AM330" s="68"/>
      <c r="AP330" s="24"/>
    </row>
    <row r="331" spans="1:42" s="101" customFormat="1" x14ac:dyDescent="0.2">
      <c r="A331" s="24"/>
      <c r="B331" s="8"/>
      <c r="C331" s="8"/>
      <c r="D331" s="8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68"/>
      <c r="AM331" s="68"/>
      <c r="AP331" s="24"/>
    </row>
    <row r="332" spans="1:42" s="101" customFormat="1" x14ac:dyDescent="0.2">
      <c r="A332" s="24"/>
      <c r="B332" s="8"/>
      <c r="C332" s="8"/>
      <c r="D332" s="8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68"/>
      <c r="AM332" s="68"/>
      <c r="AP332" s="24"/>
    </row>
    <row r="333" spans="1:42" s="101" customFormat="1" x14ac:dyDescent="0.2">
      <c r="A333" s="24"/>
      <c r="B333" s="8"/>
      <c r="C333" s="8"/>
      <c r="D333" s="8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68"/>
      <c r="AM333" s="68"/>
      <c r="AP333" s="24"/>
    </row>
    <row r="334" spans="1:42" s="101" customFormat="1" x14ac:dyDescent="0.2">
      <c r="A334" s="24"/>
      <c r="B334" s="8"/>
      <c r="C334" s="8"/>
      <c r="D334" s="8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68"/>
      <c r="AM334" s="68"/>
      <c r="AP334" s="24"/>
    </row>
    <row r="335" spans="1:42" s="101" customFormat="1" x14ac:dyDescent="0.2">
      <c r="A335" s="24"/>
      <c r="B335" s="8"/>
      <c r="C335" s="8"/>
      <c r="D335" s="8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68"/>
      <c r="AM335" s="68"/>
      <c r="AP335" s="24"/>
    </row>
    <row r="336" spans="1:42" s="101" customFormat="1" x14ac:dyDescent="0.2">
      <c r="A336" s="24"/>
      <c r="B336" s="8"/>
      <c r="C336" s="8"/>
      <c r="D336" s="8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68"/>
      <c r="AM336" s="68"/>
      <c r="AP336" s="24"/>
    </row>
    <row r="337" spans="1:42" s="101" customFormat="1" x14ac:dyDescent="0.2">
      <c r="A337" s="24"/>
      <c r="B337" s="8"/>
      <c r="C337" s="8"/>
      <c r="D337" s="8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68"/>
      <c r="AM337" s="68"/>
      <c r="AP337" s="24"/>
    </row>
    <row r="338" spans="1:42" s="101" customFormat="1" x14ac:dyDescent="0.2">
      <c r="A338" s="24"/>
      <c r="B338" s="8"/>
      <c r="C338" s="8"/>
      <c r="D338" s="8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68"/>
      <c r="AM338" s="68"/>
      <c r="AP338" s="24"/>
    </row>
    <row r="339" spans="1:42" s="101" customFormat="1" x14ac:dyDescent="0.2">
      <c r="A339" s="24"/>
      <c r="B339" s="8"/>
      <c r="C339" s="8"/>
      <c r="D339" s="8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68"/>
      <c r="AM339" s="68"/>
      <c r="AP339" s="24"/>
    </row>
    <row r="340" spans="1:42" s="101" customFormat="1" x14ac:dyDescent="0.2">
      <c r="A340" s="24"/>
      <c r="B340" s="8"/>
      <c r="C340" s="8"/>
      <c r="D340" s="8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68"/>
      <c r="AM340" s="68"/>
      <c r="AP340" s="24"/>
    </row>
    <row r="341" spans="1:42" s="101" customFormat="1" x14ac:dyDescent="0.2">
      <c r="A341" s="24"/>
      <c r="B341" s="8"/>
      <c r="C341" s="8"/>
      <c r="D341" s="8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68"/>
      <c r="AM341" s="68"/>
      <c r="AP341" s="24"/>
    </row>
    <row r="342" spans="1:42" s="101" customFormat="1" x14ac:dyDescent="0.2">
      <c r="A342" s="24"/>
      <c r="B342" s="8"/>
      <c r="C342" s="8"/>
      <c r="D342" s="8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68"/>
      <c r="AM342" s="68"/>
      <c r="AP342" s="24"/>
    </row>
    <row r="343" spans="1:42" s="101" customFormat="1" x14ac:dyDescent="0.2">
      <c r="A343" s="24"/>
      <c r="B343" s="8"/>
      <c r="C343" s="8"/>
      <c r="D343" s="8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68"/>
      <c r="AM343" s="68"/>
      <c r="AP343" s="24"/>
    </row>
    <row r="344" spans="1:42" s="101" customFormat="1" x14ac:dyDescent="0.2">
      <c r="A344" s="24"/>
      <c r="B344" s="8"/>
      <c r="C344" s="8"/>
      <c r="D344" s="8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68"/>
      <c r="AM344" s="68"/>
      <c r="AP344" s="24"/>
    </row>
    <row r="345" spans="1:42" s="101" customFormat="1" x14ac:dyDescent="0.2">
      <c r="A345" s="24"/>
      <c r="B345" s="8"/>
      <c r="C345" s="8"/>
      <c r="D345" s="8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68"/>
      <c r="AM345" s="68"/>
      <c r="AP345" s="24"/>
    </row>
    <row r="346" spans="1:42" s="101" customFormat="1" x14ac:dyDescent="0.2">
      <c r="A346" s="24"/>
      <c r="B346" s="8"/>
      <c r="C346" s="8"/>
      <c r="D346" s="8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68"/>
      <c r="AM346" s="68"/>
      <c r="AP346" s="24"/>
    </row>
    <row r="347" spans="1:42" s="101" customFormat="1" x14ac:dyDescent="0.2">
      <c r="A347" s="24"/>
      <c r="B347" s="8"/>
      <c r="C347" s="8"/>
      <c r="D347" s="8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68"/>
      <c r="AM347" s="68"/>
      <c r="AP347" s="24"/>
    </row>
  </sheetData>
  <mergeCells count="3">
    <mergeCell ref="X165:Y165"/>
    <mergeCell ref="X166:Y166"/>
    <mergeCell ref="X174:Y174"/>
  </mergeCells>
  <conditionalFormatting sqref="B119">
    <cfRule type="cellIs" dxfId="9" priority="1" operator="equal">
      <formula>XCL119</formula>
    </cfRule>
  </conditionalFormatting>
  <conditionalFormatting sqref="U110">
    <cfRule type="cellIs" dxfId="8" priority="8" operator="lessThan">
      <formula>0</formula>
    </cfRule>
    <cfRule type="cellIs" dxfId="7" priority="9" operator="greaterThan">
      <formula>0</formula>
    </cfRule>
  </conditionalFormatting>
  <conditionalFormatting sqref="U162">
    <cfRule type="cellIs" dxfId="6" priority="4" operator="lessThan">
      <formula>0</formula>
    </cfRule>
    <cfRule type="cellIs" dxfId="5" priority="5" operator="greaterThan">
      <formula>0</formula>
    </cfRule>
  </conditionalFormatting>
  <conditionalFormatting sqref="AJ110">
    <cfRule type="cellIs" dxfId="4" priority="6" operator="lessThan">
      <formula>0</formula>
    </cfRule>
    <cfRule type="cellIs" dxfId="3" priority="7" operator="greaterThan">
      <formula>0</formula>
    </cfRule>
  </conditionalFormatting>
  <conditionalFormatting sqref="AJ162">
    <cfRule type="cellIs" dxfId="2" priority="2" operator="lessThan">
      <formula>0</formula>
    </cfRule>
    <cfRule type="cellIs" dxfId="1" priority="3" operator="greaterThan">
      <formula>0</formula>
    </cfRule>
  </conditionalFormatting>
  <pageMargins left="0.7" right="0.7" top="0.75" bottom="0.75" header="0.3" footer="0.3"/>
  <pageSetup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1"/>
  <sheetViews>
    <sheetView zoomScaleNormal="100" workbookViewId="0">
      <pane xSplit="3" ySplit="1" topLeftCell="D2" activePane="bottomRight" state="frozen"/>
      <selection activeCell="H70" sqref="H70"/>
      <selection pane="topRight" activeCell="H70" sqref="H70"/>
      <selection pane="bottomLeft" activeCell="H70" sqref="H70"/>
      <selection pane="bottomRight" activeCell="A78" sqref="A78:XFD81"/>
    </sheetView>
  </sheetViews>
  <sheetFormatPr defaultRowHeight="15" x14ac:dyDescent="0.25"/>
  <cols>
    <col min="1" max="1" width="4.5703125" bestFit="1" customWidth="1"/>
    <col min="2" max="2" width="11.7109375" bestFit="1" customWidth="1"/>
    <col min="3" max="3" width="79.140625" bestFit="1" customWidth="1"/>
    <col min="4" max="4" width="7.28515625" bestFit="1" customWidth="1"/>
    <col min="5" max="5" width="2.7109375" style="9" customWidth="1"/>
    <col min="6" max="6" width="15.28515625" bestFit="1" customWidth="1"/>
    <col min="7" max="7" width="14.28515625" bestFit="1" customWidth="1"/>
    <col min="8" max="8" width="15.28515625" bestFit="1" customWidth="1"/>
    <col min="9" max="9" width="2.7109375" style="9" customWidth="1"/>
    <col min="10" max="10" width="15.28515625" bestFit="1" customWidth="1"/>
    <col min="11" max="11" width="14.28515625" bestFit="1" customWidth="1"/>
    <col min="12" max="12" width="15.28515625" bestFit="1" customWidth="1"/>
    <col min="13" max="13" width="2.7109375" style="9" customWidth="1"/>
    <col min="14" max="14" width="15.28515625" bestFit="1" customWidth="1"/>
    <col min="15" max="15" width="14.28515625" bestFit="1" customWidth="1"/>
    <col min="16" max="16" width="15.28515625" bestFit="1" customWidth="1"/>
    <col min="17" max="17" width="2.7109375" style="9" customWidth="1"/>
    <col min="18" max="18" width="15.28515625" bestFit="1" customWidth="1"/>
    <col min="19" max="19" width="14.28515625" bestFit="1" customWidth="1"/>
    <col min="20" max="20" width="15.5703125" bestFit="1" customWidth="1"/>
    <col min="21" max="21" width="2.7109375" style="9" customWidth="1"/>
    <col min="22" max="22" width="12.85546875" bestFit="1" customWidth="1"/>
    <col min="23" max="23" width="12.7109375" bestFit="1" customWidth="1"/>
    <col min="24" max="24" width="13.5703125" bestFit="1" customWidth="1"/>
    <col min="25" max="25" width="2.7109375" style="9" customWidth="1"/>
    <col min="26" max="26" width="15.5703125" style="28" bestFit="1" customWidth="1"/>
    <col min="27" max="27" width="15.28515625" style="20" bestFit="1" customWidth="1"/>
    <col min="28" max="28" width="16.28515625" style="20" bestFit="1" customWidth="1"/>
  </cols>
  <sheetData>
    <row r="1" spans="1:28" ht="64.5" x14ac:dyDescent="0.25">
      <c r="A1" s="1" t="s">
        <v>128</v>
      </c>
      <c r="B1" s="1" t="s">
        <v>0</v>
      </c>
      <c r="C1" s="2" t="s">
        <v>1</v>
      </c>
      <c r="D1" s="2" t="s">
        <v>2</v>
      </c>
      <c r="E1" s="11"/>
      <c r="F1" s="2" t="s">
        <v>238</v>
      </c>
      <c r="G1" s="2" t="s">
        <v>239</v>
      </c>
      <c r="H1" s="16" t="s">
        <v>240</v>
      </c>
      <c r="I1" s="11"/>
      <c r="J1" s="2" t="s">
        <v>227</v>
      </c>
      <c r="K1" s="2" t="s">
        <v>241</v>
      </c>
      <c r="L1" s="16" t="s">
        <v>242</v>
      </c>
      <c r="M1" s="11"/>
      <c r="N1" s="2" t="s">
        <v>243</v>
      </c>
      <c r="O1" s="2" t="s">
        <v>244</v>
      </c>
      <c r="P1" s="16" t="s">
        <v>245</v>
      </c>
      <c r="R1" s="4" t="s">
        <v>246</v>
      </c>
      <c r="S1" s="4" t="s">
        <v>247</v>
      </c>
      <c r="T1" s="16" t="s">
        <v>248</v>
      </c>
      <c r="V1" s="4" t="s">
        <v>249</v>
      </c>
      <c r="W1" s="4" t="s">
        <v>250</v>
      </c>
      <c r="X1" s="16" t="s">
        <v>131</v>
      </c>
      <c r="Z1" s="31" t="s">
        <v>235</v>
      </c>
      <c r="AA1" s="31" t="s">
        <v>236</v>
      </c>
      <c r="AB1" s="31" t="s">
        <v>251</v>
      </c>
    </row>
    <row r="2" spans="1:28" x14ac:dyDescent="0.25">
      <c r="A2" s="3" t="str">
        <f>VLOOKUP(B2,'[7]Addresses 22'!$A:$E,5,FALSE)</f>
        <v>010</v>
      </c>
      <c r="B2" s="24" t="s">
        <v>5</v>
      </c>
      <c r="C2" s="8" t="s">
        <v>146</v>
      </c>
      <c r="D2" s="8">
        <v>1</v>
      </c>
      <c r="E2" s="12"/>
      <c r="F2" s="7">
        <v>2365615.15</v>
      </c>
      <c r="G2" s="7">
        <v>632950.348</v>
      </c>
      <c r="H2" s="19">
        <f t="shared" ref="H2:H33" si="0">F2+G2</f>
        <v>2998565.4979999997</v>
      </c>
      <c r="I2" s="12"/>
      <c r="J2" s="7">
        <v>2505948.25</v>
      </c>
      <c r="K2" s="7">
        <v>670498.25</v>
      </c>
      <c r="L2" s="19">
        <f t="shared" ref="L2:L33" si="1">J2+K2</f>
        <v>3176446.5</v>
      </c>
      <c r="M2" s="12"/>
      <c r="N2" s="7">
        <v>2505948.25</v>
      </c>
      <c r="O2" s="7">
        <v>678647.24200000009</v>
      </c>
      <c r="P2" s="19">
        <f t="shared" ref="P2:P33" si="2">N2+O2</f>
        <v>3184595.4920000001</v>
      </c>
      <c r="R2" s="7">
        <v>2505948.25</v>
      </c>
      <c r="S2" s="7">
        <v>673266.25</v>
      </c>
      <c r="T2" s="19">
        <f t="shared" ref="T2:T33" si="3">R2+S2</f>
        <v>3179214.5</v>
      </c>
      <c r="V2" s="7">
        <v>140333.1</v>
      </c>
      <c r="W2" s="7">
        <v>37702.910000000003</v>
      </c>
      <c r="X2" s="19">
        <f t="shared" ref="X2:X33" si="4">V2+W2</f>
        <v>178036.01</v>
      </c>
      <c r="Z2" s="28">
        <f t="shared" ref="Z2:Z33" si="5">F2+J2+N2+R2+V2</f>
        <v>10023793</v>
      </c>
      <c r="AA2" s="28">
        <f t="shared" ref="AA2:AA33" si="6">G2+K2+O2+S2+W2</f>
        <v>2693065</v>
      </c>
      <c r="AB2" s="20">
        <f>Z2+AA2</f>
        <v>12716858</v>
      </c>
    </row>
    <row r="3" spans="1:28" x14ac:dyDescent="0.25">
      <c r="A3" s="3" t="str">
        <f>VLOOKUP(B3,'[7]Addresses 22'!$A:$E,5,FALSE)</f>
        <v>010</v>
      </c>
      <c r="B3" s="25" t="s">
        <v>12</v>
      </c>
      <c r="C3" s="8" t="s">
        <v>147</v>
      </c>
      <c r="D3" s="8">
        <v>1</v>
      </c>
      <c r="E3" s="12"/>
      <c r="F3" s="7">
        <v>1844975.55</v>
      </c>
      <c r="G3" s="7">
        <v>785107.80800000008</v>
      </c>
      <c r="H3" s="19">
        <f t="shared" si="0"/>
        <v>2630083.358</v>
      </c>
      <c r="I3" s="12"/>
      <c r="J3" s="7">
        <v>1954423.25</v>
      </c>
      <c r="K3" s="7">
        <v>831682</v>
      </c>
      <c r="L3" s="19">
        <f t="shared" si="1"/>
        <v>2786105.25</v>
      </c>
      <c r="M3" s="12"/>
      <c r="N3" s="7">
        <v>1954423.25</v>
      </c>
      <c r="O3" s="7">
        <v>841790.96</v>
      </c>
      <c r="P3" s="19">
        <f t="shared" si="2"/>
        <v>2796214.21</v>
      </c>
      <c r="R3" s="7">
        <v>1954423.25</v>
      </c>
      <c r="S3" s="7">
        <v>835115.75</v>
      </c>
      <c r="T3" s="19">
        <f t="shared" si="3"/>
        <v>2789539</v>
      </c>
      <c r="V3" s="7">
        <v>109447.7</v>
      </c>
      <c r="W3" s="7">
        <v>46766.48</v>
      </c>
      <c r="X3" s="19">
        <f t="shared" si="4"/>
        <v>156214.18</v>
      </c>
      <c r="Z3" s="28">
        <f t="shared" si="5"/>
        <v>7817693</v>
      </c>
      <c r="AA3" s="28">
        <f t="shared" si="6"/>
        <v>3340462.9980000001</v>
      </c>
      <c r="AB3" s="20">
        <f t="shared" ref="AB3:AB66" si="7">Z3+AA3</f>
        <v>11158155.998</v>
      </c>
    </row>
    <row r="4" spans="1:28" x14ac:dyDescent="0.25">
      <c r="A4" s="3" t="str">
        <f>VLOOKUP(B4,'[7]Addresses 22'!$A:$E,5,FALSE)</f>
        <v>010</v>
      </c>
      <c r="B4" s="25" t="s">
        <v>7</v>
      </c>
      <c r="C4" s="8" t="s">
        <v>8</v>
      </c>
      <c r="D4" s="8">
        <v>1</v>
      </c>
      <c r="E4" s="12"/>
      <c r="F4" s="7">
        <v>195537.33</v>
      </c>
      <c r="G4" s="7">
        <v>297943.39199999999</v>
      </c>
      <c r="H4" s="19">
        <f t="shared" si="0"/>
        <v>493480.72199999995</v>
      </c>
      <c r="I4" s="12"/>
      <c r="J4" s="7">
        <v>207137</v>
      </c>
      <c r="K4" s="7">
        <v>315618</v>
      </c>
      <c r="L4" s="19">
        <f t="shared" si="1"/>
        <v>522755</v>
      </c>
      <c r="M4" s="12"/>
      <c r="N4" s="7">
        <v>207137</v>
      </c>
      <c r="O4" s="7">
        <v>319454.03200000001</v>
      </c>
      <c r="P4" s="19">
        <f t="shared" si="2"/>
        <v>526591.03200000001</v>
      </c>
      <c r="R4" s="7">
        <v>207137</v>
      </c>
      <c r="S4" s="7">
        <v>316921</v>
      </c>
      <c r="T4" s="19">
        <f t="shared" si="3"/>
        <v>524058</v>
      </c>
      <c r="V4" s="7">
        <v>11599.67</v>
      </c>
      <c r="W4" s="7">
        <v>17747.580000000002</v>
      </c>
      <c r="X4" s="19">
        <f t="shared" si="4"/>
        <v>29347.25</v>
      </c>
      <c r="Z4" s="28">
        <f t="shared" si="5"/>
        <v>828548</v>
      </c>
      <c r="AA4" s="28">
        <f t="shared" si="6"/>
        <v>1267684.0040000002</v>
      </c>
      <c r="AB4" s="20">
        <f t="shared" si="7"/>
        <v>2096232.0040000002</v>
      </c>
    </row>
    <row r="5" spans="1:28" x14ac:dyDescent="0.25">
      <c r="A5" s="3" t="str">
        <f>VLOOKUP(B5,'[7]Addresses 22'!$A:$E,5,FALSE)</f>
        <v>010</v>
      </c>
      <c r="B5" s="43" t="s">
        <v>129</v>
      </c>
      <c r="C5" s="8" t="s">
        <v>130</v>
      </c>
      <c r="D5" s="8">
        <v>1</v>
      </c>
      <c r="E5" s="12"/>
      <c r="F5" s="7">
        <v>8760.7900000000009</v>
      </c>
      <c r="G5" s="7">
        <v>246547.07600000003</v>
      </c>
      <c r="H5" s="19">
        <f t="shared" si="0"/>
        <v>255307.86600000004</v>
      </c>
      <c r="I5" s="12"/>
      <c r="J5" s="7">
        <v>9280.5</v>
      </c>
      <c r="K5" s="7">
        <v>261172.75</v>
      </c>
      <c r="L5" s="19">
        <f t="shared" si="1"/>
        <v>270453.25</v>
      </c>
      <c r="M5" s="12"/>
      <c r="N5" s="7">
        <v>9280.5</v>
      </c>
      <c r="O5" s="7">
        <v>264347.11800000002</v>
      </c>
      <c r="P5" s="19">
        <f t="shared" si="2"/>
        <v>273627.61800000002</v>
      </c>
      <c r="R5" s="7">
        <v>9280.5</v>
      </c>
      <c r="S5" s="7">
        <v>262251</v>
      </c>
      <c r="T5" s="19">
        <f t="shared" si="3"/>
        <v>271531.5</v>
      </c>
      <c r="V5" s="7">
        <v>519.71</v>
      </c>
      <c r="W5" s="7">
        <v>14686.06</v>
      </c>
      <c r="X5" s="19">
        <f t="shared" si="4"/>
        <v>15205.77</v>
      </c>
      <c r="Z5" s="28">
        <f t="shared" si="5"/>
        <v>37122</v>
      </c>
      <c r="AA5" s="28">
        <f t="shared" si="6"/>
        <v>1049004.004</v>
      </c>
      <c r="AB5" s="20">
        <f t="shared" si="7"/>
        <v>1086126.004</v>
      </c>
    </row>
    <row r="6" spans="1:28" x14ac:dyDescent="0.25">
      <c r="A6" s="3" t="str">
        <f>VLOOKUP(B6,'[7]Addresses 22'!$A:$E,5,FALSE)</f>
        <v>634</v>
      </c>
      <c r="B6" s="44" t="s">
        <v>140</v>
      </c>
      <c r="C6" s="8" t="s">
        <v>172</v>
      </c>
      <c r="D6" s="8">
        <v>1</v>
      </c>
      <c r="E6" s="12"/>
      <c r="F6" s="7">
        <v>2134772.2200000002</v>
      </c>
      <c r="G6" s="7">
        <v>0</v>
      </c>
      <c r="H6" s="19">
        <f t="shared" si="0"/>
        <v>2134772.2200000002</v>
      </c>
      <c r="I6" s="12"/>
      <c r="J6" s="7">
        <v>2261411.25</v>
      </c>
      <c r="K6" s="7">
        <v>0</v>
      </c>
      <c r="L6" s="19">
        <f t="shared" si="1"/>
        <v>2261411.25</v>
      </c>
      <c r="M6" s="12"/>
      <c r="N6" s="7">
        <v>2261411.25</v>
      </c>
      <c r="O6" s="7">
        <v>0</v>
      </c>
      <c r="P6" s="19">
        <f t="shared" si="2"/>
        <v>2261411.25</v>
      </c>
      <c r="R6" s="7">
        <v>2261411.25</v>
      </c>
      <c r="S6" s="7">
        <v>0</v>
      </c>
      <c r="T6" s="19">
        <f t="shared" si="3"/>
        <v>2261411.25</v>
      </c>
      <c r="V6" s="7">
        <v>126639.03</v>
      </c>
      <c r="W6" s="7">
        <v>0</v>
      </c>
      <c r="X6" s="19">
        <f t="shared" si="4"/>
        <v>126639.03</v>
      </c>
      <c r="Z6" s="28">
        <f t="shared" si="5"/>
        <v>9045645</v>
      </c>
      <c r="AA6" s="28">
        <f t="shared" si="6"/>
        <v>0</v>
      </c>
      <c r="AB6" s="20">
        <f t="shared" si="7"/>
        <v>9045645</v>
      </c>
    </row>
    <row r="7" spans="1:28" x14ac:dyDescent="0.25">
      <c r="A7" s="3" t="str">
        <f>VLOOKUP(B7,'[7]Addresses 22'!$A:$E,5,FALSE)</f>
        <v>010</v>
      </c>
      <c r="B7" s="24" t="s">
        <v>9</v>
      </c>
      <c r="C7" s="8" t="s">
        <v>10</v>
      </c>
      <c r="D7" s="8">
        <v>1</v>
      </c>
      <c r="E7" s="12"/>
      <c r="F7" s="21">
        <v>126080.17</v>
      </c>
      <c r="G7" s="21">
        <v>140251.96800000002</v>
      </c>
      <c r="H7" s="19">
        <v>0</v>
      </c>
      <c r="I7" s="12"/>
      <c r="J7" s="7">
        <v>133559.5</v>
      </c>
      <c r="K7" s="7">
        <v>148572</v>
      </c>
      <c r="L7" s="19">
        <f t="shared" si="1"/>
        <v>282131.5</v>
      </c>
      <c r="M7" s="12"/>
      <c r="N7" s="7">
        <v>133559.5</v>
      </c>
      <c r="O7" s="7">
        <v>150377.408</v>
      </c>
      <c r="P7" s="19">
        <f t="shared" si="2"/>
        <v>283936.908</v>
      </c>
      <c r="R7" s="7">
        <v>133559.5</v>
      </c>
      <c r="S7" s="7">
        <v>149185.25</v>
      </c>
      <c r="T7" s="19">
        <f t="shared" si="3"/>
        <v>282744.75</v>
      </c>
      <c r="V7" s="7">
        <v>7479.33</v>
      </c>
      <c r="W7" s="7">
        <v>8354.3700000000008</v>
      </c>
      <c r="X7" s="19">
        <f t="shared" si="4"/>
        <v>15833.7</v>
      </c>
      <c r="Z7" s="28">
        <f t="shared" si="5"/>
        <v>534237.99999999988</v>
      </c>
      <c r="AA7" s="28">
        <f t="shared" si="6"/>
        <v>596740.99599999993</v>
      </c>
      <c r="AB7" s="28">
        <f t="shared" si="7"/>
        <v>1130978.9959999998</v>
      </c>
    </row>
    <row r="8" spans="1:28" x14ac:dyDescent="0.25">
      <c r="A8" s="3" t="str">
        <f>VLOOKUP(B8,'[7]Addresses 22'!$A:$E,5,FALSE)</f>
        <v>010</v>
      </c>
      <c r="B8" s="24" t="s">
        <v>189</v>
      </c>
      <c r="C8" s="8" t="s">
        <v>190</v>
      </c>
      <c r="D8" s="8">
        <v>1</v>
      </c>
      <c r="E8" s="12"/>
      <c r="F8" s="7">
        <v>826134.28</v>
      </c>
      <c r="G8" s="7">
        <v>813745.9360000001</v>
      </c>
      <c r="H8" s="19">
        <f t="shared" si="0"/>
        <v>1639880.216</v>
      </c>
      <c r="I8" s="12"/>
      <c r="J8" s="7">
        <v>875142.25</v>
      </c>
      <c r="K8" s="7">
        <v>862019</v>
      </c>
      <c r="L8" s="19">
        <f t="shared" si="1"/>
        <v>1737161.25</v>
      </c>
      <c r="M8" s="12"/>
      <c r="N8" s="7">
        <v>875142.25</v>
      </c>
      <c r="O8" s="7">
        <v>872495.96</v>
      </c>
      <c r="P8" s="19">
        <f t="shared" si="2"/>
        <v>1747638.21</v>
      </c>
      <c r="R8" s="7">
        <v>875142.25</v>
      </c>
      <c r="S8" s="7">
        <v>865577.75</v>
      </c>
      <c r="T8" s="19">
        <f t="shared" si="3"/>
        <v>1740720</v>
      </c>
      <c r="V8" s="7">
        <v>49007.97</v>
      </c>
      <c r="W8" s="7">
        <v>48472.35</v>
      </c>
      <c r="X8" s="19">
        <f t="shared" si="4"/>
        <v>97480.320000000007</v>
      </c>
      <c r="Z8" s="28">
        <f t="shared" si="5"/>
        <v>3500569.0000000005</v>
      </c>
      <c r="AA8" s="28">
        <f t="shared" si="6"/>
        <v>3462310.9960000003</v>
      </c>
      <c r="AB8" s="20">
        <f t="shared" si="7"/>
        <v>6962879.9960000012</v>
      </c>
    </row>
    <row r="9" spans="1:28" x14ac:dyDescent="0.25">
      <c r="A9" s="3" t="str">
        <f>VLOOKUP(B9,'[7]Addresses 22'!$A:$E,5,FALSE)</f>
        <v>010</v>
      </c>
      <c r="B9" s="25" t="s">
        <v>13</v>
      </c>
      <c r="C9" s="8" t="s">
        <v>14</v>
      </c>
      <c r="D9" s="8">
        <v>1</v>
      </c>
      <c r="E9" s="12"/>
      <c r="F9" s="7">
        <v>431893.22</v>
      </c>
      <c r="G9" s="7">
        <v>394790.94800000003</v>
      </c>
      <c r="H9" s="19">
        <f t="shared" si="0"/>
        <v>826684.16800000006</v>
      </c>
      <c r="I9" s="12"/>
      <c r="J9" s="7">
        <v>457514</v>
      </c>
      <c r="K9" s="7">
        <v>418210.75</v>
      </c>
      <c r="L9" s="19">
        <f t="shared" si="1"/>
        <v>875724.75</v>
      </c>
      <c r="M9" s="12"/>
      <c r="N9" s="7">
        <v>457514</v>
      </c>
      <c r="O9" s="7">
        <v>423293.56599999999</v>
      </c>
      <c r="P9" s="19">
        <f t="shared" si="2"/>
        <v>880807.56599999999</v>
      </c>
      <c r="R9" s="7">
        <v>457514</v>
      </c>
      <c r="S9" s="7">
        <v>419937.25</v>
      </c>
      <c r="T9" s="19">
        <f t="shared" si="3"/>
        <v>877451.25</v>
      </c>
      <c r="V9" s="7">
        <v>25620.78</v>
      </c>
      <c r="W9" s="7">
        <v>23516.49</v>
      </c>
      <c r="X9" s="19">
        <f t="shared" si="4"/>
        <v>49137.270000000004</v>
      </c>
      <c r="Z9" s="28">
        <f t="shared" si="5"/>
        <v>1830056</v>
      </c>
      <c r="AA9" s="28">
        <f t="shared" si="6"/>
        <v>1679749.004</v>
      </c>
      <c r="AB9" s="20">
        <f t="shared" si="7"/>
        <v>3509805.0039999997</v>
      </c>
    </row>
    <row r="10" spans="1:28" x14ac:dyDescent="0.25">
      <c r="A10" s="3" t="str">
        <f>VLOOKUP(B10,'[7]Addresses 22'!$A:$E,5,FALSE)</f>
        <v>010</v>
      </c>
      <c r="B10" s="25" t="s">
        <v>15</v>
      </c>
      <c r="C10" s="8" t="s">
        <v>16</v>
      </c>
      <c r="D10" s="8">
        <v>1</v>
      </c>
      <c r="E10" s="12"/>
      <c r="F10" s="7">
        <v>109215.84</v>
      </c>
      <c r="G10" s="7">
        <v>179679.30800000002</v>
      </c>
      <c r="H10" s="19">
        <f t="shared" si="0"/>
        <v>288895.14800000004</v>
      </c>
      <c r="I10" s="12"/>
      <c r="J10" s="7">
        <v>115694.75</v>
      </c>
      <c r="K10" s="7">
        <v>190338.25</v>
      </c>
      <c r="L10" s="19">
        <f t="shared" si="1"/>
        <v>306033</v>
      </c>
      <c r="M10" s="12"/>
      <c r="N10" s="7">
        <v>115694.75</v>
      </c>
      <c r="O10" s="7">
        <v>192651.49799999999</v>
      </c>
      <c r="P10" s="19">
        <f t="shared" si="2"/>
        <v>308346.24800000002</v>
      </c>
      <c r="R10" s="7">
        <v>115694.75</v>
      </c>
      <c r="S10" s="7">
        <v>191124</v>
      </c>
      <c r="T10" s="19">
        <f t="shared" si="3"/>
        <v>306818.75</v>
      </c>
      <c r="V10" s="7">
        <v>6478.91</v>
      </c>
      <c r="W10" s="7">
        <v>10702.94</v>
      </c>
      <c r="X10" s="19">
        <f t="shared" si="4"/>
        <v>17181.849999999999</v>
      </c>
      <c r="Z10" s="28">
        <f t="shared" si="5"/>
        <v>462778.99999999994</v>
      </c>
      <c r="AA10" s="28">
        <f t="shared" si="6"/>
        <v>764495.99599999993</v>
      </c>
      <c r="AB10" s="20">
        <f t="shared" si="7"/>
        <v>1227274.9959999998</v>
      </c>
    </row>
    <row r="11" spans="1:28" x14ac:dyDescent="0.25">
      <c r="A11" s="3" t="str">
        <f>VLOOKUP(B11,'[7]Addresses 22'!$A:$E,5,FALSE)</f>
        <v>010</v>
      </c>
      <c r="B11" s="24" t="s">
        <v>4</v>
      </c>
      <c r="C11" s="8" t="s">
        <v>148</v>
      </c>
      <c r="D11" s="8">
        <v>1</v>
      </c>
      <c r="E11" s="12"/>
      <c r="F11" s="7">
        <v>631867.11</v>
      </c>
      <c r="G11" s="7">
        <v>392312.00400000002</v>
      </c>
      <c r="H11" s="19">
        <f t="shared" si="0"/>
        <v>1024179.1140000001</v>
      </c>
      <c r="I11" s="12"/>
      <c r="J11" s="7">
        <v>669350.75</v>
      </c>
      <c r="K11" s="7">
        <v>415584.75</v>
      </c>
      <c r="L11" s="19">
        <f t="shared" si="1"/>
        <v>1084935.5</v>
      </c>
      <c r="M11" s="12"/>
      <c r="N11" s="7">
        <v>669350.75</v>
      </c>
      <c r="O11" s="7">
        <v>420635.91800000001</v>
      </c>
      <c r="P11" s="19">
        <f t="shared" si="2"/>
        <v>1089986.6680000001</v>
      </c>
      <c r="R11" s="7">
        <v>669350.75</v>
      </c>
      <c r="S11" s="7">
        <v>417300.5</v>
      </c>
      <c r="T11" s="19">
        <f t="shared" si="3"/>
        <v>1086651.25</v>
      </c>
      <c r="V11" s="7">
        <v>37483.64</v>
      </c>
      <c r="W11" s="7">
        <v>23368.83</v>
      </c>
      <c r="X11" s="19">
        <f t="shared" si="4"/>
        <v>60852.47</v>
      </c>
      <c r="Z11" s="28">
        <f t="shared" si="5"/>
        <v>2677403</v>
      </c>
      <c r="AA11" s="28">
        <f t="shared" si="6"/>
        <v>1669202.0020000001</v>
      </c>
      <c r="AB11" s="20">
        <f t="shared" si="7"/>
        <v>4346605.0020000003</v>
      </c>
    </row>
    <row r="12" spans="1:28" x14ac:dyDescent="0.25">
      <c r="A12" s="3" t="str">
        <f>VLOOKUP(B12,'[7]Addresses 22'!$A:$E,5,FALSE)</f>
        <v>010</v>
      </c>
      <c r="B12" s="25" t="s">
        <v>11</v>
      </c>
      <c r="C12" s="8" t="s">
        <v>149</v>
      </c>
      <c r="D12" s="8">
        <v>1</v>
      </c>
      <c r="E12" s="12"/>
      <c r="F12" s="7">
        <v>65247.86</v>
      </c>
      <c r="G12" s="7">
        <v>156843.47600000002</v>
      </c>
      <c r="H12" s="19">
        <f t="shared" si="0"/>
        <v>222091.33600000001</v>
      </c>
      <c r="I12" s="12"/>
      <c r="J12" s="7">
        <v>69118.5</v>
      </c>
      <c r="K12" s="7">
        <v>166147.75</v>
      </c>
      <c r="L12" s="19">
        <f t="shared" si="1"/>
        <v>235266.25</v>
      </c>
      <c r="M12" s="12"/>
      <c r="N12" s="7">
        <v>69118.5</v>
      </c>
      <c r="O12" s="7">
        <v>168167.33399999997</v>
      </c>
      <c r="P12" s="19">
        <f t="shared" si="2"/>
        <v>237285.83399999997</v>
      </c>
      <c r="R12" s="7">
        <v>69118.5</v>
      </c>
      <c r="S12" s="7">
        <v>166833.75</v>
      </c>
      <c r="T12" s="19">
        <f t="shared" si="3"/>
        <v>235952.25</v>
      </c>
      <c r="V12" s="7">
        <v>3870.64</v>
      </c>
      <c r="W12" s="7">
        <v>9342.69</v>
      </c>
      <c r="X12" s="19">
        <f t="shared" si="4"/>
        <v>13213.33</v>
      </c>
      <c r="Z12" s="28">
        <f t="shared" si="5"/>
        <v>276474</v>
      </c>
      <c r="AA12" s="28">
        <f t="shared" si="6"/>
        <v>667335</v>
      </c>
      <c r="AB12" s="20">
        <f t="shared" si="7"/>
        <v>943809</v>
      </c>
    </row>
    <row r="13" spans="1:28" x14ac:dyDescent="0.25">
      <c r="A13" s="3" t="str">
        <f>VLOOKUP(B13,'[7]Addresses 22'!$A:$E,5,FALSE)</f>
        <v>010</v>
      </c>
      <c r="B13" s="25" t="s">
        <v>17</v>
      </c>
      <c r="C13" s="18" t="s">
        <v>18</v>
      </c>
      <c r="D13" s="18">
        <v>1</v>
      </c>
      <c r="E13" s="12"/>
      <c r="F13" s="7">
        <v>10867852.16</v>
      </c>
      <c r="G13" s="7">
        <v>1596880.3120000002</v>
      </c>
      <c r="H13" s="19">
        <f t="shared" si="0"/>
        <v>12464732.472000001</v>
      </c>
      <c r="I13" s="12"/>
      <c r="J13" s="7">
        <v>11512555.25</v>
      </c>
      <c r="K13" s="7">
        <v>1691610.5</v>
      </c>
      <c r="L13" s="19">
        <f t="shared" si="1"/>
        <v>13204165.75</v>
      </c>
      <c r="M13" s="12"/>
      <c r="N13" s="7">
        <v>11512555.25</v>
      </c>
      <c r="O13" s="7">
        <v>1712170.66</v>
      </c>
      <c r="P13" s="19">
        <f t="shared" si="2"/>
        <v>13224725.91</v>
      </c>
      <c r="R13" s="7">
        <v>11512555.25</v>
      </c>
      <c r="S13" s="7">
        <v>1698594.25</v>
      </c>
      <c r="T13" s="19">
        <f t="shared" si="3"/>
        <v>13211149.5</v>
      </c>
      <c r="V13" s="7">
        <v>644703.09</v>
      </c>
      <c r="W13" s="7">
        <v>95121.279999999999</v>
      </c>
      <c r="X13" s="19">
        <f t="shared" si="4"/>
        <v>739824.37</v>
      </c>
      <c r="Z13" s="28">
        <f t="shared" si="5"/>
        <v>46050221</v>
      </c>
      <c r="AA13" s="28">
        <f t="shared" si="6"/>
        <v>6794377.0020000003</v>
      </c>
      <c r="AB13" s="20">
        <f t="shared" si="7"/>
        <v>52844598.002000004</v>
      </c>
    </row>
    <row r="14" spans="1:28" x14ac:dyDescent="0.25">
      <c r="A14" s="3" t="str">
        <f>VLOOKUP(B14,'[7]Addresses 22'!$A:$E,5,FALSE)</f>
        <v>010</v>
      </c>
      <c r="B14" s="25" t="s">
        <v>19</v>
      </c>
      <c r="C14" s="8" t="s">
        <v>150</v>
      </c>
      <c r="D14" s="8">
        <v>1</v>
      </c>
      <c r="E14" s="12"/>
      <c r="F14" s="7">
        <f>13820087.08+F81</f>
        <v>14777562.68</v>
      </c>
      <c r="G14" s="7">
        <v>2709271.0320000001</v>
      </c>
      <c r="H14" s="19">
        <f t="shared" si="0"/>
        <v>17486833.712000001</v>
      </c>
      <c r="I14" s="12"/>
      <c r="J14" s="7">
        <v>15654197.75</v>
      </c>
      <c r="K14" s="7">
        <v>2869990.5</v>
      </c>
      <c r="L14" s="19">
        <f t="shared" si="1"/>
        <v>18524188.25</v>
      </c>
      <c r="M14" s="12"/>
      <c r="N14" s="7">
        <v>15654197.75</v>
      </c>
      <c r="O14" s="7">
        <v>2904872.4840000002</v>
      </c>
      <c r="P14" s="19">
        <f t="shared" si="2"/>
        <v>18559070.234000001</v>
      </c>
      <c r="R14" s="7">
        <v>15654197.75</v>
      </c>
      <c r="S14" s="7">
        <v>2881839</v>
      </c>
      <c r="T14" s="19">
        <f t="shared" si="3"/>
        <v>18536036.75</v>
      </c>
      <c r="V14" s="7">
        <v>876635.07000000007</v>
      </c>
      <c r="W14" s="7">
        <v>161382.98000000001</v>
      </c>
      <c r="X14" s="19">
        <f t="shared" si="4"/>
        <v>1038018.05</v>
      </c>
      <c r="Z14" s="28">
        <f t="shared" si="5"/>
        <v>62616791</v>
      </c>
      <c r="AA14" s="28">
        <f t="shared" si="6"/>
        <v>11527355.995999999</v>
      </c>
      <c r="AB14" s="20">
        <f t="shared" si="7"/>
        <v>74144146.995999992</v>
      </c>
    </row>
    <row r="15" spans="1:28" x14ac:dyDescent="0.25">
      <c r="A15" s="3" t="str">
        <f>VLOOKUP(B15,'[7]Addresses 22'!$A:$E,5,FALSE)</f>
        <v>010</v>
      </c>
      <c r="B15" s="25" t="s">
        <v>21</v>
      </c>
      <c r="C15" s="8" t="s">
        <v>22</v>
      </c>
      <c r="D15" s="8">
        <v>1</v>
      </c>
      <c r="E15" s="12"/>
      <c r="F15" s="7">
        <v>1308800.54</v>
      </c>
      <c r="G15" s="7">
        <v>494564.19600000005</v>
      </c>
      <c r="H15" s="19">
        <f t="shared" si="0"/>
        <v>1803364.736</v>
      </c>
      <c r="I15" s="12"/>
      <c r="J15" s="7">
        <v>1386441.25</v>
      </c>
      <c r="K15" s="7">
        <v>523902.75</v>
      </c>
      <c r="L15" s="19">
        <f t="shared" si="1"/>
        <v>1910344</v>
      </c>
      <c r="M15" s="12"/>
      <c r="N15" s="7">
        <v>1386441.25</v>
      </c>
      <c r="O15" s="7">
        <v>530269.88599999994</v>
      </c>
      <c r="P15" s="19">
        <f t="shared" si="2"/>
        <v>1916711.1359999999</v>
      </c>
      <c r="R15" s="7">
        <v>1386441.25</v>
      </c>
      <c r="S15" s="7">
        <v>526065.5</v>
      </c>
      <c r="T15" s="19">
        <f t="shared" si="3"/>
        <v>1912506.75</v>
      </c>
      <c r="V15" s="7">
        <v>77640.710000000006</v>
      </c>
      <c r="W15" s="7">
        <v>29459.67</v>
      </c>
      <c r="X15" s="19">
        <f t="shared" si="4"/>
        <v>107100.38</v>
      </c>
      <c r="Z15" s="28">
        <f t="shared" si="5"/>
        <v>5545765</v>
      </c>
      <c r="AA15" s="28">
        <f t="shared" si="6"/>
        <v>2104262.0019999999</v>
      </c>
      <c r="AB15" s="20">
        <f t="shared" si="7"/>
        <v>7650027.0020000003</v>
      </c>
    </row>
    <row r="16" spans="1:28" x14ac:dyDescent="0.25">
      <c r="A16" s="3" t="str">
        <f>VLOOKUP(B16,'[7]Addresses 22'!$A:$E,5,FALSE)</f>
        <v>010</v>
      </c>
      <c r="B16" s="25" t="s">
        <v>23</v>
      </c>
      <c r="C16" s="8" t="s">
        <v>24</v>
      </c>
      <c r="D16" s="8">
        <v>1</v>
      </c>
      <c r="E16" s="12"/>
      <c r="F16" s="7">
        <v>1030764.93</v>
      </c>
      <c r="G16" s="7">
        <v>446788.12000000005</v>
      </c>
      <c r="H16" s="19">
        <f t="shared" si="0"/>
        <v>1477553.05</v>
      </c>
      <c r="I16" s="12"/>
      <c r="J16" s="7">
        <v>1091912</v>
      </c>
      <c r="K16" s="7">
        <v>473292.5</v>
      </c>
      <c r="L16" s="19">
        <f t="shared" si="1"/>
        <v>1565204.5</v>
      </c>
      <c r="M16" s="12"/>
      <c r="N16" s="7">
        <v>1091912</v>
      </c>
      <c r="O16" s="7">
        <v>479045.076</v>
      </c>
      <c r="P16" s="19">
        <f t="shared" si="2"/>
        <v>1570957.0759999999</v>
      </c>
      <c r="R16" s="7">
        <v>1091912</v>
      </c>
      <c r="S16" s="7">
        <v>475246.5</v>
      </c>
      <c r="T16" s="19">
        <f t="shared" si="3"/>
        <v>1567158.5</v>
      </c>
      <c r="V16" s="7">
        <v>61147.07</v>
      </c>
      <c r="W16" s="7">
        <v>26613.8</v>
      </c>
      <c r="X16" s="19">
        <f t="shared" si="4"/>
        <v>87760.87</v>
      </c>
      <c r="Z16" s="28">
        <f t="shared" si="5"/>
        <v>4367648</v>
      </c>
      <c r="AA16" s="28">
        <f t="shared" si="6"/>
        <v>1900985.996</v>
      </c>
      <c r="AB16" s="20">
        <f t="shared" si="7"/>
        <v>6268633.9960000003</v>
      </c>
    </row>
    <row r="17" spans="1:28" x14ac:dyDescent="0.25">
      <c r="A17" s="3" t="str">
        <f>VLOOKUP(B17,'[7]Addresses 22'!$A:$E,5,FALSE)</f>
        <v>010</v>
      </c>
      <c r="B17" s="45" t="s">
        <v>195</v>
      </c>
      <c r="C17" s="8" t="s">
        <v>196</v>
      </c>
      <c r="D17" s="8">
        <v>1</v>
      </c>
      <c r="E17" s="12"/>
      <c r="F17" s="7">
        <v>877.21</v>
      </c>
      <c r="G17" s="7">
        <v>767993.32400000002</v>
      </c>
      <c r="H17" s="19">
        <f t="shared" si="0"/>
        <v>768870.53399999999</v>
      </c>
      <c r="I17" s="12"/>
      <c r="J17" s="7">
        <v>929.25</v>
      </c>
      <c r="K17" s="7">
        <v>813552.25</v>
      </c>
      <c r="L17" s="19">
        <f t="shared" si="1"/>
        <v>814481.5</v>
      </c>
      <c r="M17" s="12"/>
      <c r="N17" s="7">
        <v>929.25</v>
      </c>
      <c r="O17" s="7">
        <v>823439.674</v>
      </c>
      <c r="P17" s="19">
        <f t="shared" si="2"/>
        <v>824368.924</v>
      </c>
      <c r="R17" s="7">
        <v>929.25</v>
      </c>
      <c r="S17" s="7">
        <v>816910.75</v>
      </c>
      <c r="T17" s="19">
        <f t="shared" si="3"/>
        <v>817840</v>
      </c>
      <c r="V17" s="7">
        <v>52.04</v>
      </c>
      <c r="W17" s="7">
        <v>45747</v>
      </c>
      <c r="X17" s="19">
        <f t="shared" si="4"/>
        <v>45799.040000000001</v>
      </c>
      <c r="Z17" s="28">
        <f t="shared" si="5"/>
        <v>3717</v>
      </c>
      <c r="AA17" s="28">
        <f t="shared" si="6"/>
        <v>3267642.9980000001</v>
      </c>
      <c r="AB17" s="20">
        <f t="shared" si="7"/>
        <v>3271359.9980000001</v>
      </c>
    </row>
    <row r="18" spans="1:28" x14ac:dyDescent="0.25">
      <c r="A18" s="3" t="str">
        <f>VLOOKUP(B18,'[7]Addresses 22'!$A:$E,5,FALSE)</f>
        <v>010</v>
      </c>
      <c r="B18" s="25" t="s">
        <v>25</v>
      </c>
      <c r="C18" s="8" t="s">
        <v>26</v>
      </c>
      <c r="D18" s="8">
        <v>1</v>
      </c>
      <c r="E18" s="12"/>
      <c r="F18" s="7">
        <v>386577.44</v>
      </c>
      <c r="G18" s="7">
        <v>373785.29600000003</v>
      </c>
      <c r="H18" s="19">
        <f t="shared" si="0"/>
        <v>760362.73600000003</v>
      </c>
      <c r="I18" s="12"/>
      <c r="J18" s="7">
        <v>409510</v>
      </c>
      <c r="K18" s="7">
        <v>395959</v>
      </c>
      <c r="L18" s="19">
        <f t="shared" si="1"/>
        <v>805469</v>
      </c>
      <c r="M18" s="12"/>
      <c r="N18" s="7">
        <v>409510</v>
      </c>
      <c r="O18" s="7">
        <v>400771.70399999997</v>
      </c>
      <c r="P18" s="19">
        <f t="shared" si="2"/>
        <v>810281.70399999991</v>
      </c>
      <c r="R18" s="7">
        <v>409510</v>
      </c>
      <c r="S18" s="7">
        <v>397593.75</v>
      </c>
      <c r="T18" s="19">
        <f t="shared" si="3"/>
        <v>807103.75</v>
      </c>
      <c r="V18" s="7">
        <v>22932.560000000001</v>
      </c>
      <c r="W18" s="7">
        <v>22265.25</v>
      </c>
      <c r="X18" s="19">
        <f t="shared" si="4"/>
        <v>45197.81</v>
      </c>
      <c r="Z18" s="28">
        <f t="shared" si="5"/>
        <v>1638040</v>
      </c>
      <c r="AA18" s="28">
        <f t="shared" si="6"/>
        <v>1590375</v>
      </c>
      <c r="AB18" s="20">
        <f t="shared" si="7"/>
        <v>3228415</v>
      </c>
    </row>
    <row r="19" spans="1:28" x14ac:dyDescent="0.25">
      <c r="A19" s="3" t="str">
        <f>VLOOKUP(B19,'[7]Addresses 22'!$A:$E,5,FALSE)</f>
        <v>010</v>
      </c>
      <c r="B19" s="25" t="s">
        <v>27</v>
      </c>
      <c r="C19" s="8" t="s">
        <v>28</v>
      </c>
      <c r="D19" s="8">
        <v>1</v>
      </c>
      <c r="E19" s="12"/>
      <c r="F19" s="7">
        <v>849781.01</v>
      </c>
      <c r="G19" s="7">
        <v>328288.98000000004</v>
      </c>
      <c r="H19" s="19">
        <f t="shared" si="0"/>
        <v>1178069.99</v>
      </c>
      <c r="I19" s="12"/>
      <c r="J19" s="7">
        <v>900191.75</v>
      </c>
      <c r="K19" s="7">
        <v>347763.75</v>
      </c>
      <c r="L19" s="19">
        <f t="shared" si="1"/>
        <v>1247955.5</v>
      </c>
      <c r="M19" s="12"/>
      <c r="N19" s="7">
        <v>900191.75</v>
      </c>
      <c r="O19" s="7">
        <v>351990.598</v>
      </c>
      <c r="P19" s="19">
        <f t="shared" si="2"/>
        <v>1252182.348</v>
      </c>
      <c r="R19" s="7">
        <v>900191.75</v>
      </c>
      <c r="S19" s="7">
        <v>349199.5</v>
      </c>
      <c r="T19" s="19">
        <f t="shared" si="3"/>
        <v>1249391.25</v>
      </c>
      <c r="V19" s="7">
        <v>50410.74</v>
      </c>
      <c r="W19" s="7">
        <v>19555.169999999998</v>
      </c>
      <c r="X19" s="19">
        <f t="shared" si="4"/>
        <v>69965.91</v>
      </c>
      <c r="Z19" s="28">
        <f t="shared" si="5"/>
        <v>3600767</v>
      </c>
      <c r="AA19" s="28">
        <f t="shared" si="6"/>
        <v>1396797.9979999999</v>
      </c>
      <c r="AB19" s="20">
        <f t="shared" si="7"/>
        <v>4997564.9979999997</v>
      </c>
    </row>
    <row r="20" spans="1:28" x14ac:dyDescent="0.25">
      <c r="A20" s="3" t="str">
        <f>VLOOKUP(B20,'[7]Addresses 22'!$A:$E,5,FALSE)</f>
        <v>010</v>
      </c>
      <c r="B20" s="25" t="s">
        <v>20</v>
      </c>
      <c r="C20" s="8" t="s">
        <v>151</v>
      </c>
      <c r="D20" s="8">
        <v>1</v>
      </c>
      <c r="E20" s="12"/>
      <c r="F20" s="7">
        <v>437887.62</v>
      </c>
      <c r="G20" s="7">
        <v>345064.56800000003</v>
      </c>
      <c r="H20" s="19">
        <f t="shared" si="0"/>
        <v>782952.18800000008</v>
      </c>
      <c r="I20" s="12"/>
      <c r="J20" s="7">
        <v>463864</v>
      </c>
      <c r="K20" s="7">
        <v>365534.5</v>
      </c>
      <c r="L20" s="19">
        <f t="shared" si="1"/>
        <v>829398.5</v>
      </c>
      <c r="M20" s="12"/>
      <c r="N20" s="7">
        <v>463864</v>
      </c>
      <c r="O20" s="7">
        <v>369977.73200000002</v>
      </c>
      <c r="P20" s="19">
        <f t="shared" si="2"/>
        <v>833841.73200000008</v>
      </c>
      <c r="R20" s="7">
        <v>463864</v>
      </c>
      <c r="S20" s="7">
        <v>367043.75</v>
      </c>
      <c r="T20" s="19">
        <f t="shared" si="3"/>
        <v>830907.75</v>
      </c>
      <c r="V20" s="7">
        <v>25976.38</v>
      </c>
      <c r="W20" s="7">
        <v>20554.45</v>
      </c>
      <c r="X20" s="19">
        <f t="shared" si="4"/>
        <v>46530.83</v>
      </c>
      <c r="Z20" s="28">
        <f t="shared" si="5"/>
        <v>1855456</v>
      </c>
      <c r="AA20" s="28">
        <f t="shared" si="6"/>
        <v>1468175</v>
      </c>
      <c r="AB20" s="20">
        <f t="shared" si="7"/>
        <v>3323631</v>
      </c>
    </row>
    <row r="21" spans="1:28" x14ac:dyDescent="0.25">
      <c r="A21" s="3" t="str">
        <f>VLOOKUP(B21,'[7]Addresses 22'!$A:$E,5,FALSE)</f>
        <v>010</v>
      </c>
      <c r="B21" s="25" t="s">
        <v>29</v>
      </c>
      <c r="C21" s="8" t="s">
        <v>30</v>
      </c>
      <c r="D21" s="8">
        <v>1</v>
      </c>
      <c r="E21" s="12"/>
      <c r="F21" s="7">
        <v>4372973.8</v>
      </c>
      <c r="G21" s="7">
        <v>1406054.9600000002</v>
      </c>
      <c r="H21" s="19">
        <f t="shared" si="0"/>
        <v>5779028.7599999998</v>
      </c>
      <c r="I21" s="12"/>
      <c r="J21" s="7">
        <v>4632387.5</v>
      </c>
      <c r="K21" s="7">
        <v>1489465</v>
      </c>
      <c r="L21" s="19">
        <f t="shared" si="1"/>
        <v>6121852.5</v>
      </c>
      <c r="M21" s="12"/>
      <c r="N21" s="7">
        <v>4632387.5</v>
      </c>
      <c r="O21" s="7">
        <v>1507568.392</v>
      </c>
      <c r="P21" s="19">
        <f t="shared" si="2"/>
        <v>6139955.892</v>
      </c>
      <c r="R21" s="7">
        <v>4632387.5</v>
      </c>
      <c r="S21" s="7">
        <v>1495614.25</v>
      </c>
      <c r="T21" s="19">
        <f t="shared" si="3"/>
        <v>6128001.75</v>
      </c>
      <c r="V21" s="7">
        <v>259413.7</v>
      </c>
      <c r="W21" s="7">
        <v>83754.399999999994</v>
      </c>
      <c r="X21" s="19">
        <f t="shared" si="4"/>
        <v>343168.1</v>
      </c>
      <c r="Z21" s="28">
        <f t="shared" si="5"/>
        <v>18529550</v>
      </c>
      <c r="AA21" s="28">
        <f t="shared" si="6"/>
        <v>5982457.0020000003</v>
      </c>
      <c r="AB21" s="20">
        <f t="shared" si="7"/>
        <v>24512007.002</v>
      </c>
    </row>
    <row r="22" spans="1:28" x14ac:dyDescent="0.25">
      <c r="A22" s="3" t="str">
        <f>VLOOKUP(B22,'[7]Addresses 22'!$A:$E,5,FALSE)</f>
        <v>010</v>
      </c>
      <c r="B22" s="25" t="s">
        <v>31</v>
      </c>
      <c r="C22" s="8" t="s">
        <v>32</v>
      </c>
      <c r="D22" s="8">
        <v>1</v>
      </c>
      <c r="E22" s="12"/>
      <c r="F22" s="7">
        <v>846417.07</v>
      </c>
      <c r="G22" s="7">
        <v>561908.21200000006</v>
      </c>
      <c r="H22" s="19">
        <f t="shared" si="0"/>
        <v>1408325.2820000001</v>
      </c>
      <c r="I22" s="12"/>
      <c r="J22" s="7">
        <v>896628.25</v>
      </c>
      <c r="K22" s="7">
        <v>595241.75</v>
      </c>
      <c r="L22" s="19">
        <f t="shared" si="1"/>
        <v>1491870</v>
      </c>
      <c r="M22" s="12"/>
      <c r="N22" s="7">
        <v>896628.25</v>
      </c>
      <c r="O22" s="7">
        <v>602476.63</v>
      </c>
      <c r="P22" s="19">
        <f t="shared" si="2"/>
        <v>1499104.88</v>
      </c>
      <c r="R22" s="7">
        <v>896628.25</v>
      </c>
      <c r="S22" s="7">
        <v>597699.25</v>
      </c>
      <c r="T22" s="19">
        <f t="shared" si="3"/>
        <v>1494327.5</v>
      </c>
      <c r="V22" s="7">
        <v>50211.18</v>
      </c>
      <c r="W22" s="7">
        <v>33471.160000000003</v>
      </c>
      <c r="X22" s="19">
        <f t="shared" si="4"/>
        <v>83682.34</v>
      </c>
      <c r="Z22" s="28">
        <f t="shared" si="5"/>
        <v>3586513</v>
      </c>
      <c r="AA22" s="28">
        <f t="shared" si="6"/>
        <v>2390797.0020000003</v>
      </c>
      <c r="AB22" s="20">
        <f t="shared" si="7"/>
        <v>5977310.0020000003</v>
      </c>
    </row>
    <row r="23" spans="1:28" x14ac:dyDescent="0.25">
      <c r="A23" s="3" t="str">
        <f>VLOOKUP(B23,'[7]Addresses 22'!$A:$E,5,FALSE)</f>
        <v>010</v>
      </c>
      <c r="B23" s="25" t="s">
        <v>6</v>
      </c>
      <c r="C23" s="8" t="s">
        <v>152</v>
      </c>
      <c r="D23" s="8">
        <v>1</v>
      </c>
      <c r="E23" s="12"/>
      <c r="F23" s="7">
        <v>620152.54</v>
      </c>
      <c r="G23" s="7">
        <v>407870.304</v>
      </c>
      <c r="H23" s="19">
        <f t="shared" si="0"/>
        <v>1028022.844</v>
      </c>
      <c r="I23" s="12"/>
      <c r="J23" s="7">
        <v>656941.25</v>
      </c>
      <c r="K23" s="7">
        <v>432066</v>
      </c>
      <c r="L23" s="19">
        <f t="shared" si="1"/>
        <v>1089007.25</v>
      </c>
      <c r="M23" s="12"/>
      <c r="N23" s="7">
        <v>656941.25</v>
      </c>
      <c r="O23" s="7">
        <v>437317.36000000004</v>
      </c>
      <c r="P23" s="19">
        <f t="shared" si="2"/>
        <v>1094258.6100000001</v>
      </c>
      <c r="R23" s="7">
        <v>656941.25</v>
      </c>
      <c r="S23" s="7">
        <v>433849.75</v>
      </c>
      <c r="T23" s="19">
        <f t="shared" si="3"/>
        <v>1090791</v>
      </c>
      <c r="V23" s="7">
        <v>36788.71</v>
      </c>
      <c r="W23" s="7">
        <v>24295.59</v>
      </c>
      <c r="X23" s="19">
        <f t="shared" si="4"/>
        <v>61084.3</v>
      </c>
      <c r="Z23" s="28">
        <f t="shared" si="5"/>
        <v>2627765</v>
      </c>
      <c r="AA23" s="28">
        <f t="shared" si="6"/>
        <v>1735399.0040000002</v>
      </c>
      <c r="AB23" s="20">
        <f t="shared" si="7"/>
        <v>4363164.0040000007</v>
      </c>
    </row>
    <row r="24" spans="1:28" x14ac:dyDescent="0.25">
      <c r="A24" s="3" t="str">
        <f>VLOOKUP(B24,'[7]Addresses 22'!$A:$E,5,FALSE)</f>
        <v>634</v>
      </c>
      <c r="B24" s="41" t="s">
        <v>145</v>
      </c>
      <c r="C24" s="8" t="s">
        <v>33</v>
      </c>
      <c r="D24" s="8">
        <v>1</v>
      </c>
      <c r="E24" s="12"/>
      <c r="F24" s="7">
        <v>676135.04</v>
      </c>
      <c r="G24" s="7">
        <v>0</v>
      </c>
      <c r="H24" s="19">
        <f t="shared" si="0"/>
        <v>676135.04</v>
      </c>
      <c r="I24" s="12"/>
      <c r="J24" s="7">
        <v>716244.75</v>
      </c>
      <c r="K24" s="7">
        <v>0</v>
      </c>
      <c r="L24" s="19">
        <f t="shared" si="1"/>
        <v>716244.75</v>
      </c>
      <c r="M24" s="12"/>
      <c r="N24" s="7">
        <v>716244.75</v>
      </c>
      <c r="O24" s="7">
        <v>0</v>
      </c>
      <c r="P24" s="19">
        <f t="shared" si="2"/>
        <v>716244.75</v>
      </c>
      <c r="R24" s="7">
        <v>716244.75</v>
      </c>
      <c r="S24" s="7">
        <v>0</v>
      </c>
      <c r="T24" s="19">
        <f t="shared" si="3"/>
        <v>716244.75</v>
      </c>
      <c r="V24" s="7">
        <v>40109.71</v>
      </c>
      <c r="W24" s="7">
        <v>0</v>
      </c>
      <c r="X24" s="19">
        <f t="shared" si="4"/>
        <v>40109.71</v>
      </c>
      <c r="Z24" s="28">
        <f t="shared" si="5"/>
        <v>2864979</v>
      </c>
      <c r="AA24" s="28">
        <f t="shared" si="6"/>
        <v>0</v>
      </c>
      <c r="AB24" s="20">
        <f t="shared" si="7"/>
        <v>2864979</v>
      </c>
    </row>
    <row r="25" spans="1:28" x14ac:dyDescent="0.25">
      <c r="A25" s="3" t="str">
        <f>VLOOKUP(B25,'[7]Addresses 22'!$A:$E,5,FALSE)</f>
        <v>010</v>
      </c>
      <c r="B25" s="25" t="s">
        <v>141</v>
      </c>
      <c r="C25" s="8" t="s">
        <v>153</v>
      </c>
      <c r="D25" s="8">
        <v>1</v>
      </c>
      <c r="E25" s="12"/>
      <c r="F25" s="7">
        <v>82293.67</v>
      </c>
      <c r="G25" s="7">
        <v>307713.55600000004</v>
      </c>
      <c r="H25" s="19">
        <f t="shared" si="0"/>
        <v>390007.22600000002</v>
      </c>
      <c r="I25" s="12"/>
      <c r="J25" s="7">
        <v>87175.5</v>
      </c>
      <c r="K25" s="7">
        <v>325967.75</v>
      </c>
      <c r="L25" s="19">
        <f t="shared" si="1"/>
        <v>413143.25</v>
      </c>
      <c r="M25" s="12"/>
      <c r="N25" s="7">
        <v>87175.5</v>
      </c>
      <c r="O25" s="7">
        <v>329929.63799999998</v>
      </c>
      <c r="P25" s="19">
        <f t="shared" si="2"/>
        <v>417105.13799999998</v>
      </c>
      <c r="R25" s="7">
        <v>87175.5</v>
      </c>
      <c r="S25" s="7">
        <v>327313.5</v>
      </c>
      <c r="T25" s="19">
        <f t="shared" si="3"/>
        <v>414489</v>
      </c>
      <c r="V25" s="7">
        <v>4881.83</v>
      </c>
      <c r="W25" s="7">
        <v>18329.560000000001</v>
      </c>
      <c r="X25" s="19">
        <f t="shared" si="4"/>
        <v>23211.39</v>
      </c>
      <c r="Z25" s="28">
        <f t="shared" si="5"/>
        <v>348702</v>
      </c>
      <c r="AA25" s="28">
        <f t="shared" si="6"/>
        <v>1309254.0040000002</v>
      </c>
      <c r="AB25" s="20">
        <f t="shared" si="7"/>
        <v>1657956.0040000002</v>
      </c>
    </row>
    <row r="26" spans="1:28" x14ac:dyDescent="0.25">
      <c r="A26" s="3" t="str">
        <f>VLOOKUP(B26,'[7]Addresses 22'!$A:$E,5,FALSE)</f>
        <v>010</v>
      </c>
      <c r="B26" s="25" t="s">
        <v>3</v>
      </c>
      <c r="C26" s="8" t="s">
        <v>155</v>
      </c>
      <c r="D26" s="8">
        <v>1</v>
      </c>
      <c r="E26" s="12"/>
      <c r="F26" s="7">
        <v>93613.18</v>
      </c>
      <c r="G26" s="7">
        <v>124845.88800000001</v>
      </c>
      <c r="H26" s="19">
        <f t="shared" si="0"/>
        <v>218459.068</v>
      </c>
      <c r="I26" s="12"/>
      <c r="J26" s="7">
        <v>99166.5</v>
      </c>
      <c r="K26" s="7">
        <v>132252</v>
      </c>
      <c r="L26" s="19">
        <f t="shared" si="1"/>
        <v>231418.5</v>
      </c>
      <c r="M26" s="12"/>
      <c r="N26" s="7">
        <v>99166.5</v>
      </c>
      <c r="O26" s="7">
        <v>133859.424</v>
      </c>
      <c r="P26" s="19">
        <f t="shared" si="2"/>
        <v>233025.924</v>
      </c>
      <c r="R26" s="7">
        <v>99166.5</v>
      </c>
      <c r="S26" s="7">
        <v>132798</v>
      </c>
      <c r="T26" s="19">
        <f t="shared" si="3"/>
        <v>231964.5</v>
      </c>
      <c r="V26" s="7">
        <v>5553.32</v>
      </c>
      <c r="W26" s="7">
        <v>7436.69</v>
      </c>
      <c r="X26" s="19">
        <f t="shared" si="4"/>
        <v>12990.009999999998</v>
      </c>
      <c r="Z26" s="28">
        <f t="shared" si="5"/>
        <v>396666</v>
      </c>
      <c r="AA26" s="28">
        <f t="shared" si="6"/>
        <v>531192.00199999998</v>
      </c>
      <c r="AB26" s="20">
        <f t="shared" si="7"/>
        <v>927858.00199999998</v>
      </c>
    </row>
    <row r="27" spans="1:28" x14ac:dyDescent="0.25">
      <c r="A27" s="3" t="str">
        <f>VLOOKUP(B27,'[7]Addresses 22'!$A:$E,5,FALSE)</f>
        <v>010</v>
      </c>
      <c r="B27" s="25" t="s">
        <v>35</v>
      </c>
      <c r="C27" s="8" t="s">
        <v>36</v>
      </c>
      <c r="D27" s="8">
        <v>1</v>
      </c>
      <c r="E27" s="12"/>
      <c r="F27" s="7">
        <v>5822467.8600000003</v>
      </c>
      <c r="G27" s="7">
        <v>1874838.7520000001</v>
      </c>
      <c r="H27" s="19">
        <f t="shared" si="0"/>
        <v>7697306.6120000007</v>
      </c>
      <c r="I27" s="12"/>
      <c r="J27" s="7">
        <v>6167868.5</v>
      </c>
      <c r="K27" s="7">
        <v>1986058</v>
      </c>
      <c r="L27" s="19">
        <f t="shared" si="1"/>
        <v>8153926.5</v>
      </c>
      <c r="M27" s="12"/>
      <c r="N27" s="7">
        <v>6167868.5</v>
      </c>
      <c r="O27" s="7">
        <v>2010196.5919999999</v>
      </c>
      <c r="P27" s="19">
        <f t="shared" si="2"/>
        <v>8178065.0920000002</v>
      </c>
      <c r="R27" s="7">
        <v>6167868.5</v>
      </c>
      <c r="S27" s="7">
        <v>1994257.25</v>
      </c>
      <c r="T27" s="19">
        <f t="shared" si="3"/>
        <v>8162125.75</v>
      </c>
      <c r="V27" s="7">
        <v>345400.64</v>
      </c>
      <c r="W27" s="7">
        <v>111678.41</v>
      </c>
      <c r="X27" s="19">
        <f t="shared" si="4"/>
        <v>457079.05000000005</v>
      </c>
      <c r="Z27" s="28">
        <f t="shared" si="5"/>
        <v>24671474</v>
      </c>
      <c r="AA27" s="28">
        <f t="shared" si="6"/>
        <v>7977029.0040000007</v>
      </c>
      <c r="AB27" s="20">
        <f t="shared" si="7"/>
        <v>32648503.004000001</v>
      </c>
    </row>
    <row r="28" spans="1:28" x14ac:dyDescent="0.25">
      <c r="A28" s="3" t="str">
        <f>VLOOKUP(B28,'[7]Addresses 22'!$A:$E,5,FALSE)</f>
        <v>010</v>
      </c>
      <c r="B28" s="25" t="s">
        <v>37</v>
      </c>
      <c r="C28" s="8" t="s">
        <v>38</v>
      </c>
      <c r="D28" s="8">
        <v>1</v>
      </c>
      <c r="E28" s="12"/>
      <c r="F28" s="7">
        <v>1029713.78</v>
      </c>
      <c r="G28" s="7">
        <v>551751.00800000003</v>
      </c>
      <c r="H28" s="19">
        <f t="shared" si="0"/>
        <v>1581464.7880000002</v>
      </c>
      <c r="I28" s="12"/>
      <c r="J28" s="7">
        <v>1090798.5</v>
      </c>
      <c r="K28" s="7">
        <v>584482</v>
      </c>
      <c r="L28" s="19">
        <f t="shared" si="1"/>
        <v>1675280.5</v>
      </c>
      <c r="M28" s="12"/>
      <c r="N28" s="7">
        <v>1090798.5</v>
      </c>
      <c r="O28" s="7">
        <v>591585.87199999997</v>
      </c>
      <c r="P28" s="19">
        <f t="shared" si="2"/>
        <v>1682384.372</v>
      </c>
      <c r="R28" s="7">
        <v>1090798.5</v>
      </c>
      <c r="S28" s="7">
        <v>586895</v>
      </c>
      <c r="T28" s="19">
        <f t="shared" si="3"/>
        <v>1677693.5</v>
      </c>
      <c r="V28" s="7">
        <v>61084.72</v>
      </c>
      <c r="W28" s="7">
        <v>32866.120000000003</v>
      </c>
      <c r="X28" s="19">
        <f t="shared" si="4"/>
        <v>93950.84</v>
      </c>
      <c r="Z28" s="28">
        <f t="shared" si="5"/>
        <v>4363194</v>
      </c>
      <c r="AA28" s="28">
        <f t="shared" si="6"/>
        <v>2347580</v>
      </c>
      <c r="AB28" s="20">
        <f t="shared" si="7"/>
        <v>6710774</v>
      </c>
    </row>
    <row r="29" spans="1:28" x14ac:dyDescent="0.25">
      <c r="A29" s="3" t="str">
        <f>VLOOKUP(B29,'[7]Addresses 22'!$A:$E,5,FALSE)</f>
        <v>010</v>
      </c>
      <c r="B29" s="25" t="s">
        <v>39</v>
      </c>
      <c r="C29" s="8" t="s">
        <v>156</v>
      </c>
      <c r="D29" s="8">
        <v>1</v>
      </c>
      <c r="E29" s="12"/>
      <c r="F29" s="7">
        <v>1483268.26</v>
      </c>
      <c r="G29" s="7">
        <v>925427.74400000006</v>
      </c>
      <c r="H29" s="19">
        <f t="shared" si="0"/>
        <v>2408696.0040000002</v>
      </c>
      <c r="I29" s="12"/>
      <c r="J29" s="7">
        <v>1571258.75</v>
      </c>
      <c r="K29" s="7">
        <v>980326</v>
      </c>
      <c r="L29" s="19">
        <f t="shared" si="1"/>
        <v>2551584.75</v>
      </c>
      <c r="M29" s="12"/>
      <c r="N29" s="7">
        <v>1571258.75</v>
      </c>
      <c r="O29" s="7">
        <v>992240.36800000002</v>
      </c>
      <c r="P29" s="19">
        <f t="shared" si="2"/>
        <v>2563499.1179999998</v>
      </c>
      <c r="R29" s="7">
        <v>1571258.75</v>
      </c>
      <c r="S29" s="7">
        <v>984373</v>
      </c>
      <c r="T29" s="19">
        <f t="shared" si="3"/>
        <v>2555631.75</v>
      </c>
      <c r="V29" s="7">
        <v>87990.49</v>
      </c>
      <c r="W29" s="7">
        <v>55124.89</v>
      </c>
      <c r="X29" s="19">
        <f t="shared" si="4"/>
        <v>143115.38</v>
      </c>
      <c r="Z29" s="28">
        <f t="shared" si="5"/>
        <v>6285035</v>
      </c>
      <c r="AA29" s="28">
        <f t="shared" si="6"/>
        <v>3937492.0019999999</v>
      </c>
      <c r="AB29" s="20">
        <f t="shared" si="7"/>
        <v>10222527.002</v>
      </c>
    </row>
    <row r="30" spans="1:28" x14ac:dyDescent="0.25">
      <c r="A30" s="3" t="str">
        <f>VLOOKUP(B30,'[7]Addresses 22'!$A:$E,5,FALSE)</f>
        <v>010</v>
      </c>
      <c r="B30" s="25" t="s">
        <v>218</v>
      </c>
      <c r="C30" s="8" t="s">
        <v>221</v>
      </c>
      <c r="D30" s="8">
        <v>1</v>
      </c>
      <c r="E30" s="12"/>
      <c r="F30" s="7">
        <v>1474044.2</v>
      </c>
      <c r="G30" s="7">
        <v>399098.65600000002</v>
      </c>
      <c r="H30" s="19">
        <f t="shared" si="0"/>
        <v>1873142.8559999999</v>
      </c>
      <c r="I30" s="12"/>
      <c r="J30" s="7">
        <v>1561487.5</v>
      </c>
      <c r="K30" s="7">
        <v>422774</v>
      </c>
      <c r="L30" s="19">
        <f t="shared" si="1"/>
        <v>1984261.5</v>
      </c>
      <c r="M30" s="12"/>
      <c r="N30" s="7">
        <v>1561487.5</v>
      </c>
      <c r="O30" s="7">
        <v>427912.75200000004</v>
      </c>
      <c r="P30" s="19">
        <f t="shared" si="2"/>
        <v>1989400.2520000001</v>
      </c>
      <c r="R30" s="7">
        <v>1561487.5</v>
      </c>
      <c r="S30" s="7">
        <v>424519.5</v>
      </c>
      <c r="T30" s="19">
        <f t="shared" si="3"/>
        <v>1986007</v>
      </c>
      <c r="V30" s="7">
        <v>87443.3</v>
      </c>
      <c r="W30" s="7">
        <v>23773.09</v>
      </c>
      <c r="X30" s="19">
        <f t="shared" si="4"/>
        <v>111216.39</v>
      </c>
      <c r="Z30" s="28">
        <f t="shared" si="5"/>
        <v>6245950</v>
      </c>
      <c r="AA30" s="28">
        <f t="shared" si="6"/>
        <v>1698077.9980000001</v>
      </c>
      <c r="AB30" s="20">
        <f t="shared" si="7"/>
        <v>7944027.9979999997</v>
      </c>
    </row>
    <row r="31" spans="1:28" x14ac:dyDescent="0.25">
      <c r="A31" s="3" t="str">
        <f>VLOOKUP(B31,'[7]Addresses 22'!$A:$E,5,FALSE)</f>
        <v>634</v>
      </c>
      <c r="B31" s="25" t="s">
        <v>191</v>
      </c>
      <c r="C31" s="8" t="s">
        <v>192</v>
      </c>
      <c r="D31" s="8">
        <v>1</v>
      </c>
      <c r="E31" s="12"/>
      <c r="F31" s="7">
        <v>607996.18000000005</v>
      </c>
      <c r="G31" s="7">
        <v>0</v>
      </c>
      <c r="H31" s="19">
        <f t="shared" si="0"/>
        <v>607996.18000000005</v>
      </c>
      <c r="I31" s="12"/>
      <c r="J31" s="7">
        <v>644063.75</v>
      </c>
      <c r="K31" s="7">
        <v>0</v>
      </c>
      <c r="L31" s="19">
        <f t="shared" si="1"/>
        <v>644063.75</v>
      </c>
      <c r="M31" s="12"/>
      <c r="N31" s="7">
        <v>644063.75</v>
      </c>
      <c r="O31" s="7">
        <v>0</v>
      </c>
      <c r="P31" s="19">
        <f t="shared" si="2"/>
        <v>644063.75</v>
      </c>
      <c r="R31" s="7">
        <v>644063.75</v>
      </c>
      <c r="S31" s="7">
        <v>0</v>
      </c>
      <c r="T31" s="19">
        <f t="shared" si="3"/>
        <v>644063.75</v>
      </c>
      <c r="V31" s="7">
        <v>36067.57</v>
      </c>
      <c r="W31" s="7">
        <v>0</v>
      </c>
      <c r="X31" s="19">
        <f t="shared" si="4"/>
        <v>36067.57</v>
      </c>
      <c r="Z31" s="28">
        <f t="shared" si="5"/>
        <v>2576255</v>
      </c>
      <c r="AA31" s="28">
        <f t="shared" si="6"/>
        <v>0</v>
      </c>
      <c r="AB31" s="20">
        <f t="shared" si="7"/>
        <v>2576255</v>
      </c>
    </row>
    <row r="32" spans="1:28" x14ac:dyDescent="0.25">
      <c r="A32" s="3" t="str">
        <f>VLOOKUP(B32,'[7]Addresses 22'!$A:$E,5,FALSE)</f>
        <v>010</v>
      </c>
      <c r="B32" s="25" t="s">
        <v>40</v>
      </c>
      <c r="C32" s="8" t="s">
        <v>173</v>
      </c>
      <c r="D32" s="8">
        <v>1</v>
      </c>
      <c r="E32" s="12"/>
      <c r="F32" s="7">
        <v>3098511.02</v>
      </c>
      <c r="G32" s="7">
        <v>928094.30800000008</v>
      </c>
      <c r="H32" s="19">
        <f t="shared" si="0"/>
        <v>4026605.3280000002</v>
      </c>
      <c r="I32" s="12"/>
      <c r="J32" s="7">
        <v>3282321</v>
      </c>
      <c r="K32" s="7">
        <v>983150.75</v>
      </c>
      <c r="L32" s="19">
        <f t="shared" si="1"/>
        <v>4265471.75</v>
      </c>
      <c r="M32" s="12"/>
      <c r="N32" s="7">
        <v>3282321</v>
      </c>
      <c r="O32" s="7">
        <v>995099.71</v>
      </c>
      <c r="P32" s="19">
        <f t="shared" si="2"/>
        <v>4277420.71</v>
      </c>
      <c r="R32" s="7">
        <v>3282321</v>
      </c>
      <c r="S32" s="7">
        <v>987209.5</v>
      </c>
      <c r="T32" s="19">
        <f t="shared" si="3"/>
        <v>4269530.5</v>
      </c>
      <c r="V32" s="7">
        <v>183809.98</v>
      </c>
      <c r="W32" s="7">
        <v>55283.73</v>
      </c>
      <c r="X32" s="19">
        <f t="shared" si="4"/>
        <v>239093.71000000002</v>
      </c>
      <c r="Z32" s="28">
        <f t="shared" si="5"/>
        <v>13129284</v>
      </c>
      <c r="AA32" s="28">
        <f t="shared" si="6"/>
        <v>3948837.9980000001</v>
      </c>
      <c r="AB32" s="20">
        <f t="shared" si="7"/>
        <v>17078121.998</v>
      </c>
    </row>
    <row r="33" spans="1:28" x14ac:dyDescent="0.25">
      <c r="A33" s="3" t="str">
        <f>VLOOKUP(B33,'[7]Addresses 22'!$A:$E,5,FALSE)</f>
        <v>010</v>
      </c>
      <c r="B33" s="25" t="s">
        <v>216</v>
      </c>
      <c r="C33" s="46" t="s">
        <v>217</v>
      </c>
      <c r="D33" s="8">
        <v>1</v>
      </c>
      <c r="E33" s="12"/>
      <c r="F33" s="7">
        <v>7607.93</v>
      </c>
      <c r="G33" s="7">
        <v>40701.268000000004</v>
      </c>
      <c r="H33" s="19">
        <f t="shared" si="0"/>
        <v>48309.198000000004</v>
      </c>
      <c r="I33" s="12"/>
      <c r="J33" s="7">
        <v>8059.25</v>
      </c>
      <c r="K33" s="7">
        <v>43115.75</v>
      </c>
      <c r="L33" s="19">
        <f t="shared" si="1"/>
        <v>51175</v>
      </c>
      <c r="M33" s="12"/>
      <c r="N33" s="7">
        <v>8059.25</v>
      </c>
      <c r="O33" s="7">
        <v>43639.781999999999</v>
      </c>
      <c r="P33" s="19">
        <f t="shared" si="2"/>
        <v>51699.031999999999</v>
      </c>
      <c r="R33" s="7">
        <v>8059.25</v>
      </c>
      <c r="S33" s="7">
        <v>43293.75</v>
      </c>
      <c r="T33" s="19">
        <f t="shared" si="3"/>
        <v>51353</v>
      </c>
      <c r="V33" s="7">
        <v>451.32</v>
      </c>
      <c r="W33" s="7">
        <v>2424.4499999999998</v>
      </c>
      <c r="X33" s="19">
        <f t="shared" si="4"/>
        <v>2875.77</v>
      </c>
      <c r="Z33" s="28">
        <f t="shared" si="5"/>
        <v>32237</v>
      </c>
      <c r="AA33" s="28">
        <f t="shared" si="6"/>
        <v>173175.00000000003</v>
      </c>
      <c r="AB33" s="20">
        <f t="shared" si="7"/>
        <v>205412.00000000003</v>
      </c>
    </row>
    <row r="34" spans="1:28" x14ac:dyDescent="0.25">
      <c r="A34" s="3" t="str">
        <f>VLOOKUP(B34,'[7]Addresses 22'!$A:$E,5,FALSE)</f>
        <v>012</v>
      </c>
      <c r="B34" s="26" t="s">
        <v>197</v>
      </c>
      <c r="C34" s="26" t="s">
        <v>198</v>
      </c>
      <c r="D34" s="8">
        <v>1</v>
      </c>
      <c r="E34" s="12"/>
      <c r="F34" s="7">
        <v>70448.600000000006</v>
      </c>
      <c r="G34" s="7">
        <v>0</v>
      </c>
      <c r="H34" s="19">
        <f t="shared" ref="H34:H65" si="8">F34+G34</f>
        <v>70448.600000000006</v>
      </c>
      <c r="I34" s="12"/>
      <c r="J34" s="7">
        <v>74627.75</v>
      </c>
      <c r="K34" s="7">
        <v>0</v>
      </c>
      <c r="L34" s="19">
        <f t="shared" ref="L34:L65" si="9">J34+K34</f>
        <v>74627.75</v>
      </c>
      <c r="M34" s="12"/>
      <c r="N34" s="7">
        <v>74627.75</v>
      </c>
      <c r="O34" s="7">
        <v>0</v>
      </c>
      <c r="P34" s="19">
        <f t="shared" ref="P34:P65" si="10">N34+O34</f>
        <v>74627.75</v>
      </c>
      <c r="R34" s="7">
        <v>74627.75</v>
      </c>
      <c r="S34" s="7">
        <v>0</v>
      </c>
      <c r="T34" s="19">
        <f t="shared" ref="T34:T65" si="11">R34+S34</f>
        <v>74627.75</v>
      </c>
      <c r="V34" s="7">
        <v>4179.1499999999996</v>
      </c>
      <c r="W34" s="7">
        <v>0</v>
      </c>
      <c r="X34" s="19">
        <f t="shared" ref="X34:X65" si="12">V34+W34</f>
        <v>4179.1499999999996</v>
      </c>
      <c r="Z34" s="28">
        <f t="shared" ref="Z34:Z67" si="13">F34+J34+N34+R34+V34</f>
        <v>298511</v>
      </c>
      <c r="AA34" s="28">
        <f t="shared" ref="AA34:AA67" si="14">G34+K34+O34+S34+W34</f>
        <v>0</v>
      </c>
      <c r="AB34" s="20">
        <f t="shared" si="7"/>
        <v>298511</v>
      </c>
    </row>
    <row r="35" spans="1:28" x14ac:dyDescent="0.25">
      <c r="A35" s="3" t="str">
        <f>VLOOKUP(B35,'[7]Addresses 22'!$A:$E,5,FALSE)</f>
        <v>634</v>
      </c>
      <c r="B35" s="25" t="s">
        <v>142</v>
      </c>
      <c r="C35" s="8" t="s">
        <v>174</v>
      </c>
      <c r="D35" s="8">
        <v>1</v>
      </c>
      <c r="E35" s="12"/>
      <c r="F35" s="7">
        <v>1463622.91</v>
      </c>
      <c r="G35" s="7">
        <v>0</v>
      </c>
      <c r="H35" s="19">
        <f t="shared" si="8"/>
        <v>1463622.91</v>
      </c>
      <c r="I35" s="12"/>
      <c r="J35" s="7">
        <v>1550448</v>
      </c>
      <c r="K35" s="7">
        <v>0</v>
      </c>
      <c r="L35" s="19">
        <f t="shared" si="9"/>
        <v>1550448</v>
      </c>
      <c r="M35" s="12"/>
      <c r="N35" s="7">
        <v>1550448</v>
      </c>
      <c r="O35" s="7">
        <v>0</v>
      </c>
      <c r="P35" s="19">
        <f t="shared" si="10"/>
        <v>1550448</v>
      </c>
      <c r="R35" s="7">
        <v>1550448</v>
      </c>
      <c r="S35" s="7">
        <v>0</v>
      </c>
      <c r="T35" s="19">
        <f t="shared" si="11"/>
        <v>1550448</v>
      </c>
      <c r="V35" s="7">
        <v>86825.09</v>
      </c>
      <c r="W35" s="7">
        <v>0</v>
      </c>
      <c r="X35" s="19">
        <f t="shared" si="12"/>
        <v>86825.09</v>
      </c>
      <c r="Z35" s="28">
        <f t="shared" si="13"/>
        <v>6201792</v>
      </c>
      <c r="AA35" s="28">
        <f t="shared" si="14"/>
        <v>0</v>
      </c>
      <c r="AB35" s="20">
        <f t="shared" si="7"/>
        <v>6201792</v>
      </c>
    </row>
    <row r="36" spans="1:28" x14ac:dyDescent="0.25">
      <c r="A36" s="3" t="str">
        <f>VLOOKUP(B36,'[7]Addresses 22'!$A:$E,5,FALSE)</f>
        <v>634</v>
      </c>
      <c r="B36" s="47" t="s">
        <v>143</v>
      </c>
      <c r="C36" s="8" t="s">
        <v>175</v>
      </c>
      <c r="D36" s="8">
        <v>1</v>
      </c>
      <c r="E36" s="12"/>
      <c r="F36" s="7">
        <v>443277.86</v>
      </c>
      <c r="G36" s="7">
        <v>0</v>
      </c>
      <c r="H36" s="19">
        <f t="shared" si="8"/>
        <v>443277.86</v>
      </c>
      <c r="I36" s="12"/>
      <c r="J36" s="7">
        <v>469574</v>
      </c>
      <c r="K36" s="7">
        <v>0</v>
      </c>
      <c r="L36" s="19">
        <f t="shared" si="9"/>
        <v>469574</v>
      </c>
      <c r="M36" s="12"/>
      <c r="N36" s="7">
        <v>469574</v>
      </c>
      <c r="O36" s="7">
        <v>0</v>
      </c>
      <c r="P36" s="19">
        <f t="shared" si="10"/>
        <v>469574</v>
      </c>
      <c r="R36" s="7">
        <v>469574</v>
      </c>
      <c r="S36" s="7">
        <v>0</v>
      </c>
      <c r="T36" s="19">
        <f t="shared" si="11"/>
        <v>469574</v>
      </c>
      <c r="V36" s="7">
        <v>26296.14</v>
      </c>
      <c r="W36" s="7">
        <v>0</v>
      </c>
      <c r="X36" s="19">
        <f t="shared" si="12"/>
        <v>26296.14</v>
      </c>
      <c r="Z36" s="28">
        <f t="shared" si="13"/>
        <v>1878295.9999999998</v>
      </c>
      <c r="AA36" s="28">
        <f t="shared" si="14"/>
        <v>0</v>
      </c>
      <c r="AB36" s="20">
        <f t="shared" si="7"/>
        <v>1878295.9999999998</v>
      </c>
    </row>
    <row r="37" spans="1:28" x14ac:dyDescent="0.25">
      <c r="A37" s="3" t="str">
        <f>VLOOKUP(B37,'[7]Addresses 22'!$A:$E,5,FALSE)</f>
        <v>010</v>
      </c>
      <c r="B37" s="25" t="s">
        <v>41</v>
      </c>
      <c r="C37" s="8" t="s">
        <v>42</v>
      </c>
      <c r="D37" s="8">
        <v>1</v>
      </c>
      <c r="E37" s="12"/>
      <c r="F37" s="7">
        <v>22589884.84</v>
      </c>
      <c r="G37" s="7">
        <v>4241110.4520000005</v>
      </c>
      <c r="H37" s="19">
        <f t="shared" si="8"/>
        <v>26830995.291999999</v>
      </c>
      <c r="I37" s="12"/>
      <c r="J37" s="7">
        <v>23929962.75</v>
      </c>
      <c r="K37" s="7">
        <v>4492701.75</v>
      </c>
      <c r="L37" s="19">
        <f t="shared" si="9"/>
        <v>28422664.5</v>
      </c>
      <c r="M37" s="12"/>
      <c r="N37" s="7">
        <v>23929962.75</v>
      </c>
      <c r="O37" s="7">
        <v>4547306.3259999994</v>
      </c>
      <c r="P37" s="19">
        <f t="shared" si="10"/>
        <v>28477269.075999998</v>
      </c>
      <c r="R37" s="7">
        <v>23929962.75</v>
      </c>
      <c r="S37" s="7">
        <v>4511249.5</v>
      </c>
      <c r="T37" s="19">
        <f t="shared" si="11"/>
        <v>28441212.25</v>
      </c>
      <c r="V37" s="7">
        <v>1340077.9099999999</v>
      </c>
      <c r="W37" s="7">
        <v>252629.97</v>
      </c>
      <c r="X37" s="19">
        <f t="shared" si="12"/>
        <v>1592707.88</v>
      </c>
      <c r="Z37" s="28">
        <f t="shared" si="13"/>
        <v>95719851</v>
      </c>
      <c r="AA37" s="28">
        <f t="shared" si="14"/>
        <v>18044997.997999996</v>
      </c>
      <c r="AB37" s="20">
        <f t="shared" si="7"/>
        <v>113764848.998</v>
      </c>
    </row>
    <row r="38" spans="1:28" x14ac:dyDescent="0.25">
      <c r="A38" s="3" t="str">
        <f>VLOOKUP(B38,'[7]Addresses 22'!$A:$E,5,FALSE)</f>
        <v>010</v>
      </c>
      <c r="B38" s="25" t="s">
        <v>43</v>
      </c>
      <c r="C38" s="8" t="s">
        <v>44</v>
      </c>
      <c r="D38" s="8">
        <v>1</v>
      </c>
      <c r="E38" s="12"/>
      <c r="F38" s="7">
        <v>1761693.04</v>
      </c>
      <c r="G38" s="7">
        <v>826391.52400000009</v>
      </c>
      <c r="H38" s="19">
        <f t="shared" si="8"/>
        <v>2588084.5640000002</v>
      </c>
      <c r="I38" s="12"/>
      <c r="J38" s="7">
        <v>1866200.25</v>
      </c>
      <c r="K38" s="7">
        <v>875414.75</v>
      </c>
      <c r="L38" s="19">
        <f t="shared" si="9"/>
        <v>2741615</v>
      </c>
      <c r="M38" s="12"/>
      <c r="N38" s="7">
        <v>1866200.25</v>
      </c>
      <c r="O38" s="7">
        <v>886054.36599999992</v>
      </c>
      <c r="P38" s="19">
        <f t="shared" si="10"/>
        <v>2752254.6159999999</v>
      </c>
      <c r="R38" s="7">
        <v>1866200.25</v>
      </c>
      <c r="S38" s="7">
        <v>879028.75</v>
      </c>
      <c r="T38" s="19">
        <f t="shared" si="11"/>
        <v>2745229</v>
      </c>
      <c r="V38" s="7">
        <v>104507.21</v>
      </c>
      <c r="W38" s="7">
        <v>49225.61</v>
      </c>
      <c r="X38" s="19">
        <f t="shared" si="12"/>
        <v>153732.82</v>
      </c>
      <c r="Z38" s="28">
        <f t="shared" si="13"/>
        <v>7464801</v>
      </c>
      <c r="AA38" s="28">
        <f t="shared" si="14"/>
        <v>3516115</v>
      </c>
      <c r="AB38" s="20">
        <f t="shared" si="7"/>
        <v>10980916</v>
      </c>
    </row>
    <row r="39" spans="1:28" x14ac:dyDescent="0.25">
      <c r="A39" s="3" t="str">
        <f>VLOOKUP(B39,'[7]Addresses 22'!$A:$E,5,FALSE)</f>
        <v>010</v>
      </c>
      <c r="B39" s="25" t="s">
        <v>136</v>
      </c>
      <c r="C39" s="8" t="s">
        <v>137</v>
      </c>
      <c r="D39" s="8">
        <v>1</v>
      </c>
      <c r="E39" s="12"/>
      <c r="F39" s="7">
        <v>161824.95999999999</v>
      </c>
      <c r="G39" s="7">
        <v>197307.092</v>
      </c>
      <c r="H39" s="19">
        <f t="shared" si="8"/>
        <v>359132.05200000003</v>
      </c>
      <c r="I39" s="12"/>
      <c r="J39" s="7">
        <v>171424.75</v>
      </c>
      <c r="K39" s="7">
        <v>209011.75</v>
      </c>
      <c r="L39" s="19">
        <f t="shared" si="9"/>
        <v>380436.5</v>
      </c>
      <c r="M39" s="12"/>
      <c r="N39" s="7">
        <v>171424.75</v>
      </c>
      <c r="O39" s="7">
        <v>211552.42200000002</v>
      </c>
      <c r="P39" s="19">
        <f t="shared" si="10"/>
        <v>382977.17200000002</v>
      </c>
      <c r="R39" s="7">
        <v>171424.75</v>
      </c>
      <c r="S39" s="7">
        <v>209874.75</v>
      </c>
      <c r="T39" s="19">
        <f t="shared" si="11"/>
        <v>381299.5</v>
      </c>
      <c r="V39" s="7">
        <v>9599.7900000000009</v>
      </c>
      <c r="W39" s="7">
        <v>11752.99</v>
      </c>
      <c r="X39" s="19">
        <f t="shared" si="12"/>
        <v>21352.78</v>
      </c>
      <c r="Z39" s="28">
        <f t="shared" si="13"/>
        <v>685699</v>
      </c>
      <c r="AA39" s="28">
        <f t="shared" si="14"/>
        <v>839499.00399999996</v>
      </c>
      <c r="AB39" s="20">
        <f t="shared" si="7"/>
        <v>1525198.004</v>
      </c>
    </row>
    <row r="40" spans="1:28" x14ac:dyDescent="0.25">
      <c r="A40" s="3" t="str">
        <f>VLOOKUP(B40,'[7]Addresses 22'!$A:$E,5,FALSE)</f>
        <v>010</v>
      </c>
      <c r="B40" s="25" t="s">
        <v>138</v>
      </c>
      <c r="C40" s="8" t="s">
        <v>176</v>
      </c>
      <c r="D40" s="8">
        <v>1</v>
      </c>
      <c r="E40" s="12"/>
      <c r="F40" s="7">
        <v>2984336.11</v>
      </c>
      <c r="G40" s="7">
        <v>1175892.1840000001</v>
      </c>
      <c r="H40" s="19">
        <f t="shared" si="8"/>
        <v>4160228.2939999998</v>
      </c>
      <c r="I40" s="12"/>
      <c r="J40" s="7">
        <v>3161373</v>
      </c>
      <c r="K40" s="7">
        <v>1245648.5</v>
      </c>
      <c r="L40" s="19">
        <f t="shared" si="9"/>
        <v>4407021.5</v>
      </c>
      <c r="M40" s="12"/>
      <c r="N40" s="7">
        <v>3161373</v>
      </c>
      <c r="O40" s="7">
        <v>1260788.7560000001</v>
      </c>
      <c r="P40" s="19">
        <f t="shared" si="10"/>
        <v>4422161.7560000001</v>
      </c>
      <c r="R40" s="7">
        <v>3161373</v>
      </c>
      <c r="S40" s="7">
        <v>1250791.25</v>
      </c>
      <c r="T40" s="19">
        <f t="shared" si="11"/>
        <v>4412164.25</v>
      </c>
      <c r="V40" s="7">
        <v>177036.89</v>
      </c>
      <c r="W40" s="7">
        <v>70044.31</v>
      </c>
      <c r="X40" s="19">
        <f t="shared" si="12"/>
        <v>247081.2</v>
      </c>
      <c r="Z40" s="28">
        <f t="shared" si="13"/>
        <v>12645492</v>
      </c>
      <c r="AA40" s="28">
        <f t="shared" si="14"/>
        <v>5003165</v>
      </c>
      <c r="AB40" s="20">
        <f t="shared" si="7"/>
        <v>17648657</v>
      </c>
    </row>
    <row r="41" spans="1:28" x14ac:dyDescent="0.25">
      <c r="A41" s="3" t="str">
        <f>VLOOKUP(B41,'[7]Addresses 22'!$A:$E,5,FALSE)</f>
        <v>010</v>
      </c>
      <c r="B41" s="25" t="s">
        <v>45</v>
      </c>
      <c r="C41" s="8" t="s">
        <v>46</v>
      </c>
      <c r="D41" s="8">
        <v>1</v>
      </c>
      <c r="E41" s="12"/>
      <c r="F41" s="7">
        <v>1200729.3</v>
      </c>
      <c r="G41" s="7">
        <v>356067.83199999999</v>
      </c>
      <c r="H41" s="19">
        <f t="shared" si="8"/>
        <v>1556797.132</v>
      </c>
      <c r="I41" s="12"/>
      <c r="J41" s="7">
        <v>1271959</v>
      </c>
      <c r="K41" s="7">
        <v>377190.5</v>
      </c>
      <c r="L41" s="19">
        <f t="shared" si="9"/>
        <v>1649149.5</v>
      </c>
      <c r="M41" s="12"/>
      <c r="N41" s="7">
        <v>1271959</v>
      </c>
      <c r="O41" s="7">
        <v>381775.04400000005</v>
      </c>
      <c r="P41" s="19">
        <f t="shared" si="10"/>
        <v>1653734.044</v>
      </c>
      <c r="R41" s="7">
        <v>1271959</v>
      </c>
      <c r="S41" s="7">
        <v>378747.75</v>
      </c>
      <c r="T41" s="19">
        <f t="shared" si="11"/>
        <v>1650706.75</v>
      </c>
      <c r="V41" s="7">
        <v>71229.7</v>
      </c>
      <c r="W41" s="7">
        <v>21209.87</v>
      </c>
      <c r="X41" s="19">
        <f t="shared" si="12"/>
        <v>92439.569999999992</v>
      </c>
      <c r="Z41" s="28">
        <f t="shared" si="13"/>
        <v>5087836</v>
      </c>
      <c r="AA41" s="28">
        <f t="shared" si="14"/>
        <v>1514990.996</v>
      </c>
      <c r="AB41" s="20">
        <f t="shared" si="7"/>
        <v>6602826.9960000003</v>
      </c>
    </row>
    <row r="42" spans="1:28" x14ac:dyDescent="0.25">
      <c r="A42" s="3" t="str">
        <f>VLOOKUP(B42,'[7]Addresses 22'!$A:$E,5,FALSE)</f>
        <v>010</v>
      </c>
      <c r="B42" s="25" t="s">
        <v>47</v>
      </c>
      <c r="C42" s="8" t="s">
        <v>177</v>
      </c>
      <c r="D42" s="8">
        <v>1</v>
      </c>
      <c r="E42" s="12"/>
      <c r="F42" s="7">
        <v>9657284.7300000004</v>
      </c>
      <c r="G42" s="7">
        <v>2733395.4240000001</v>
      </c>
      <c r="H42" s="19">
        <f t="shared" si="8"/>
        <v>12390680.154000001</v>
      </c>
      <c r="I42" s="12"/>
      <c r="J42" s="7">
        <v>10230174.5</v>
      </c>
      <c r="K42" s="7">
        <v>2895546</v>
      </c>
      <c r="L42" s="19">
        <f t="shared" si="9"/>
        <v>13125720.5</v>
      </c>
      <c r="M42" s="12"/>
      <c r="N42" s="7">
        <v>10230174.5</v>
      </c>
      <c r="O42" s="7">
        <v>2930738.5759999999</v>
      </c>
      <c r="P42" s="19">
        <f t="shared" si="10"/>
        <v>13160913.075999999</v>
      </c>
      <c r="R42" s="7">
        <v>10230174.5</v>
      </c>
      <c r="S42" s="7">
        <v>2907500</v>
      </c>
      <c r="T42" s="19">
        <f t="shared" si="11"/>
        <v>13137674.5</v>
      </c>
      <c r="V42" s="7">
        <v>572889.77</v>
      </c>
      <c r="W42" s="7">
        <v>162820</v>
      </c>
      <c r="X42" s="19">
        <f t="shared" si="12"/>
        <v>735709.77</v>
      </c>
      <c r="Z42" s="28">
        <f t="shared" si="13"/>
        <v>40920698.000000007</v>
      </c>
      <c r="AA42" s="28">
        <f t="shared" si="14"/>
        <v>11630000</v>
      </c>
      <c r="AB42" s="20">
        <f t="shared" si="7"/>
        <v>52550698.000000007</v>
      </c>
    </row>
    <row r="43" spans="1:28" x14ac:dyDescent="0.25">
      <c r="A43" s="3" t="str">
        <f>VLOOKUP(B43,'[7]Addresses 22'!$A:$E,5,FALSE)</f>
        <v>010</v>
      </c>
      <c r="B43" s="25" t="s">
        <v>48</v>
      </c>
      <c r="C43" s="8" t="s">
        <v>49</v>
      </c>
      <c r="D43" s="8">
        <v>1</v>
      </c>
      <c r="E43" s="12"/>
      <c r="F43" s="7">
        <v>166844.45000000001</v>
      </c>
      <c r="G43" s="7">
        <v>408544.79200000002</v>
      </c>
      <c r="H43" s="19">
        <f t="shared" si="8"/>
        <v>575389.24200000009</v>
      </c>
      <c r="I43" s="12"/>
      <c r="J43" s="7">
        <v>176742</v>
      </c>
      <c r="K43" s="7">
        <v>432780.5</v>
      </c>
      <c r="L43" s="19">
        <f t="shared" si="9"/>
        <v>609522.5</v>
      </c>
      <c r="M43" s="12"/>
      <c r="N43" s="7">
        <v>176742</v>
      </c>
      <c r="O43" s="7">
        <v>438040.69200000004</v>
      </c>
      <c r="P43" s="19">
        <f t="shared" si="10"/>
        <v>614782.69200000004</v>
      </c>
      <c r="R43" s="7">
        <v>176742</v>
      </c>
      <c r="S43" s="7">
        <v>434567.25</v>
      </c>
      <c r="T43" s="19">
        <f t="shared" si="11"/>
        <v>611309.25</v>
      </c>
      <c r="V43" s="7">
        <v>9897.5499999999993</v>
      </c>
      <c r="W43" s="7">
        <v>24335.77</v>
      </c>
      <c r="X43" s="19">
        <f t="shared" si="12"/>
        <v>34233.32</v>
      </c>
      <c r="Z43" s="28">
        <f t="shared" si="13"/>
        <v>706968</v>
      </c>
      <c r="AA43" s="28">
        <f t="shared" si="14"/>
        <v>1738269.0040000002</v>
      </c>
      <c r="AB43" s="20">
        <f t="shared" si="7"/>
        <v>2445237.0040000002</v>
      </c>
    </row>
    <row r="44" spans="1:28" x14ac:dyDescent="0.25">
      <c r="A44" s="3" t="str">
        <f>VLOOKUP(B44,'[7]Addresses 22'!$A:$E,5,FALSE)</f>
        <v>010</v>
      </c>
      <c r="B44" s="25" t="s">
        <v>50</v>
      </c>
      <c r="C44" s="8" t="s">
        <v>51</v>
      </c>
      <c r="D44" s="8">
        <v>1</v>
      </c>
      <c r="E44" s="12"/>
      <c r="F44" s="7">
        <v>9234271.9600000009</v>
      </c>
      <c r="G44" s="7">
        <v>1120242.912</v>
      </c>
      <c r="H44" s="19">
        <f t="shared" si="8"/>
        <v>10354514.872000001</v>
      </c>
      <c r="I44" s="12"/>
      <c r="J44" s="7">
        <v>9782067.75</v>
      </c>
      <c r="K44" s="7">
        <v>1186698</v>
      </c>
      <c r="L44" s="19">
        <f t="shared" si="9"/>
        <v>10968765.75</v>
      </c>
      <c r="M44" s="12"/>
      <c r="N44" s="7">
        <v>9782067.75</v>
      </c>
      <c r="O44" s="7">
        <v>1201121.392</v>
      </c>
      <c r="P44" s="19">
        <f t="shared" si="10"/>
        <v>10983189.142000001</v>
      </c>
      <c r="R44" s="7">
        <v>9782067.75</v>
      </c>
      <c r="S44" s="7">
        <v>1191597.25</v>
      </c>
      <c r="T44" s="19">
        <f t="shared" si="11"/>
        <v>10973665</v>
      </c>
      <c r="V44" s="7">
        <v>547795.79</v>
      </c>
      <c r="W44" s="7">
        <v>66729.45</v>
      </c>
      <c r="X44" s="19">
        <f t="shared" si="12"/>
        <v>614525.24</v>
      </c>
      <c r="Z44" s="28">
        <f t="shared" si="13"/>
        <v>39128271</v>
      </c>
      <c r="AA44" s="28">
        <f t="shared" si="14"/>
        <v>4766389.0039999997</v>
      </c>
      <c r="AB44" s="20">
        <f t="shared" si="7"/>
        <v>43894660.004000001</v>
      </c>
    </row>
    <row r="45" spans="1:28" x14ac:dyDescent="0.25">
      <c r="A45" s="3" t="str">
        <f>VLOOKUP(B45,'[7]Addresses 22'!$A:$E,5,FALSE)</f>
        <v>010</v>
      </c>
      <c r="B45" s="25" t="s">
        <v>52</v>
      </c>
      <c r="C45" s="8" t="s">
        <v>53</v>
      </c>
      <c r="D45" s="8">
        <v>1</v>
      </c>
      <c r="E45" s="12"/>
      <c r="F45" s="7">
        <v>308026.96000000002</v>
      </c>
      <c r="G45" s="7">
        <v>256574.00800000003</v>
      </c>
      <c r="H45" s="19">
        <f t="shared" si="8"/>
        <v>564600.96800000011</v>
      </c>
      <c r="I45" s="12"/>
      <c r="J45" s="7">
        <v>326299.75</v>
      </c>
      <c r="K45" s="7">
        <v>271794.5</v>
      </c>
      <c r="L45" s="19">
        <f t="shared" si="9"/>
        <v>598094.25</v>
      </c>
      <c r="M45" s="12"/>
      <c r="N45" s="7">
        <v>326299.75</v>
      </c>
      <c r="O45" s="7">
        <v>275097.66799999995</v>
      </c>
      <c r="P45" s="19">
        <f t="shared" si="10"/>
        <v>601397.41799999995</v>
      </c>
      <c r="R45" s="7">
        <v>326299.75</v>
      </c>
      <c r="S45" s="7">
        <v>272916.5</v>
      </c>
      <c r="T45" s="19">
        <f t="shared" si="11"/>
        <v>599216.25</v>
      </c>
      <c r="V45" s="7">
        <v>18272.79</v>
      </c>
      <c r="W45" s="7">
        <v>15283.32</v>
      </c>
      <c r="X45" s="19">
        <f t="shared" si="12"/>
        <v>33556.11</v>
      </c>
      <c r="Z45" s="28">
        <f t="shared" si="13"/>
        <v>1305199</v>
      </c>
      <c r="AA45" s="28">
        <f t="shared" si="14"/>
        <v>1091665.996</v>
      </c>
      <c r="AB45" s="20">
        <f t="shared" si="7"/>
        <v>2396864.9960000003</v>
      </c>
    </row>
    <row r="46" spans="1:28" x14ac:dyDescent="0.25">
      <c r="A46" s="3" t="str">
        <f>VLOOKUP(B46,'[7]Addresses 22'!$A:$E,5,FALSE)</f>
        <v>012</v>
      </c>
      <c r="B46" s="25" t="s">
        <v>199</v>
      </c>
      <c r="C46" s="8" t="s">
        <v>200</v>
      </c>
      <c r="D46" s="8">
        <v>1</v>
      </c>
      <c r="E46" s="12"/>
      <c r="F46" s="7">
        <v>300532.78000000003</v>
      </c>
      <c r="G46" s="7">
        <v>0</v>
      </c>
      <c r="H46" s="19">
        <f t="shared" si="8"/>
        <v>300532.78000000003</v>
      </c>
      <c r="I46" s="12"/>
      <c r="J46" s="7">
        <v>318361</v>
      </c>
      <c r="K46" s="7">
        <v>0</v>
      </c>
      <c r="L46" s="19">
        <f t="shared" si="9"/>
        <v>318361</v>
      </c>
      <c r="M46" s="12"/>
      <c r="N46" s="7">
        <v>318361</v>
      </c>
      <c r="O46" s="7">
        <v>0</v>
      </c>
      <c r="P46" s="19">
        <f t="shared" si="10"/>
        <v>318361</v>
      </c>
      <c r="R46" s="7">
        <v>318361</v>
      </c>
      <c r="S46" s="7">
        <v>0</v>
      </c>
      <c r="T46" s="19">
        <f t="shared" si="11"/>
        <v>318361</v>
      </c>
      <c r="V46" s="7">
        <v>17828.22</v>
      </c>
      <c r="W46" s="7">
        <v>0</v>
      </c>
      <c r="X46" s="19">
        <f t="shared" si="12"/>
        <v>17828.22</v>
      </c>
      <c r="Z46" s="28">
        <f t="shared" si="13"/>
        <v>1273444</v>
      </c>
      <c r="AA46" s="28">
        <f t="shared" si="14"/>
        <v>0</v>
      </c>
      <c r="AB46" s="20">
        <f t="shared" si="7"/>
        <v>1273444</v>
      </c>
    </row>
    <row r="47" spans="1:28" x14ac:dyDescent="0.25">
      <c r="A47" s="3" t="str">
        <f>VLOOKUP(B47,'[7]Addresses 22'!$A:$E,5,FALSE)</f>
        <v>010</v>
      </c>
      <c r="B47" s="25" t="s">
        <v>54</v>
      </c>
      <c r="C47" s="8" t="s">
        <v>55</v>
      </c>
      <c r="D47" s="8">
        <v>1</v>
      </c>
      <c r="E47" s="12"/>
      <c r="F47" s="7">
        <v>783582.07</v>
      </c>
      <c r="G47" s="7">
        <v>357278.74800000002</v>
      </c>
      <c r="H47" s="19">
        <f t="shared" si="8"/>
        <v>1140860.818</v>
      </c>
      <c r="I47" s="12"/>
      <c r="J47" s="7">
        <v>830065.75</v>
      </c>
      <c r="K47" s="7">
        <v>378473.25</v>
      </c>
      <c r="L47" s="19">
        <f t="shared" si="9"/>
        <v>1208539</v>
      </c>
      <c r="M47" s="12"/>
      <c r="N47" s="7">
        <v>830065.75</v>
      </c>
      <c r="O47" s="7">
        <v>383073.25</v>
      </c>
      <c r="P47" s="19">
        <f t="shared" si="10"/>
        <v>1213139</v>
      </c>
      <c r="R47" s="7">
        <v>830065.75</v>
      </c>
      <c r="S47" s="7">
        <v>380035.75</v>
      </c>
      <c r="T47" s="19">
        <f t="shared" si="11"/>
        <v>1210101.5</v>
      </c>
      <c r="V47" s="7">
        <v>46483.68</v>
      </c>
      <c r="W47" s="7">
        <v>21282</v>
      </c>
      <c r="X47" s="19">
        <f t="shared" si="12"/>
        <v>67765.679999999993</v>
      </c>
      <c r="Z47" s="28">
        <f t="shared" si="13"/>
        <v>3320263</v>
      </c>
      <c r="AA47" s="28">
        <f t="shared" si="14"/>
        <v>1520142.9980000001</v>
      </c>
      <c r="AB47" s="20">
        <f t="shared" si="7"/>
        <v>4840405.9979999997</v>
      </c>
    </row>
    <row r="48" spans="1:28" x14ac:dyDescent="0.25">
      <c r="A48" s="3" t="str">
        <f>VLOOKUP(B48,'[7]Addresses 22'!$A:$E,5,FALSE)</f>
        <v>010</v>
      </c>
      <c r="B48" s="25" t="s">
        <v>56</v>
      </c>
      <c r="C48" s="8" t="s">
        <v>178</v>
      </c>
      <c r="D48" s="8">
        <v>1</v>
      </c>
      <c r="E48" s="12"/>
      <c r="F48" s="7">
        <v>1213476.8400000001</v>
      </c>
      <c r="G48" s="7">
        <v>1013328.0680000001</v>
      </c>
      <c r="H48" s="19">
        <f t="shared" si="8"/>
        <v>2226804.9080000003</v>
      </c>
      <c r="I48" s="12"/>
      <c r="J48" s="7">
        <v>1285462.75</v>
      </c>
      <c r="K48" s="7">
        <v>1073440.75</v>
      </c>
      <c r="L48" s="19">
        <f t="shared" si="9"/>
        <v>2358903.5</v>
      </c>
      <c r="M48" s="12"/>
      <c r="N48" s="7">
        <v>1285462.75</v>
      </c>
      <c r="O48" s="7">
        <v>1086487.8219999999</v>
      </c>
      <c r="P48" s="19">
        <f t="shared" si="10"/>
        <v>2371950.5719999997</v>
      </c>
      <c r="R48" s="7">
        <v>1285462.75</v>
      </c>
      <c r="S48" s="7">
        <v>1077872.5</v>
      </c>
      <c r="T48" s="19">
        <f t="shared" si="11"/>
        <v>2363335.25</v>
      </c>
      <c r="V48" s="7">
        <v>71985.91</v>
      </c>
      <c r="W48" s="7">
        <v>60360.86</v>
      </c>
      <c r="X48" s="19">
        <f t="shared" si="12"/>
        <v>132346.77000000002</v>
      </c>
      <c r="Z48" s="28">
        <f t="shared" si="13"/>
        <v>5141851</v>
      </c>
      <c r="AA48" s="28">
        <f t="shared" si="14"/>
        <v>4311490</v>
      </c>
      <c r="AB48" s="20">
        <f t="shared" si="7"/>
        <v>9453341</v>
      </c>
    </row>
    <row r="49" spans="1:28" x14ac:dyDescent="0.25">
      <c r="A49" s="3" t="str">
        <f>VLOOKUP(B49,'[7]Addresses 22'!$A:$E,5,FALSE)</f>
        <v>010</v>
      </c>
      <c r="B49" s="25" t="s">
        <v>57</v>
      </c>
      <c r="C49" s="8" t="s">
        <v>58</v>
      </c>
      <c r="D49" s="8">
        <v>1</v>
      </c>
      <c r="E49" s="12"/>
      <c r="F49" s="7">
        <v>235662.99</v>
      </c>
      <c r="G49" s="7">
        <v>703856.54800000007</v>
      </c>
      <c r="H49" s="19">
        <f t="shared" si="8"/>
        <v>939519.53800000006</v>
      </c>
      <c r="I49" s="12"/>
      <c r="J49" s="7">
        <v>249643</v>
      </c>
      <c r="K49" s="7">
        <v>745610.75</v>
      </c>
      <c r="L49" s="19">
        <f t="shared" si="9"/>
        <v>995253.75</v>
      </c>
      <c r="M49" s="12"/>
      <c r="N49" s="7">
        <v>249643</v>
      </c>
      <c r="O49" s="7">
        <v>754673.11800000002</v>
      </c>
      <c r="P49" s="19">
        <f t="shared" si="10"/>
        <v>1004316.118</v>
      </c>
      <c r="R49" s="7">
        <v>249643</v>
      </c>
      <c r="S49" s="7">
        <v>748689</v>
      </c>
      <c r="T49" s="19">
        <f t="shared" si="11"/>
        <v>998332</v>
      </c>
      <c r="V49" s="7">
        <v>13980.01</v>
      </c>
      <c r="W49" s="7">
        <v>41926.58</v>
      </c>
      <c r="X49" s="19">
        <f t="shared" si="12"/>
        <v>55906.590000000004</v>
      </c>
      <c r="Z49" s="28">
        <f t="shared" si="13"/>
        <v>998572</v>
      </c>
      <c r="AA49" s="28">
        <f t="shared" si="14"/>
        <v>2994755.9960000003</v>
      </c>
      <c r="AB49" s="20">
        <f t="shared" si="7"/>
        <v>3993327.9960000003</v>
      </c>
    </row>
    <row r="50" spans="1:28" x14ac:dyDescent="0.25">
      <c r="A50" s="3" t="str">
        <f>VLOOKUP(B50,'[7]Addresses 22'!$A:$E,5,FALSE)</f>
        <v>012</v>
      </c>
      <c r="B50" s="25" t="s">
        <v>59</v>
      </c>
      <c r="C50" s="8" t="s">
        <v>60</v>
      </c>
      <c r="D50" s="8">
        <v>1</v>
      </c>
      <c r="E50" s="12"/>
      <c r="F50" s="7">
        <v>655952.09</v>
      </c>
      <c r="G50" s="7">
        <v>0</v>
      </c>
      <c r="H50" s="19">
        <f t="shared" si="8"/>
        <v>655952.09</v>
      </c>
      <c r="I50" s="12"/>
      <c r="J50" s="7">
        <v>694864.5</v>
      </c>
      <c r="K50" s="7">
        <v>0</v>
      </c>
      <c r="L50" s="19">
        <f t="shared" si="9"/>
        <v>694864.5</v>
      </c>
      <c r="M50" s="12"/>
      <c r="N50" s="7">
        <v>694864.5</v>
      </c>
      <c r="O50" s="7">
        <v>0</v>
      </c>
      <c r="P50" s="19">
        <f t="shared" si="10"/>
        <v>694864.5</v>
      </c>
      <c r="R50" s="7">
        <v>694864.5</v>
      </c>
      <c r="S50" s="7">
        <v>0</v>
      </c>
      <c r="T50" s="19">
        <f t="shared" si="11"/>
        <v>694864.5</v>
      </c>
      <c r="V50" s="7">
        <v>38912.410000000003</v>
      </c>
      <c r="W50" s="7">
        <v>0</v>
      </c>
      <c r="X50" s="19">
        <f t="shared" si="12"/>
        <v>38912.410000000003</v>
      </c>
      <c r="Z50" s="28">
        <f t="shared" si="13"/>
        <v>2779458</v>
      </c>
      <c r="AA50" s="28">
        <f t="shared" si="14"/>
        <v>0</v>
      </c>
      <c r="AB50" s="20">
        <f t="shared" si="7"/>
        <v>2779458</v>
      </c>
    </row>
    <row r="51" spans="1:28" x14ac:dyDescent="0.25">
      <c r="A51" s="3" t="str">
        <f>VLOOKUP(B51,'[7]Addresses 22'!$A:$E,5,FALSE)</f>
        <v>634</v>
      </c>
      <c r="B51" s="25" t="s">
        <v>144</v>
      </c>
      <c r="C51" s="8" t="s">
        <v>61</v>
      </c>
      <c r="D51" s="8">
        <v>1</v>
      </c>
      <c r="E51" s="12"/>
      <c r="F51" s="7">
        <f>2169797.45-F81</f>
        <v>1212321.8500000001</v>
      </c>
      <c r="G51" s="7">
        <v>0</v>
      </c>
      <c r="H51" s="19">
        <f t="shared" si="8"/>
        <v>1212321.8500000001</v>
      </c>
      <c r="I51" s="12"/>
      <c r="J51" s="7">
        <v>1284239.25</v>
      </c>
      <c r="K51" s="7">
        <v>0</v>
      </c>
      <c r="L51" s="19">
        <f t="shared" si="9"/>
        <v>1284239.25</v>
      </c>
      <c r="M51" s="12"/>
      <c r="N51" s="7">
        <v>1284239.25</v>
      </c>
      <c r="O51" s="7">
        <v>0</v>
      </c>
      <c r="P51" s="19">
        <f t="shared" si="10"/>
        <v>1284239.25</v>
      </c>
      <c r="R51" s="7">
        <v>1284239.25</v>
      </c>
      <c r="S51" s="7">
        <v>0</v>
      </c>
      <c r="T51" s="19">
        <f t="shared" si="11"/>
        <v>1284239.25</v>
      </c>
      <c r="V51" s="7">
        <v>71917.399999999994</v>
      </c>
      <c r="W51" s="7">
        <v>0</v>
      </c>
      <c r="X51" s="19">
        <f t="shared" si="12"/>
        <v>71917.399999999994</v>
      </c>
      <c r="Z51" s="28">
        <f t="shared" si="13"/>
        <v>5136957</v>
      </c>
      <c r="AA51" s="28">
        <f t="shared" si="14"/>
        <v>0</v>
      </c>
      <c r="AB51" s="20">
        <f t="shared" si="7"/>
        <v>5136957</v>
      </c>
    </row>
    <row r="52" spans="1:28" x14ac:dyDescent="0.25">
      <c r="A52" s="3" t="str">
        <f>VLOOKUP(B52,'[7]Addresses 22'!$A:$E,5,FALSE)</f>
        <v>010</v>
      </c>
      <c r="B52" s="25" t="s">
        <v>62</v>
      </c>
      <c r="C52" s="8" t="s">
        <v>63</v>
      </c>
      <c r="D52" s="8">
        <v>1</v>
      </c>
      <c r="E52" s="12"/>
      <c r="F52" s="7">
        <v>327169.40000000002</v>
      </c>
      <c r="G52" s="7">
        <v>229858.1</v>
      </c>
      <c r="H52" s="19">
        <f t="shared" si="8"/>
        <v>557027.5</v>
      </c>
      <c r="I52" s="12"/>
      <c r="J52" s="7">
        <v>346577.75</v>
      </c>
      <c r="K52" s="7">
        <v>243493.75</v>
      </c>
      <c r="L52" s="19">
        <f t="shared" si="9"/>
        <v>590071.5</v>
      </c>
      <c r="M52" s="12"/>
      <c r="N52" s="7">
        <v>346577.75</v>
      </c>
      <c r="O52" s="7">
        <v>246453.20600000001</v>
      </c>
      <c r="P52" s="19">
        <f t="shared" si="10"/>
        <v>593030.95600000001</v>
      </c>
      <c r="R52" s="7">
        <v>346577.75</v>
      </c>
      <c r="S52" s="7">
        <v>244499</v>
      </c>
      <c r="T52" s="19">
        <f t="shared" si="11"/>
        <v>591076.75</v>
      </c>
      <c r="V52" s="7">
        <v>19408.349999999999</v>
      </c>
      <c r="W52" s="7">
        <v>13691.94</v>
      </c>
      <c r="X52" s="19">
        <f t="shared" si="12"/>
        <v>33100.29</v>
      </c>
      <c r="Z52" s="28">
        <f t="shared" si="13"/>
        <v>1386311</v>
      </c>
      <c r="AA52" s="28">
        <f t="shared" si="14"/>
        <v>977995.99599999993</v>
      </c>
      <c r="AB52" s="20">
        <f t="shared" si="7"/>
        <v>2364306.9959999998</v>
      </c>
    </row>
    <row r="53" spans="1:28" x14ac:dyDescent="0.25">
      <c r="A53" s="3" t="str">
        <f>VLOOKUP(B53,'[7]Addresses 22'!$A:$E,5,FALSE)</f>
        <v>010</v>
      </c>
      <c r="B53" s="25" t="s">
        <v>135</v>
      </c>
      <c r="C53" s="8" t="s">
        <v>185</v>
      </c>
      <c r="D53" s="8">
        <v>2</v>
      </c>
      <c r="E53" s="12"/>
      <c r="F53" s="7">
        <v>67706.98</v>
      </c>
      <c r="G53" s="7">
        <v>68875.42</v>
      </c>
      <c r="H53" s="19">
        <f t="shared" si="8"/>
        <v>136582.39999999999</v>
      </c>
      <c r="I53" s="12"/>
      <c r="J53" s="7">
        <v>71710.38</v>
      </c>
      <c r="K53" s="7">
        <v>64530.608000000007</v>
      </c>
      <c r="L53" s="19">
        <f t="shared" si="9"/>
        <v>136240.98800000001</v>
      </c>
      <c r="M53" s="12"/>
      <c r="N53" s="7">
        <v>71716.75</v>
      </c>
      <c r="O53" s="7">
        <v>84244.627999999997</v>
      </c>
      <c r="P53" s="19">
        <f t="shared" si="10"/>
        <v>155961.378</v>
      </c>
      <c r="R53" s="7">
        <v>71716.75</v>
      </c>
      <c r="S53" s="7">
        <v>73930.25</v>
      </c>
      <c r="T53" s="19">
        <f t="shared" si="11"/>
        <v>145647</v>
      </c>
      <c r="V53" s="7">
        <v>4016.14</v>
      </c>
      <c r="W53" s="7">
        <v>4140.09</v>
      </c>
      <c r="X53" s="19">
        <f t="shared" si="12"/>
        <v>8156.23</v>
      </c>
      <c r="Z53" s="28">
        <f t="shared" si="13"/>
        <v>286867</v>
      </c>
      <c r="AA53" s="28">
        <f t="shared" si="14"/>
        <v>295720.99599999998</v>
      </c>
      <c r="AB53" s="20">
        <f t="shared" si="7"/>
        <v>582587.99600000004</v>
      </c>
    </row>
    <row r="54" spans="1:28" x14ac:dyDescent="0.25">
      <c r="A54" s="3" t="str">
        <f>VLOOKUP(B54,'[7]Addresses 22'!$A:$E,5,FALSE)</f>
        <v>010</v>
      </c>
      <c r="B54" s="25" t="s">
        <v>64</v>
      </c>
      <c r="C54" s="8" t="s">
        <v>65</v>
      </c>
      <c r="D54" s="8">
        <v>2</v>
      </c>
      <c r="E54" s="12"/>
      <c r="F54" s="7">
        <v>118478.61</v>
      </c>
      <c r="G54" s="7">
        <v>72292.464000000007</v>
      </c>
      <c r="H54" s="19">
        <f t="shared" si="8"/>
        <v>190771.07400000002</v>
      </c>
      <c r="I54" s="12"/>
      <c r="J54" s="7">
        <v>125483.67</v>
      </c>
      <c r="K54" s="7">
        <v>67732.398000000001</v>
      </c>
      <c r="L54" s="19">
        <f t="shared" si="9"/>
        <v>193216.068</v>
      </c>
      <c r="M54" s="12"/>
      <c r="N54" s="7">
        <v>125495</v>
      </c>
      <c r="O54" s="7">
        <v>88423.65</v>
      </c>
      <c r="P54" s="19">
        <f t="shared" si="10"/>
        <v>213918.65</v>
      </c>
      <c r="R54" s="7">
        <v>125495</v>
      </c>
      <c r="S54" s="7">
        <v>77598</v>
      </c>
      <c r="T54" s="19">
        <f t="shared" si="11"/>
        <v>203093</v>
      </c>
      <c r="V54" s="7">
        <v>7027.72</v>
      </c>
      <c r="W54" s="7">
        <v>4345.49</v>
      </c>
      <c r="X54" s="19">
        <f t="shared" si="12"/>
        <v>11373.21</v>
      </c>
      <c r="Z54" s="28">
        <f t="shared" si="13"/>
        <v>501980</v>
      </c>
      <c r="AA54" s="28">
        <f t="shared" si="14"/>
        <v>310392.00199999998</v>
      </c>
      <c r="AB54" s="20">
        <f t="shared" si="7"/>
        <v>812372.00199999998</v>
      </c>
    </row>
    <row r="55" spans="1:28" x14ac:dyDescent="0.25">
      <c r="A55" s="3" t="str">
        <f>VLOOKUP(B55,'[7]Addresses 22'!$A:$E,5,FALSE)</f>
        <v>010</v>
      </c>
      <c r="B55" s="25" t="s">
        <v>66</v>
      </c>
      <c r="C55" s="24" t="s">
        <v>186</v>
      </c>
      <c r="D55" s="8">
        <v>2</v>
      </c>
      <c r="E55" s="12"/>
      <c r="F55" s="7">
        <v>4536906.01</v>
      </c>
      <c r="G55" s="7">
        <v>955789.14400000009</v>
      </c>
      <c r="H55" s="19">
        <f t="shared" si="8"/>
        <v>5492695.1540000001</v>
      </c>
      <c r="I55" s="12"/>
      <c r="J55" s="7">
        <v>4805159.9800000004</v>
      </c>
      <c r="K55" s="7">
        <v>895496.63599999994</v>
      </c>
      <c r="L55" s="19">
        <f t="shared" si="9"/>
        <v>5700656.6160000004</v>
      </c>
      <c r="M55" s="12"/>
      <c r="N55" s="7">
        <v>4805589.5</v>
      </c>
      <c r="O55" s="7">
        <v>1169063.9160000002</v>
      </c>
      <c r="P55" s="19">
        <f t="shared" si="10"/>
        <v>5974653.4160000002</v>
      </c>
      <c r="R55" s="7">
        <v>4805589.5</v>
      </c>
      <c r="S55" s="7">
        <v>1025934</v>
      </c>
      <c r="T55" s="19">
        <f t="shared" si="11"/>
        <v>5831523.5</v>
      </c>
      <c r="V55" s="7">
        <v>269113.01</v>
      </c>
      <c r="W55" s="7">
        <v>57452.3</v>
      </c>
      <c r="X55" s="19">
        <f t="shared" si="12"/>
        <v>326565.31</v>
      </c>
      <c r="Z55" s="28">
        <f t="shared" si="13"/>
        <v>19222358.000000004</v>
      </c>
      <c r="AA55" s="28">
        <f t="shared" si="14"/>
        <v>4103735.9960000003</v>
      </c>
      <c r="AB55" s="20">
        <f t="shared" si="7"/>
        <v>23326093.996000003</v>
      </c>
    </row>
    <row r="56" spans="1:28" x14ac:dyDescent="0.25">
      <c r="A56" s="3" t="str">
        <f>VLOOKUP(B56,'[7]Addresses 22'!$A:$E,5,FALSE)</f>
        <v>010</v>
      </c>
      <c r="B56" s="25" t="s">
        <v>67</v>
      </c>
      <c r="C56" s="8" t="s">
        <v>68</v>
      </c>
      <c r="D56" s="8">
        <v>2</v>
      </c>
      <c r="E56" s="12"/>
      <c r="F56" s="7">
        <v>139103.82999999999</v>
      </c>
      <c r="G56" s="7">
        <v>51665.120000000003</v>
      </c>
      <c r="H56" s="19">
        <f t="shared" si="8"/>
        <v>190768.94999999998</v>
      </c>
      <c r="I56" s="12"/>
      <c r="J56" s="7">
        <v>147328.53</v>
      </c>
      <c r="K56" s="7">
        <v>48405.682000000001</v>
      </c>
      <c r="L56" s="19">
        <f t="shared" si="9"/>
        <v>195734.212</v>
      </c>
      <c r="M56" s="12"/>
      <c r="N56" s="7">
        <v>147341.75</v>
      </c>
      <c r="O56" s="7">
        <v>63193.87</v>
      </c>
      <c r="P56" s="19">
        <f t="shared" si="10"/>
        <v>210535.62</v>
      </c>
      <c r="R56" s="7">
        <v>147341.75</v>
      </c>
      <c r="S56" s="7">
        <v>55456.75</v>
      </c>
      <c r="T56" s="19">
        <f t="shared" si="11"/>
        <v>202798.5</v>
      </c>
      <c r="V56" s="7">
        <v>8251.14</v>
      </c>
      <c r="W56" s="7">
        <v>3105.58</v>
      </c>
      <c r="X56" s="19">
        <f t="shared" si="12"/>
        <v>11356.72</v>
      </c>
      <c r="Z56" s="28">
        <f t="shared" si="13"/>
        <v>589367</v>
      </c>
      <c r="AA56" s="28">
        <f t="shared" si="14"/>
        <v>221827.00199999998</v>
      </c>
      <c r="AB56" s="20">
        <f t="shared" si="7"/>
        <v>811194.00199999998</v>
      </c>
    </row>
    <row r="57" spans="1:28" x14ac:dyDescent="0.25">
      <c r="A57" s="3" t="str">
        <f>VLOOKUP(B57,'[7]Addresses 22'!$A:$E,5,FALSE)</f>
        <v>010</v>
      </c>
      <c r="B57" s="25" t="s">
        <v>69</v>
      </c>
      <c r="C57" s="8" t="s">
        <v>70</v>
      </c>
      <c r="D57" s="8">
        <v>2</v>
      </c>
      <c r="E57" s="12"/>
      <c r="F57" s="7">
        <v>226953.18</v>
      </c>
      <c r="G57" s="7">
        <v>195174.36000000002</v>
      </c>
      <c r="H57" s="19">
        <f t="shared" si="8"/>
        <v>422127.54000000004</v>
      </c>
      <c r="I57" s="12"/>
      <c r="J57" s="7">
        <v>240372.27000000002</v>
      </c>
      <c r="K57" s="7">
        <v>182862.68400000001</v>
      </c>
      <c r="L57" s="19">
        <f t="shared" si="9"/>
        <v>423234.95400000003</v>
      </c>
      <c r="M57" s="12"/>
      <c r="N57" s="7">
        <v>240393.75</v>
      </c>
      <c r="O57" s="7">
        <v>238725.068</v>
      </c>
      <c r="P57" s="19">
        <f t="shared" si="10"/>
        <v>479118.81799999997</v>
      </c>
      <c r="R57" s="7">
        <v>240393.75</v>
      </c>
      <c r="S57" s="7">
        <v>209498</v>
      </c>
      <c r="T57" s="19">
        <f t="shared" si="11"/>
        <v>449891.75</v>
      </c>
      <c r="V57" s="7">
        <v>13462.05</v>
      </c>
      <c r="W57" s="7">
        <v>11731.89</v>
      </c>
      <c r="X57" s="19">
        <f t="shared" si="12"/>
        <v>25193.94</v>
      </c>
      <c r="Z57" s="28">
        <f t="shared" si="13"/>
        <v>961575</v>
      </c>
      <c r="AA57" s="28">
        <f t="shared" si="14"/>
        <v>837992.00199999998</v>
      </c>
      <c r="AB57" s="20">
        <f t="shared" si="7"/>
        <v>1799567.0019999999</v>
      </c>
    </row>
    <row r="58" spans="1:28" x14ac:dyDescent="0.25">
      <c r="A58" s="3" t="str">
        <f>VLOOKUP(B58,'[7]Addresses 22'!$A:$E,5,FALSE)</f>
        <v>010</v>
      </c>
      <c r="B58" s="25" t="s">
        <v>72</v>
      </c>
      <c r="C58" s="8" t="s">
        <v>73</v>
      </c>
      <c r="D58" s="8">
        <v>2</v>
      </c>
      <c r="E58" s="12"/>
      <c r="F58" s="7">
        <v>654400.15</v>
      </c>
      <c r="G58" s="7">
        <v>238088.364</v>
      </c>
      <c r="H58" s="19">
        <f t="shared" si="8"/>
        <v>892488.51399999997</v>
      </c>
      <c r="I58" s="12"/>
      <c r="J58" s="7">
        <v>693092.67999999993</v>
      </c>
      <c r="K58" s="7">
        <v>223069.74600000001</v>
      </c>
      <c r="L58" s="19">
        <f t="shared" si="9"/>
        <v>916162.42599999998</v>
      </c>
      <c r="M58" s="12"/>
      <c r="N58" s="7">
        <v>693154.75</v>
      </c>
      <c r="O58" s="7">
        <v>291214.946</v>
      </c>
      <c r="P58" s="19">
        <f t="shared" si="10"/>
        <v>984369.696</v>
      </c>
      <c r="R58" s="7">
        <v>693154.75</v>
      </c>
      <c r="S58" s="7">
        <v>255561.5</v>
      </c>
      <c r="T58" s="19">
        <f t="shared" si="11"/>
        <v>948716.25</v>
      </c>
      <c r="V58" s="7">
        <v>38816.67</v>
      </c>
      <c r="W58" s="7">
        <v>14311.44</v>
      </c>
      <c r="X58" s="19">
        <f t="shared" si="12"/>
        <v>53128.11</v>
      </c>
      <c r="Z58" s="28">
        <f t="shared" si="13"/>
        <v>2772619</v>
      </c>
      <c r="AA58" s="28">
        <f t="shared" si="14"/>
        <v>1022245.9959999999</v>
      </c>
      <c r="AB58" s="20">
        <f t="shared" si="7"/>
        <v>3794864.9959999998</v>
      </c>
    </row>
    <row r="59" spans="1:28" x14ac:dyDescent="0.25">
      <c r="A59" s="3" t="str">
        <f>VLOOKUP(B59,'[7]Addresses 22'!$A:$E,5,FALSE)</f>
        <v>010</v>
      </c>
      <c r="B59" s="25" t="s">
        <v>74</v>
      </c>
      <c r="C59" s="8" t="s">
        <v>75</v>
      </c>
      <c r="D59" s="8">
        <v>2</v>
      </c>
      <c r="E59" s="12"/>
      <c r="F59" s="7">
        <v>1331963.23</v>
      </c>
      <c r="G59" s="7">
        <v>405384.98800000001</v>
      </c>
      <c r="H59" s="19">
        <f t="shared" si="8"/>
        <v>1737348.2179999999</v>
      </c>
      <c r="I59" s="12"/>
      <c r="J59" s="7">
        <v>1410717.99</v>
      </c>
      <c r="K59" s="7">
        <v>379813.136</v>
      </c>
      <c r="L59" s="19">
        <f t="shared" si="9"/>
        <v>1790531.1259999999</v>
      </c>
      <c r="M59" s="12"/>
      <c r="N59" s="7">
        <v>1410844.25</v>
      </c>
      <c r="O59" s="7">
        <v>495842.26</v>
      </c>
      <c r="P59" s="19">
        <f t="shared" si="10"/>
        <v>1906686.51</v>
      </c>
      <c r="R59" s="7">
        <v>1410844.25</v>
      </c>
      <c r="S59" s="7">
        <v>435136</v>
      </c>
      <c r="T59" s="19">
        <f t="shared" si="11"/>
        <v>1845980.25</v>
      </c>
      <c r="V59" s="7">
        <v>79007.28</v>
      </c>
      <c r="W59" s="7">
        <v>24367.62</v>
      </c>
      <c r="X59" s="19">
        <f t="shared" si="12"/>
        <v>103374.9</v>
      </c>
      <c r="Z59" s="28">
        <f t="shared" si="13"/>
        <v>5643377</v>
      </c>
      <c r="AA59" s="28">
        <f t="shared" si="14"/>
        <v>1740544.0040000002</v>
      </c>
      <c r="AB59" s="20">
        <f t="shared" si="7"/>
        <v>7383921.0040000007</v>
      </c>
    </row>
    <row r="60" spans="1:28" x14ac:dyDescent="0.25">
      <c r="A60" s="3" t="str">
        <f>VLOOKUP(B60,'[7]Addresses 22'!$A:$E,5,FALSE)</f>
        <v>010</v>
      </c>
      <c r="B60" s="25" t="s">
        <v>78</v>
      </c>
      <c r="C60" s="8" t="s">
        <v>79</v>
      </c>
      <c r="D60" s="8">
        <v>2</v>
      </c>
      <c r="E60" s="12"/>
      <c r="F60" s="7">
        <v>6532259.3399999999</v>
      </c>
      <c r="G60" s="7">
        <v>1488125.3760000002</v>
      </c>
      <c r="H60" s="19">
        <f t="shared" si="8"/>
        <v>8020384.716</v>
      </c>
      <c r="I60" s="12"/>
      <c r="J60" s="7">
        <v>6918492.4400000004</v>
      </c>
      <c r="K60" s="7">
        <v>1394253.1439999999</v>
      </c>
      <c r="L60" s="19">
        <f t="shared" si="9"/>
        <v>8312745.5840000007</v>
      </c>
      <c r="M60" s="12"/>
      <c r="N60" s="7">
        <v>6919111</v>
      </c>
      <c r="O60" s="7">
        <v>1820185.2880000002</v>
      </c>
      <c r="P60" s="19">
        <f t="shared" si="10"/>
        <v>8739296.2880000006</v>
      </c>
      <c r="R60" s="7">
        <v>6919111</v>
      </c>
      <c r="S60" s="7">
        <v>1597338.25</v>
      </c>
      <c r="T60" s="19">
        <f t="shared" si="11"/>
        <v>8516449.25</v>
      </c>
      <c r="V60" s="7">
        <v>387470.22</v>
      </c>
      <c r="W60" s="7">
        <v>89450.94</v>
      </c>
      <c r="X60" s="19">
        <f t="shared" si="12"/>
        <v>476921.16</v>
      </c>
      <c r="Z60" s="28">
        <f t="shared" si="13"/>
        <v>27676444</v>
      </c>
      <c r="AA60" s="28">
        <f t="shared" si="14"/>
        <v>6389352.9980000006</v>
      </c>
      <c r="AB60" s="20">
        <f t="shared" si="7"/>
        <v>34065796.998000003</v>
      </c>
    </row>
    <row r="61" spans="1:28" x14ac:dyDescent="0.25">
      <c r="A61" s="3" t="str">
        <f>VLOOKUP(B61,'[7]Addresses 22'!$A:$E,5,FALSE)</f>
        <v>010</v>
      </c>
      <c r="B61" s="25" t="s">
        <v>80</v>
      </c>
      <c r="C61" s="8" t="s">
        <v>81</v>
      </c>
      <c r="D61" s="8">
        <v>2</v>
      </c>
      <c r="E61" s="12"/>
      <c r="F61" s="7">
        <v>1755076.78</v>
      </c>
      <c r="G61" s="7">
        <v>609469.29200000002</v>
      </c>
      <c r="H61" s="19">
        <f t="shared" si="8"/>
        <v>2364546.0720000002</v>
      </c>
      <c r="I61" s="12"/>
      <c r="J61" s="7">
        <v>1858849.3499999999</v>
      </c>
      <c r="K61" s="7">
        <v>571023.25</v>
      </c>
      <c r="L61" s="19">
        <f t="shared" si="9"/>
        <v>2429872.5999999996</v>
      </c>
      <c r="M61" s="12"/>
      <c r="N61" s="7">
        <v>1859015.5</v>
      </c>
      <c r="O61" s="7">
        <v>745466.37</v>
      </c>
      <c r="P61" s="19">
        <f t="shared" si="10"/>
        <v>2604481.87</v>
      </c>
      <c r="R61" s="7">
        <v>1859015.5</v>
      </c>
      <c r="S61" s="7">
        <v>654198</v>
      </c>
      <c r="T61" s="19">
        <f t="shared" si="11"/>
        <v>2513213.5</v>
      </c>
      <c r="V61" s="7">
        <v>104104.87</v>
      </c>
      <c r="W61" s="7">
        <v>36635.089999999997</v>
      </c>
      <c r="X61" s="19">
        <f t="shared" si="12"/>
        <v>140739.96</v>
      </c>
      <c r="Z61" s="28">
        <f t="shared" si="13"/>
        <v>7436062</v>
      </c>
      <c r="AA61" s="28">
        <f t="shared" si="14"/>
        <v>2616792.0019999999</v>
      </c>
      <c r="AB61" s="20">
        <f t="shared" si="7"/>
        <v>10052854.002</v>
      </c>
    </row>
    <row r="62" spans="1:28" x14ac:dyDescent="0.25">
      <c r="A62" s="3" t="str">
        <f>VLOOKUP(B62,'[7]Addresses 22'!$A:$E,5,FALSE)</f>
        <v>010</v>
      </c>
      <c r="B62" s="25" t="s">
        <v>187</v>
      </c>
      <c r="C62" s="8" t="s">
        <v>82</v>
      </c>
      <c r="D62" s="8">
        <v>2</v>
      </c>
      <c r="E62" s="12"/>
      <c r="F62" s="7">
        <v>30728.85</v>
      </c>
      <c r="G62" s="7">
        <v>25792.204000000002</v>
      </c>
      <c r="H62" s="19">
        <f t="shared" si="8"/>
        <v>56521.054000000004</v>
      </c>
      <c r="I62" s="12"/>
      <c r="J62" s="7">
        <v>32545.920000000002</v>
      </c>
      <c r="K62" s="7">
        <v>24165.194</v>
      </c>
      <c r="L62" s="19">
        <f t="shared" si="9"/>
        <v>56711.114000000001</v>
      </c>
      <c r="M62" s="12"/>
      <c r="N62" s="7">
        <v>32548.75</v>
      </c>
      <c r="O62" s="7">
        <v>31547.242000000002</v>
      </c>
      <c r="P62" s="19">
        <f t="shared" si="10"/>
        <v>64095.991999999998</v>
      </c>
      <c r="R62" s="7">
        <v>32548.75</v>
      </c>
      <c r="S62" s="7">
        <v>27685</v>
      </c>
      <c r="T62" s="19">
        <f t="shared" si="11"/>
        <v>60233.75</v>
      </c>
      <c r="V62" s="7">
        <v>1822.73</v>
      </c>
      <c r="W62" s="7">
        <v>1550.36</v>
      </c>
      <c r="X62" s="19">
        <f t="shared" si="12"/>
        <v>3373.09</v>
      </c>
      <c r="Z62" s="28">
        <f t="shared" si="13"/>
        <v>130195</v>
      </c>
      <c r="AA62" s="28">
        <f t="shared" si="14"/>
        <v>110740</v>
      </c>
      <c r="AB62" s="20">
        <f t="shared" si="7"/>
        <v>240935</v>
      </c>
    </row>
    <row r="63" spans="1:28" x14ac:dyDescent="0.25">
      <c r="A63" s="3" t="str">
        <f>VLOOKUP(B63,'[7]Addresses 22'!$A:$E,5,FALSE)</f>
        <v>010</v>
      </c>
      <c r="B63" s="25" t="s">
        <v>83</v>
      </c>
      <c r="C63" s="8" t="s">
        <v>84</v>
      </c>
      <c r="D63" s="8">
        <v>2</v>
      </c>
      <c r="E63" s="12"/>
      <c r="F63" s="7">
        <v>23938.66</v>
      </c>
      <c r="G63" s="7">
        <v>66264.552000000011</v>
      </c>
      <c r="H63" s="19">
        <f t="shared" si="8"/>
        <v>90203.212000000014</v>
      </c>
      <c r="I63" s="12"/>
      <c r="J63" s="7">
        <v>25353.89</v>
      </c>
      <c r="K63" s="7">
        <v>62084.645999999993</v>
      </c>
      <c r="L63" s="19">
        <f t="shared" si="9"/>
        <v>87438.535999999993</v>
      </c>
      <c r="M63" s="12"/>
      <c r="N63" s="7">
        <v>25356.25</v>
      </c>
      <c r="O63" s="7">
        <v>81050.898000000001</v>
      </c>
      <c r="P63" s="19">
        <f t="shared" si="10"/>
        <v>106407.148</v>
      </c>
      <c r="R63" s="7">
        <v>25356.25</v>
      </c>
      <c r="S63" s="7">
        <v>71127.75</v>
      </c>
      <c r="T63" s="19">
        <f t="shared" si="11"/>
        <v>96484</v>
      </c>
      <c r="V63" s="7">
        <v>1419.95</v>
      </c>
      <c r="W63" s="7">
        <v>3983.15</v>
      </c>
      <c r="X63" s="19">
        <f t="shared" si="12"/>
        <v>5403.1</v>
      </c>
      <c r="Z63" s="28">
        <f t="shared" si="13"/>
        <v>101425</v>
      </c>
      <c r="AA63" s="28">
        <f t="shared" si="14"/>
        <v>284510.99600000004</v>
      </c>
      <c r="AB63" s="20">
        <f t="shared" si="7"/>
        <v>385935.99600000004</v>
      </c>
    </row>
    <row r="64" spans="1:28" x14ac:dyDescent="0.25">
      <c r="A64" s="3" t="str">
        <f>VLOOKUP(B64,'[7]Addresses 22'!$A:$E,5,FALSE)</f>
        <v>010</v>
      </c>
      <c r="B64" s="25" t="s">
        <v>85</v>
      </c>
      <c r="C64" s="8" t="s">
        <v>86</v>
      </c>
      <c r="D64" s="8">
        <v>2</v>
      </c>
      <c r="E64" s="12"/>
      <c r="F64" s="7">
        <v>56407.07</v>
      </c>
      <c r="G64" s="7">
        <v>24678.284000000003</v>
      </c>
      <c r="H64" s="19">
        <f t="shared" si="8"/>
        <v>81085.354000000007</v>
      </c>
      <c r="I64" s="12"/>
      <c r="J64" s="7">
        <v>59742.07</v>
      </c>
      <c r="K64" s="7">
        <v>23121.273999999998</v>
      </c>
      <c r="L64" s="19">
        <f t="shared" si="9"/>
        <v>82863.343999999997</v>
      </c>
      <c r="M64" s="12"/>
      <c r="N64" s="7">
        <v>59747.5</v>
      </c>
      <c r="O64" s="7">
        <v>30185.530000000002</v>
      </c>
      <c r="P64" s="19">
        <f t="shared" si="10"/>
        <v>89933.03</v>
      </c>
      <c r="R64" s="7">
        <v>59747.5</v>
      </c>
      <c r="S64" s="7">
        <v>26489.5</v>
      </c>
      <c r="T64" s="19">
        <f t="shared" si="11"/>
        <v>86237</v>
      </c>
      <c r="V64" s="7">
        <v>3345.86</v>
      </c>
      <c r="W64" s="7">
        <v>1483.41</v>
      </c>
      <c r="X64" s="19">
        <f t="shared" si="12"/>
        <v>4829.2700000000004</v>
      </c>
      <c r="Z64" s="28">
        <f t="shared" si="13"/>
        <v>238990</v>
      </c>
      <c r="AA64" s="28">
        <f t="shared" si="14"/>
        <v>105957.99800000001</v>
      </c>
      <c r="AB64" s="20">
        <f t="shared" si="7"/>
        <v>344947.99800000002</v>
      </c>
    </row>
    <row r="65" spans="1:28" x14ac:dyDescent="0.25">
      <c r="A65" s="3" t="str">
        <f>VLOOKUP(B65,'[7]Addresses 22'!$A:$E,5,FALSE)</f>
        <v>010</v>
      </c>
      <c r="B65" s="25" t="s">
        <v>87</v>
      </c>
      <c r="C65" s="8" t="s">
        <v>88</v>
      </c>
      <c r="D65" s="8">
        <v>2</v>
      </c>
      <c r="E65" s="12"/>
      <c r="F65" s="7">
        <v>109330.3</v>
      </c>
      <c r="G65" s="7">
        <v>147115.32</v>
      </c>
      <c r="H65" s="19">
        <f t="shared" si="8"/>
        <v>256445.62</v>
      </c>
      <c r="I65" s="12"/>
      <c r="J65" s="7">
        <v>115794.62</v>
      </c>
      <c r="K65" s="7">
        <v>137835.228</v>
      </c>
      <c r="L65" s="19">
        <f t="shared" si="9"/>
        <v>253629.848</v>
      </c>
      <c r="M65" s="12"/>
      <c r="N65" s="7">
        <v>115805</v>
      </c>
      <c r="O65" s="7">
        <v>179942.38</v>
      </c>
      <c r="P65" s="19">
        <f t="shared" si="10"/>
        <v>295747.38</v>
      </c>
      <c r="R65" s="7">
        <v>115805</v>
      </c>
      <c r="S65" s="7">
        <v>157912</v>
      </c>
      <c r="T65" s="19">
        <f t="shared" si="11"/>
        <v>273717</v>
      </c>
      <c r="V65" s="7">
        <v>6485.08</v>
      </c>
      <c r="W65" s="7">
        <v>8843.07</v>
      </c>
      <c r="X65" s="19">
        <f t="shared" si="12"/>
        <v>15328.15</v>
      </c>
      <c r="Z65" s="28">
        <f t="shared" si="13"/>
        <v>463220</v>
      </c>
      <c r="AA65" s="28">
        <f t="shared" si="14"/>
        <v>631647.99800000002</v>
      </c>
      <c r="AB65" s="20">
        <f t="shared" si="7"/>
        <v>1094867.9980000001</v>
      </c>
    </row>
    <row r="66" spans="1:28" x14ac:dyDescent="0.25">
      <c r="A66" s="3" t="str">
        <f>VLOOKUP(B66,'[7]Addresses 22'!$A:$E,5,FALSE)</f>
        <v>010</v>
      </c>
      <c r="B66" s="25" t="s">
        <v>90</v>
      </c>
      <c r="C66" s="8" t="s">
        <v>91</v>
      </c>
      <c r="D66" s="8">
        <v>2</v>
      </c>
      <c r="E66" s="12"/>
      <c r="F66" s="7">
        <v>1380409.08</v>
      </c>
      <c r="G66" s="7">
        <v>943296.24800000002</v>
      </c>
      <c r="H66" s="19">
        <f t="shared" ref="H66:H67" si="15">F66+G66</f>
        <v>2323705.3280000002</v>
      </c>
      <c r="I66" s="12"/>
      <c r="J66" s="7">
        <v>1462028.99</v>
      </c>
      <c r="K66" s="7">
        <v>883792.07799999998</v>
      </c>
      <c r="L66" s="19">
        <f t="shared" ref="L66:L67" si="16">J66+K66</f>
        <v>2345821.068</v>
      </c>
      <c r="M66" s="12"/>
      <c r="N66" s="7">
        <v>1462159.5</v>
      </c>
      <c r="O66" s="7">
        <v>1153783.0660000001</v>
      </c>
      <c r="P66" s="19">
        <f t="shared" ref="P66:P67" si="17">N66+O66</f>
        <v>2615942.5660000001</v>
      </c>
      <c r="R66" s="7">
        <v>1462159.5</v>
      </c>
      <c r="S66" s="7">
        <v>1012524.25</v>
      </c>
      <c r="T66" s="19">
        <f t="shared" ref="T66:T67" si="18">R66+S66</f>
        <v>2474683.75</v>
      </c>
      <c r="V66" s="7">
        <v>81880.929999999993</v>
      </c>
      <c r="W66" s="7">
        <v>56701.36</v>
      </c>
      <c r="X66" s="19">
        <f t="shared" ref="X66:X67" si="19">V66+W66</f>
        <v>138582.28999999998</v>
      </c>
      <c r="Z66" s="28">
        <f t="shared" si="13"/>
        <v>5848638</v>
      </c>
      <c r="AA66" s="28">
        <f t="shared" si="14"/>
        <v>4050097.0019999999</v>
      </c>
      <c r="AB66" s="20">
        <f t="shared" si="7"/>
        <v>9898735.0020000003</v>
      </c>
    </row>
    <row r="67" spans="1:28" x14ac:dyDescent="0.25">
      <c r="A67" s="3" t="str">
        <f>VLOOKUP(B67,'[7]Addresses 22'!$A:$E,5,FALSE)</f>
        <v>010</v>
      </c>
      <c r="B67" s="25" t="s">
        <v>92</v>
      </c>
      <c r="C67" s="8" t="s">
        <v>93</v>
      </c>
      <c r="D67" s="8">
        <v>2</v>
      </c>
      <c r="E67" s="12"/>
      <c r="F67" s="7">
        <v>871770.31</v>
      </c>
      <c r="G67" s="7">
        <v>109117.19600000001</v>
      </c>
      <c r="H67" s="19">
        <f t="shared" si="15"/>
        <v>980887.50600000005</v>
      </c>
      <c r="I67" s="12"/>
      <c r="J67" s="7">
        <v>923315.39999999991</v>
      </c>
      <c r="K67" s="7">
        <v>102233.99799999999</v>
      </c>
      <c r="L67" s="19">
        <f t="shared" si="16"/>
        <v>1025549.3979999999</v>
      </c>
      <c r="M67" s="12"/>
      <c r="N67" s="7">
        <v>923398</v>
      </c>
      <c r="O67" s="7">
        <v>133465.54200000002</v>
      </c>
      <c r="P67" s="19">
        <f t="shared" si="17"/>
        <v>1056863.5419999999</v>
      </c>
      <c r="R67" s="7">
        <v>923398</v>
      </c>
      <c r="S67" s="7">
        <v>117125.25</v>
      </c>
      <c r="T67" s="19">
        <f t="shared" si="18"/>
        <v>1040523.25</v>
      </c>
      <c r="V67" s="7">
        <v>51710.29</v>
      </c>
      <c r="W67" s="7">
        <v>6559.01</v>
      </c>
      <c r="X67" s="19">
        <f t="shared" si="19"/>
        <v>58269.3</v>
      </c>
      <c r="Z67" s="28">
        <f t="shared" si="13"/>
        <v>3693592</v>
      </c>
      <c r="AA67" s="28">
        <f t="shared" si="14"/>
        <v>468500.99600000004</v>
      </c>
      <c r="AB67" s="20">
        <f t="shared" ref="AB67" si="20">Z67+AA67</f>
        <v>4162092.9960000003</v>
      </c>
    </row>
    <row r="68" spans="1:28" ht="15.75" thickBot="1" x14ac:dyDescent="0.3">
      <c r="F68" s="13">
        <f>SUM(F2:F67)</f>
        <v>131221773.76000001</v>
      </c>
      <c r="G68" s="13">
        <f>SUM(G2:G67)</f>
        <v>37652088.764000021</v>
      </c>
      <c r="H68" s="13">
        <f>SUM(H2:H67)</f>
        <v>168607530.38599995</v>
      </c>
      <c r="J68" s="13">
        <f>SUM(J2:J67)</f>
        <v>139002637.92999998</v>
      </c>
      <c r="K68" s="13">
        <f>SUM(K2:K67)</f>
        <v>39224572.702</v>
      </c>
      <c r="L68" s="13">
        <f>SUM(L2:L67)</f>
        <v>178227210.63199997</v>
      </c>
      <c r="N68" s="13">
        <f>SUM(N2:N67)</f>
        <v>139004327</v>
      </c>
      <c r="O68" s="13">
        <f>SUM(O2:O67)</f>
        <v>41185722.662000015</v>
      </c>
      <c r="P68" s="13">
        <f>SUM(P2:P67)</f>
        <v>180190049.662</v>
      </c>
      <c r="Q68" s="10"/>
      <c r="R68" s="13">
        <f>SUM(R2:R67)</f>
        <v>139004327</v>
      </c>
      <c r="S68" s="13">
        <f>SUM(S2:S67)</f>
        <v>40102712</v>
      </c>
      <c r="T68" s="13">
        <f>SUM(T2:T67)</f>
        <v>179107039</v>
      </c>
      <c r="U68" s="10"/>
      <c r="V68" s="13">
        <f>SUM(V2:V67)</f>
        <v>7784242.3099999987</v>
      </c>
      <c r="W68" s="13">
        <f>SUM(W2:W67)</f>
        <v>2245751.86</v>
      </c>
      <c r="X68" s="13">
        <f>SUM(X2:X67)</f>
        <v>10029994.170000002</v>
      </c>
      <c r="Z68" s="32">
        <f>SUM(Z2:Z67)</f>
        <v>556017308</v>
      </c>
      <c r="AA68" s="32">
        <f>SUM(AA2:AA67)</f>
        <v>160410847.98799995</v>
      </c>
      <c r="AB68" s="32">
        <f>SUM(AB2:AB67)</f>
        <v>716428155.98800027</v>
      </c>
    </row>
    <row r="69" spans="1:28" ht="15.75" thickTop="1" x14ac:dyDescent="0.25">
      <c r="H69" s="17"/>
      <c r="L69" s="17"/>
      <c r="P69" s="17"/>
      <c r="T69" s="17"/>
      <c r="X69" s="17"/>
    </row>
    <row r="70" spans="1:28" x14ac:dyDescent="0.25">
      <c r="F70" s="23">
        <f>F68+'2023 CAH Payments'!F41</f>
        <v>132481131.51000001</v>
      </c>
      <c r="G70" s="23">
        <f>G68+'2023 CAH Payments'!G41</f>
        <v>45433520.514000021</v>
      </c>
      <c r="H70" s="23">
        <f>H68+'2023 CAH Payments'!H41</f>
        <v>177648319.88599995</v>
      </c>
      <c r="J70" s="23">
        <f>J68+'2023 CAH Payments'!J41</f>
        <v>140276137.17999998</v>
      </c>
      <c r="K70" s="23">
        <f>K68+'2023 CAH Payments'!K41</f>
        <v>47006004.452</v>
      </c>
      <c r="L70" s="23">
        <f>L68+'2023 CAH Payments'!L41</f>
        <v>187282141.63199997</v>
      </c>
      <c r="N70" s="23">
        <f>N68+'2023 CAH Payments'!N41</f>
        <v>140270755.5</v>
      </c>
      <c r="O70" s="23">
        <f>O68+'2023 CAH Payments'!O41</f>
        <v>47324997.662000015</v>
      </c>
      <c r="P70" s="23">
        <f>P68+'2023 CAH Payments'!P41</f>
        <v>187595753.162</v>
      </c>
      <c r="R70" s="23">
        <f>R68+'2023 CAH Payments'!R41</f>
        <v>140270755.5</v>
      </c>
      <c r="S70" s="23">
        <f>S68+'2023 CAH Payments'!S41</f>
        <v>47317507.5</v>
      </c>
      <c r="T70" s="23">
        <f>T68+'2023 CAH Payments'!T41</f>
        <v>187588263</v>
      </c>
      <c r="V70" s="17"/>
      <c r="W70" s="17"/>
      <c r="X70" s="17"/>
      <c r="Z70" s="23">
        <f>Z68+'2023 CAH Payments'!V41</f>
        <v>561083022</v>
      </c>
      <c r="AA70" s="23">
        <f>AA68+'2023 CAH Payments'!W41</f>
        <v>189327781.98799995</v>
      </c>
      <c r="AB70" s="23">
        <f>AB68+'2023 CAH Payments'!X41</f>
        <v>750410803.98800027</v>
      </c>
    </row>
    <row r="71" spans="1:28" x14ac:dyDescent="0.25">
      <c r="H71" s="17"/>
      <c r="P71" s="17"/>
    </row>
    <row r="72" spans="1:28" x14ac:dyDescent="0.25">
      <c r="F72" s="20"/>
      <c r="G72" s="28"/>
      <c r="H72" s="17"/>
      <c r="J72" s="17"/>
      <c r="L72" s="17"/>
      <c r="N72" s="17"/>
      <c r="O72" s="17"/>
      <c r="P72" s="17"/>
      <c r="R72" s="17"/>
      <c r="S72" s="17"/>
      <c r="T72" s="17"/>
      <c r="V72" s="17"/>
    </row>
    <row r="73" spans="1:28" x14ac:dyDescent="0.25">
      <c r="F73" s="20"/>
      <c r="G73" s="28"/>
      <c r="H73" s="28"/>
      <c r="L73" s="17"/>
    </row>
    <row r="74" spans="1:28" x14ac:dyDescent="0.25">
      <c r="F74" s="20"/>
      <c r="G74" s="28"/>
      <c r="H74" s="28"/>
    </row>
    <row r="75" spans="1:28" x14ac:dyDescent="0.25">
      <c r="F75" s="22"/>
      <c r="H75" s="22"/>
    </row>
    <row r="76" spans="1:28" x14ac:dyDescent="0.25">
      <c r="H76" s="28"/>
    </row>
    <row r="77" spans="1:28" x14ac:dyDescent="0.25">
      <c r="H77" s="22"/>
    </row>
    <row r="78" spans="1:28" hidden="1" x14ac:dyDescent="0.25">
      <c r="B78" s="29" t="s">
        <v>157</v>
      </c>
      <c r="C78" s="30" t="s">
        <v>179</v>
      </c>
      <c r="F78" s="7">
        <v>426135.52</v>
      </c>
      <c r="G78" s="33"/>
      <c r="H78" s="33"/>
      <c r="I78" s="34"/>
      <c r="J78" s="7">
        <v>451414.75</v>
      </c>
      <c r="K78" s="33"/>
      <c r="L78" s="33"/>
      <c r="M78" s="34"/>
      <c r="N78" s="7">
        <v>451414.75</v>
      </c>
      <c r="O78" s="33"/>
      <c r="P78" s="33"/>
      <c r="Q78" s="34"/>
      <c r="R78" s="7">
        <v>451414.75</v>
      </c>
      <c r="S78" s="33"/>
      <c r="T78" s="33"/>
      <c r="U78" s="34"/>
      <c r="V78" s="7">
        <v>25279.23</v>
      </c>
      <c r="Z78" s="28">
        <f>F78+J78+N78+R78+V78</f>
        <v>1805659</v>
      </c>
    </row>
    <row r="79" spans="1:28" hidden="1" x14ac:dyDescent="0.25">
      <c r="B79" s="29" t="s">
        <v>180</v>
      </c>
      <c r="C79" s="30" t="s">
        <v>181</v>
      </c>
      <c r="F79" s="7">
        <v>384281.4</v>
      </c>
      <c r="G79" s="33"/>
      <c r="H79" s="33"/>
      <c r="I79" s="34"/>
      <c r="J79" s="7">
        <v>407077.75</v>
      </c>
      <c r="K79" s="33"/>
      <c r="L79" s="33"/>
      <c r="M79" s="34"/>
      <c r="N79" s="7">
        <v>407077.75</v>
      </c>
      <c r="O79" s="33"/>
      <c r="P79" s="33"/>
      <c r="Q79" s="34"/>
      <c r="R79" s="7">
        <v>407077.75</v>
      </c>
      <c r="S79" s="33"/>
      <c r="T79" s="33"/>
      <c r="U79" s="34"/>
      <c r="V79" s="7">
        <v>22796.35</v>
      </c>
      <c r="Z79" s="28">
        <f>F79+J79+N79+R79+V79</f>
        <v>1628311</v>
      </c>
    </row>
    <row r="80" spans="1:28" hidden="1" x14ac:dyDescent="0.25">
      <c r="B80" s="29" t="s">
        <v>182</v>
      </c>
      <c r="C80" s="30" t="s">
        <v>183</v>
      </c>
      <c r="F80" s="7">
        <v>1942309.97</v>
      </c>
      <c r="G80" s="33"/>
      <c r="H80" s="33"/>
      <c r="I80" s="34"/>
      <c r="J80" s="7">
        <v>2057531.75</v>
      </c>
      <c r="K80" s="33"/>
      <c r="L80" s="33"/>
      <c r="M80" s="34"/>
      <c r="N80" s="7">
        <v>2057531.75</v>
      </c>
      <c r="O80" s="33"/>
      <c r="P80" s="33"/>
      <c r="Q80" s="34"/>
      <c r="R80" s="7">
        <v>2057531.75</v>
      </c>
      <c r="S80" s="33"/>
      <c r="T80" s="33"/>
      <c r="U80" s="34"/>
      <c r="V80" s="7">
        <v>115221.78</v>
      </c>
      <c r="Z80" s="28">
        <f>F80+J80+N80+R80+V80</f>
        <v>8230127</v>
      </c>
    </row>
    <row r="81" spans="2:26" hidden="1" x14ac:dyDescent="0.25">
      <c r="B81" s="29" t="s">
        <v>158</v>
      </c>
      <c r="C81" s="30" t="s">
        <v>184</v>
      </c>
      <c r="F81" s="7">
        <v>957475.6</v>
      </c>
      <c r="G81" s="33"/>
      <c r="H81" s="33"/>
      <c r="I81" s="34"/>
      <c r="J81" s="7">
        <v>1014275</v>
      </c>
      <c r="K81" s="33"/>
      <c r="L81" s="33"/>
      <c r="M81" s="34"/>
      <c r="N81" s="7">
        <v>1014275</v>
      </c>
      <c r="O81" s="33"/>
      <c r="P81" s="33"/>
      <c r="Q81" s="34"/>
      <c r="R81" s="7">
        <v>1014275</v>
      </c>
      <c r="S81" s="33"/>
      <c r="T81" s="33"/>
      <c r="U81" s="34"/>
      <c r="V81" s="7">
        <v>56799.4</v>
      </c>
      <c r="Z81" s="28">
        <f>F81+J81+N81+R81+V81</f>
        <v>4057100</v>
      </c>
    </row>
  </sheetData>
  <sortState xmlns:xlrd2="http://schemas.microsoft.com/office/spreadsheetml/2017/richdata2" ref="B95:B160">
    <sortCondition ref="B95:B160"/>
  </sortState>
  <phoneticPr fontId="25" type="noConversion"/>
  <conditionalFormatting sqref="C55">
    <cfRule type="cellIs" dxfId="0" priority="1" operator="equal">
      <formula>XBP55</formula>
    </cfRule>
  </conditionalFormatting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2"/>
  <sheetViews>
    <sheetView zoomScaleNormal="100" workbookViewId="0">
      <pane xSplit="3" ySplit="1" topLeftCell="D2" activePane="bottomRight" state="frozen"/>
      <selection activeCell="H70" sqref="H70"/>
      <selection pane="topRight" activeCell="H70" sqref="H70"/>
      <selection pane="bottomLeft" activeCell="H70" sqref="H70"/>
      <selection pane="bottomRight" activeCell="O28" sqref="O28"/>
    </sheetView>
  </sheetViews>
  <sheetFormatPr defaultRowHeight="15" x14ac:dyDescent="0.25"/>
  <cols>
    <col min="1" max="1" width="4.5703125" bestFit="1" customWidth="1"/>
    <col min="2" max="2" width="11.28515625" bestFit="1" customWidth="1"/>
    <col min="3" max="3" width="62.140625" bestFit="1" customWidth="1"/>
    <col min="4" max="4" width="7.28515625" bestFit="1" customWidth="1"/>
    <col min="5" max="5" width="2.7109375" style="9" customWidth="1"/>
    <col min="6" max="6" width="14.7109375" bestFit="1" customWidth="1"/>
    <col min="7" max="7" width="16.7109375" bestFit="1" customWidth="1"/>
    <col min="8" max="8" width="14.5703125" bestFit="1" customWidth="1"/>
    <col min="9" max="9" width="2.7109375" style="9" customWidth="1"/>
    <col min="10" max="10" width="14.7109375" bestFit="1" customWidth="1"/>
    <col min="11" max="11" width="16.7109375" bestFit="1" customWidth="1"/>
    <col min="12" max="12" width="14.5703125" bestFit="1" customWidth="1"/>
    <col min="13" max="13" width="2.7109375" style="9" customWidth="1"/>
    <col min="14" max="14" width="13.7109375" bestFit="1" customWidth="1"/>
    <col min="15" max="15" width="13.5703125" bestFit="1" customWidth="1"/>
    <col min="16" max="16" width="15.140625" bestFit="1" customWidth="1"/>
    <col min="17" max="17" width="2.7109375" style="9" customWidth="1"/>
    <col min="18" max="18" width="12.7109375" bestFit="1" customWidth="1"/>
    <col min="19" max="19" width="13.28515625" bestFit="1" customWidth="1"/>
    <col min="20" max="20" width="15.5703125" bestFit="1" customWidth="1"/>
    <col min="21" max="21" width="2.7109375" style="9" customWidth="1"/>
    <col min="22" max="22" width="12.42578125" bestFit="1" customWidth="1"/>
    <col min="23" max="23" width="13.5703125" bestFit="1" customWidth="1"/>
    <col min="24" max="24" width="14.5703125" bestFit="1" customWidth="1"/>
    <col min="25" max="25" width="3.7109375" customWidth="1"/>
    <col min="26" max="26" width="3.140625" customWidth="1"/>
  </cols>
  <sheetData>
    <row r="1" spans="1:24" ht="69.75" customHeight="1" x14ac:dyDescent="0.25">
      <c r="A1" s="15" t="s">
        <v>128</v>
      </c>
      <c r="B1" s="1" t="s">
        <v>0</v>
      </c>
      <c r="C1" s="2" t="s">
        <v>1</v>
      </c>
      <c r="D1" s="2" t="s">
        <v>2</v>
      </c>
      <c r="F1" s="4" t="s">
        <v>223</v>
      </c>
      <c r="G1" s="4" t="s">
        <v>224</v>
      </c>
      <c r="H1" s="16" t="s">
        <v>225</v>
      </c>
      <c r="J1" s="4" t="s">
        <v>227</v>
      </c>
      <c r="K1" s="4" t="s">
        <v>228</v>
      </c>
      <c r="L1" s="6" t="s">
        <v>226</v>
      </c>
      <c r="N1" s="4" t="s">
        <v>229</v>
      </c>
      <c r="O1" s="4" t="s">
        <v>230</v>
      </c>
      <c r="P1" s="6" t="s">
        <v>231</v>
      </c>
      <c r="R1" s="4" t="s">
        <v>232</v>
      </c>
      <c r="S1" s="4" t="s">
        <v>233</v>
      </c>
      <c r="T1" s="5" t="s">
        <v>234</v>
      </c>
      <c r="V1" s="4" t="s">
        <v>235</v>
      </c>
      <c r="W1" s="4" t="s">
        <v>236</v>
      </c>
      <c r="X1" s="5" t="s">
        <v>237</v>
      </c>
    </row>
    <row r="2" spans="1:24" x14ac:dyDescent="0.25">
      <c r="A2" s="3" t="str">
        <f>VLOOKUP(B2,'[7]Addresses 22'!$A:$E,5,FALSE)</f>
        <v>014</v>
      </c>
      <c r="B2" s="24" t="s">
        <v>170</v>
      </c>
      <c r="C2" s="18" t="s">
        <v>159</v>
      </c>
      <c r="D2" s="8">
        <v>1</v>
      </c>
      <c r="F2" s="7">
        <v>12827.75</v>
      </c>
      <c r="G2" s="7">
        <v>487487.75</v>
      </c>
      <c r="H2" s="7">
        <f>F2+G2</f>
        <v>500315.5</v>
      </c>
      <c r="J2" s="7">
        <v>12827.75</v>
      </c>
      <c r="K2" s="7">
        <v>487487.75</v>
      </c>
      <c r="L2" s="7">
        <f t="shared" ref="L2:L40" si="0">J2+K2</f>
        <v>500315.5</v>
      </c>
      <c r="N2" s="7">
        <v>12827.75</v>
      </c>
      <c r="O2" s="7">
        <v>446936.75</v>
      </c>
      <c r="P2" s="7">
        <f t="shared" ref="P2:P40" si="1">N2+O2</f>
        <v>459764.5</v>
      </c>
      <c r="R2" s="7">
        <v>12827.75</v>
      </c>
      <c r="S2" s="7">
        <v>473970.75</v>
      </c>
      <c r="T2" s="7">
        <f>R2+S2</f>
        <v>486798.5</v>
      </c>
      <c r="V2" s="36">
        <f t="shared" ref="V2:V40" si="2">F2+J2+N2+R2</f>
        <v>51311</v>
      </c>
      <c r="W2" s="36">
        <f t="shared" ref="W2:W40" si="3">G2+K2+O2+S2</f>
        <v>1895883</v>
      </c>
      <c r="X2" s="7">
        <f>V2+W2</f>
        <v>1947194</v>
      </c>
    </row>
    <row r="3" spans="1:24" x14ac:dyDescent="0.25">
      <c r="A3" s="3" t="str">
        <f>VLOOKUP(B3,'[7]Addresses 22'!$A:$E,5,FALSE)</f>
        <v>014</v>
      </c>
      <c r="B3" s="25" t="s">
        <v>139</v>
      </c>
      <c r="C3" s="8" t="s">
        <v>168</v>
      </c>
      <c r="D3" s="8">
        <v>1</v>
      </c>
      <c r="F3" s="7">
        <v>1507.25</v>
      </c>
      <c r="G3" s="7">
        <v>345986</v>
      </c>
      <c r="H3" s="7">
        <f t="shared" ref="H3:H17" si="4">F3+G3</f>
        <v>347493.25</v>
      </c>
      <c r="J3" s="7">
        <v>1507.25</v>
      </c>
      <c r="K3" s="7">
        <v>345986</v>
      </c>
      <c r="L3" s="7">
        <f t="shared" si="0"/>
        <v>347493.25</v>
      </c>
      <c r="N3" s="7">
        <v>1507.25</v>
      </c>
      <c r="O3" s="7">
        <v>332417</v>
      </c>
      <c r="P3" s="7">
        <f t="shared" si="1"/>
        <v>333924.25</v>
      </c>
      <c r="R3" s="7">
        <v>1507.25</v>
      </c>
      <c r="S3" s="7">
        <v>341463</v>
      </c>
      <c r="T3" s="7">
        <f t="shared" ref="T3:T40" si="5">R3+S3</f>
        <v>342970.25</v>
      </c>
      <c r="V3" s="36">
        <f t="shared" si="2"/>
        <v>6029</v>
      </c>
      <c r="W3" s="36">
        <f t="shared" si="3"/>
        <v>1365852</v>
      </c>
      <c r="X3" s="7">
        <f t="shared" ref="X3:X40" si="6">V3+W3</f>
        <v>1371881</v>
      </c>
    </row>
    <row r="4" spans="1:24" x14ac:dyDescent="0.25">
      <c r="A4" s="3" t="str">
        <f>VLOOKUP(B4,'[7]Addresses 22'!$A:$E,5,FALSE)</f>
        <v>014</v>
      </c>
      <c r="B4" s="25" t="s">
        <v>213</v>
      </c>
      <c r="C4" s="8" t="s">
        <v>161</v>
      </c>
      <c r="D4" s="8">
        <v>1</v>
      </c>
      <c r="F4" s="7">
        <v>45153</v>
      </c>
      <c r="G4" s="7">
        <v>164762</v>
      </c>
      <c r="H4" s="7">
        <f t="shared" si="4"/>
        <v>209915</v>
      </c>
      <c r="J4" s="7">
        <v>45153</v>
      </c>
      <c r="K4" s="7">
        <v>164762</v>
      </c>
      <c r="L4" s="7">
        <f t="shared" si="0"/>
        <v>209915</v>
      </c>
      <c r="N4" s="7">
        <v>45153</v>
      </c>
      <c r="O4" s="7">
        <v>132057.5</v>
      </c>
      <c r="P4" s="7">
        <f t="shared" si="1"/>
        <v>177210.5</v>
      </c>
      <c r="R4" s="7">
        <v>45153</v>
      </c>
      <c r="S4" s="7">
        <v>153860.5</v>
      </c>
      <c r="T4" s="7">
        <f t="shared" si="5"/>
        <v>199013.5</v>
      </c>
      <c r="V4" s="36">
        <f t="shared" si="2"/>
        <v>180612</v>
      </c>
      <c r="W4" s="36">
        <f t="shared" si="3"/>
        <v>615442</v>
      </c>
      <c r="X4" s="7">
        <f t="shared" si="6"/>
        <v>796054</v>
      </c>
    </row>
    <row r="5" spans="1:24" x14ac:dyDescent="0.25">
      <c r="A5" s="3" t="str">
        <f>VLOOKUP(B5,'[7]Addresses 22'!$A:$E,5,FALSE)</f>
        <v>014</v>
      </c>
      <c r="B5" s="25" t="s">
        <v>214</v>
      </c>
      <c r="C5" s="8" t="s">
        <v>162</v>
      </c>
      <c r="D5" s="8">
        <v>1</v>
      </c>
      <c r="F5" s="7">
        <v>28575.25</v>
      </c>
      <c r="G5" s="7">
        <v>380007</v>
      </c>
      <c r="H5" s="7">
        <f t="shared" si="4"/>
        <v>408582.25</v>
      </c>
      <c r="J5" s="7">
        <v>28575.25</v>
      </c>
      <c r="K5" s="7">
        <v>380007</v>
      </c>
      <c r="L5" s="7">
        <f t="shared" si="0"/>
        <v>408582.25</v>
      </c>
      <c r="N5" s="7">
        <v>28575.25</v>
      </c>
      <c r="O5" s="7">
        <v>309108</v>
      </c>
      <c r="P5" s="7">
        <f t="shared" si="1"/>
        <v>337683.25</v>
      </c>
      <c r="R5" s="7">
        <v>28575.25</v>
      </c>
      <c r="S5" s="7">
        <v>356374</v>
      </c>
      <c r="T5" s="21">
        <f t="shared" si="5"/>
        <v>384949.25</v>
      </c>
      <c r="V5" s="36">
        <f t="shared" si="2"/>
        <v>114301</v>
      </c>
      <c r="W5" s="36">
        <f t="shared" si="3"/>
        <v>1425496</v>
      </c>
      <c r="X5" s="7">
        <f t="shared" si="6"/>
        <v>1539797</v>
      </c>
    </row>
    <row r="6" spans="1:24" x14ac:dyDescent="0.25">
      <c r="A6" s="3" t="str">
        <f>VLOOKUP(B6,'[7]Addresses 22'!$A:$E,5,FALSE)</f>
        <v>014</v>
      </c>
      <c r="B6" s="25" t="s">
        <v>110</v>
      </c>
      <c r="C6" s="8" t="s">
        <v>163</v>
      </c>
      <c r="D6" s="8">
        <v>1</v>
      </c>
      <c r="F6" s="7">
        <v>6569.5</v>
      </c>
      <c r="G6" s="7">
        <v>167259</v>
      </c>
      <c r="H6" s="7">
        <f t="shared" si="4"/>
        <v>173828.5</v>
      </c>
      <c r="J6" s="7">
        <v>6569.5</v>
      </c>
      <c r="K6" s="7">
        <v>167259</v>
      </c>
      <c r="L6" s="7">
        <f t="shared" si="0"/>
        <v>173828.5</v>
      </c>
      <c r="N6" s="7">
        <v>6569.5</v>
      </c>
      <c r="O6" s="7">
        <v>140404.5</v>
      </c>
      <c r="P6" s="21">
        <f t="shared" si="1"/>
        <v>146974</v>
      </c>
      <c r="R6" s="7">
        <v>6569.5</v>
      </c>
      <c r="S6" s="7">
        <v>158307.5</v>
      </c>
      <c r="T6" s="21">
        <f t="shared" si="5"/>
        <v>164877</v>
      </c>
      <c r="V6" s="36">
        <f t="shared" si="2"/>
        <v>26278</v>
      </c>
      <c r="W6" s="36">
        <f t="shared" si="3"/>
        <v>633230</v>
      </c>
      <c r="X6" s="7">
        <f t="shared" si="6"/>
        <v>659508</v>
      </c>
    </row>
    <row r="7" spans="1:24" x14ac:dyDescent="0.25">
      <c r="A7" s="3" t="str">
        <f>VLOOKUP(B7,'[7]Addresses 22'!$A:$E,5,FALSE)</f>
        <v>014</v>
      </c>
      <c r="B7" s="25" t="s">
        <v>104</v>
      </c>
      <c r="C7" s="8" t="s">
        <v>164</v>
      </c>
      <c r="D7" s="8">
        <v>1</v>
      </c>
      <c r="F7" s="7">
        <v>57348.75</v>
      </c>
      <c r="G7" s="7">
        <v>155088.25</v>
      </c>
      <c r="H7" s="7">
        <f t="shared" si="4"/>
        <v>212437</v>
      </c>
      <c r="J7" s="7">
        <v>57348.75</v>
      </c>
      <c r="K7" s="7">
        <v>155088.25</v>
      </c>
      <c r="L7" s="7">
        <f t="shared" si="0"/>
        <v>212437</v>
      </c>
      <c r="N7" s="7">
        <v>57348.75</v>
      </c>
      <c r="O7" s="7">
        <v>124877.5</v>
      </c>
      <c r="P7" s="7">
        <f t="shared" si="1"/>
        <v>182226.25</v>
      </c>
      <c r="R7" s="7">
        <v>57348.75</v>
      </c>
      <c r="S7" s="7">
        <v>145018</v>
      </c>
      <c r="T7" s="7">
        <f t="shared" si="5"/>
        <v>202366.75</v>
      </c>
      <c r="V7" s="36">
        <f t="shared" si="2"/>
        <v>229395</v>
      </c>
      <c r="W7" s="36">
        <f t="shared" si="3"/>
        <v>580072</v>
      </c>
      <c r="X7" s="7">
        <f t="shared" si="6"/>
        <v>809467</v>
      </c>
    </row>
    <row r="8" spans="1:24" x14ac:dyDescent="0.25">
      <c r="A8" s="3" t="str">
        <f>VLOOKUP(B8,'[7]Addresses 22'!$A:$E,5,FALSE)</f>
        <v>014</v>
      </c>
      <c r="B8" s="25" t="s">
        <v>34</v>
      </c>
      <c r="C8" s="8" t="s">
        <v>154</v>
      </c>
      <c r="D8" s="8">
        <v>1</v>
      </c>
      <c r="F8" s="7">
        <v>92355.25</v>
      </c>
      <c r="G8" s="7">
        <v>35580</v>
      </c>
      <c r="H8" s="7">
        <f t="shared" si="4"/>
        <v>127935.25</v>
      </c>
      <c r="J8" s="7">
        <v>92355.25</v>
      </c>
      <c r="K8" s="7">
        <v>35580</v>
      </c>
      <c r="L8" s="7">
        <f t="shared" si="0"/>
        <v>127935.25</v>
      </c>
      <c r="N8" s="7">
        <v>92355.25</v>
      </c>
      <c r="O8" s="7">
        <v>6704</v>
      </c>
      <c r="P8" s="7">
        <f t="shared" si="1"/>
        <v>99059.25</v>
      </c>
      <c r="R8" s="7">
        <v>92355.25</v>
      </c>
      <c r="S8" s="7">
        <v>6704</v>
      </c>
      <c r="T8" s="7">
        <f t="shared" si="5"/>
        <v>99059.25</v>
      </c>
      <c r="V8" s="36">
        <f t="shared" si="2"/>
        <v>369421</v>
      </c>
      <c r="W8" s="36">
        <f t="shared" si="3"/>
        <v>84568</v>
      </c>
      <c r="X8" s="7">
        <f t="shared" si="6"/>
        <v>453989</v>
      </c>
    </row>
    <row r="9" spans="1:24" x14ac:dyDescent="0.25">
      <c r="A9" s="3" t="str">
        <f>VLOOKUP(B9,'[7]Addresses 22'!$A:$E,5,FALSE)</f>
        <v>014</v>
      </c>
      <c r="B9" s="25" t="s">
        <v>113</v>
      </c>
      <c r="C9" s="8" t="s">
        <v>114</v>
      </c>
      <c r="D9" s="8">
        <v>1</v>
      </c>
      <c r="F9" s="7">
        <v>7463.5</v>
      </c>
      <c r="G9" s="7">
        <v>166243.5</v>
      </c>
      <c r="H9" s="21">
        <f t="shared" si="4"/>
        <v>173707</v>
      </c>
      <c r="J9" s="7">
        <v>7463.5</v>
      </c>
      <c r="K9" s="7">
        <v>166243.5</v>
      </c>
      <c r="L9" s="7">
        <f t="shared" si="0"/>
        <v>173707</v>
      </c>
      <c r="N9" s="7">
        <v>7463.5</v>
      </c>
      <c r="O9" s="7">
        <v>54289.5</v>
      </c>
      <c r="P9" s="7">
        <f t="shared" si="1"/>
        <v>61753</v>
      </c>
      <c r="R9" s="7">
        <v>7463.5</v>
      </c>
      <c r="S9" s="7">
        <v>128925.5</v>
      </c>
      <c r="T9" s="7">
        <f t="shared" si="5"/>
        <v>136389</v>
      </c>
      <c r="V9" s="36">
        <f t="shared" si="2"/>
        <v>29854</v>
      </c>
      <c r="W9" s="36">
        <f t="shared" si="3"/>
        <v>515702</v>
      </c>
      <c r="X9" s="7">
        <f t="shared" si="6"/>
        <v>545556</v>
      </c>
    </row>
    <row r="10" spans="1:24" x14ac:dyDescent="0.25">
      <c r="A10" s="3" t="str">
        <f>VLOOKUP(B10,'[7]Addresses 22'!$A:$E,5,FALSE)</f>
        <v>014</v>
      </c>
      <c r="B10" s="25" t="s">
        <v>115</v>
      </c>
      <c r="C10" s="8" t="s">
        <v>202</v>
      </c>
      <c r="D10" s="8">
        <v>1</v>
      </c>
      <c r="F10" s="7">
        <v>18595.75</v>
      </c>
      <c r="G10" s="7">
        <v>121804</v>
      </c>
      <c r="H10" s="7">
        <f t="shared" si="4"/>
        <v>140399.75</v>
      </c>
      <c r="J10" s="7">
        <v>18595.75</v>
      </c>
      <c r="K10" s="7">
        <v>121804</v>
      </c>
      <c r="L10" s="7">
        <f t="shared" si="0"/>
        <v>140399.75</v>
      </c>
      <c r="N10" s="7">
        <v>18595.75</v>
      </c>
      <c r="O10" s="7">
        <v>75347.5</v>
      </c>
      <c r="P10" s="7">
        <f t="shared" si="1"/>
        <v>93943.25</v>
      </c>
      <c r="R10" s="7">
        <v>18595.75</v>
      </c>
      <c r="S10" s="7">
        <v>106318.5</v>
      </c>
      <c r="T10" s="7">
        <f t="shared" si="5"/>
        <v>124914.25</v>
      </c>
      <c r="V10" s="36">
        <f t="shared" si="2"/>
        <v>74383</v>
      </c>
      <c r="W10" s="36">
        <f t="shared" si="3"/>
        <v>425274</v>
      </c>
      <c r="X10" s="7">
        <f t="shared" si="6"/>
        <v>499657</v>
      </c>
    </row>
    <row r="11" spans="1:24" x14ac:dyDescent="0.25">
      <c r="A11" s="3" t="str">
        <f>VLOOKUP(B11,'[7]Addresses 22'!$A:$E,5,FALSE)</f>
        <v>014</v>
      </c>
      <c r="B11" s="37" t="s">
        <v>116</v>
      </c>
      <c r="C11" s="38" t="s">
        <v>165</v>
      </c>
      <c r="D11" s="8">
        <v>1</v>
      </c>
      <c r="F11" s="7">
        <v>36383.5</v>
      </c>
      <c r="G11" s="7">
        <v>329957.25</v>
      </c>
      <c r="H11" s="7">
        <f t="shared" si="4"/>
        <v>366340.75</v>
      </c>
      <c r="J11" s="7">
        <v>36383.5</v>
      </c>
      <c r="K11" s="7">
        <v>329957.25</v>
      </c>
      <c r="L11" s="7">
        <f t="shared" si="0"/>
        <v>366340.75</v>
      </c>
      <c r="N11" s="7">
        <v>36383.5</v>
      </c>
      <c r="O11" s="7">
        <v>266132.25</v>
      </c>
      <c r="P11" s="7">
        <f t="shared" si="1"/>
        <v>302515.75</v>
      </c>
      <c r="R11" s="7">
        <v>36383.5</v>
      </c>
      <c r="S11" s="7">
        <v>308682.25</v>
      </c>
      <c r="T11" s="7">
        <f t="shared" si="5"/>
        <v>345065.75</v>
      </c>
      <c r="V11" s="36">
        <f t="shared" si="2"/>
        <v>145534</v>
      </c>
      <c r="W11" s="36">
        <f t="shared" si="3"/>
        <v>1234729</v>
      </c>
      <c r="X11" s="7">
        <f t="shared" si="6"/>
        <v>1380263</v>
      </c>
    </row>
    <row r="12" spans="1:24" x14ac:dyDescent="0.25">
      <c r="A12" s="3" t="str">
        <f>VLOOKUP(B12,'[7]Addresses 22'!$A:$E,5,FALSE)</f>
        <v>014</v>
      </c>
      <c r="B12" s="25" t="s">
        <v>117</v>
      </c>
      <c r="C12" s="27" t="s">
        <v>166</v>
      </c>
      <c r="D12" s="8">
        <v>1</v>
      </c>
      <c r="F12" s="7">
        <v>9185.25</v>
      </c>
      <c r="G12" s="7">
        <v>167880.25</v>
      </c>
      <c r="H12" s="7">
        <f t="shared" si="4"/>
        <v>177065.5</v>
      </c>
      <c r="J12" s="7">
        <v>9185.25</v>
      </c>
      <c r="K12" s="7">
        <v>167880.25</v>
      </c>
      <c r="L12" s="7">
        <f t="shared" si="0"/>
        <v>177065.5</v>
      </c>
      <c r="N12" s="7">
        <v>9185.25</v>
      </c>
      <c r="O12" s="7">
        <v>143398</v>
      </c>
      <c r="P12" s="7">
        <f t="shared" si="1"/>
        <v>152583.25</v>
      </c>
      <c r="R12" s="7">
        <v>9185.25</v>
      </c>
      <c r="S12" s="7">
        <v>159719.5</v>
      </c>
      <c r="T12" s="7">
        <f t="shared" si="5"/>
        <v>168904.75</v>
      </c>
      <c r="V12" s="36">
        <f t="shared" si="2"/>
        <v>36741</v>
      </c>
      <c r="W12" s="36">
        <f t="shared" si="3"/>
        <v>638878</v>
      </c>
      <c r="X12" s="7">
        <f t="shared" si="6"/>
        <v>675619</v>
      </c>
    </row>
    <row r="13" spans="1:24" x14ac:dyDescent="0.25">
      <c r="A13" s="3" t="str">
        <f>VLOOKUP(B13,'[7]Addresses 22'!$A:$E,5,FALSE)</f>
        <v>014</v>
      </c>
      <c r="B13" s="39" t="s">
        <v>118</v>
      </c>
      <c r="C13" s="18" t="s">
        <v>203</v>
      </c>
      <c r="D13" s="8">
        <v>1</v>
      </c>
      <c r="F13" s="7">
        <v>44670</v>
      </c>
      <c r="G13" s="7">
        <v>129634.5</v>
      </c>
      <c r="H13" s="7">
        <f t="shared" si="4"/>
        <v>174304.5</v>
      </c>
      <c r="J13" s="7">
        <v>44670</v>
      </c>
      <c r="K13" s="7">
        <v>129634.5</v>
      </c>
      <c r="L13" s="7">
        <f t="shared" si="0"/>
        <v>174304.5</v>
      </c>
      <c r="N13" s="7">
        <v>44670</v>
      </c>
      <c r="O13" s="7">
        <v>37287.75</v>
      </c>
      <c r="P13" s="7">
        <f t="shared" si="1"/>
        <v>81957.75</v>
      </c>
      <c r="R13" s="7">
        <v>44670</v>
      </c>
      <c r="S13" s="7">
        <v>98852.25</v>
      </c>
      <c r="T13" s="7">
        <f t="shared" si="5"/>
        <v>143522.25</v>
      </c>
      <c r="V13" s="36">
        <f t="shared" si="2"/>
        <v>178680</v>
      </c>
      <c r="W13" s="36">
        <f t="shared" si="3"/>
        <v>395409</v>
      </c>
      <c r="X13" s="7">
        <f t="shared" si="6"/>
        <v>574089</v>
      </c>
    </row>
    <row r="14" spans="1:24" x14ac:dyDescent="0.25">
      <c r="A14" s="3" t="str">
        <f>VLOOKUP(B14,'[7]Addresses 22'!$A:$E,5,FALSE)</f>
        <v>014</v>
      </c>
      <c r="B14" s="40" t="s">
        <v>194</v>
      </c>
      <c r="C14" s="8" t="s">
        <v>204</v>
      </c>
      <c r="D14" s="8">
        <v>1</v>
      </c>
      <c r="F14" s="7">
        <v>13789.5</v>
      </c>
      <c r="G14" s="7">
        <v>79228.5</v>
      </c>
      <c r="H14" s="7">
        <f t="shared" si="4"/>
        <v>93018</v>
      </c>
      <c r="J14" s="7">
        <v>13789.5</v>
      </c>
      <c r="K14" s="7">
        <v>79228.5</v>
      </c>
      <c r="L14" s="7">
        <f t="shared" si="0"/>
        <v>93018</v>
      </c>
      <c r="N14" s="7">
        <v>13789.5</v>
      </c>
      <c r="O14" s="7">
        <v>74514.75</v>
      </c>
      <c r="P14" s="7">
        <f t="shared" si="1"/>
        <v>88304.25</v>
      </c>
      <c r="R14" s="7">
        <v>13789.5</v>
      </c>
      <c r="S14" s="7">
        <v>77657.25</v>
      </c>
      <c r="T14" s="7">
        <f t="shared" si="5"/>
        <v>91446.75</v>
      </c>
      <c r="V14" s="36">
        <f t="shared" si="2"/>
        <v>55158</v>
      </c>
      <c r="W14" s="36">
        <f t="shared" si="3"/>
        <v>310629</v>
      </c>
      <c r="X14" s="7">
        <f t="shared" si="6"/>
        <v>365787</v>
      </c>
    </row>
    <row r="15" spans="1:24" x14ac:dyDescent="0.25">
      <c r="A15" s="3" t="str">
        <f>VLOOKUP(B15,'[7]Addresses 22'!$A:$E,5,FALSE)</f>
        <v>014</v>
      </c>
      <c r="B15" s="25" t="s">
        <v>121</v>
      </c>
      <c r="C15" s="8" t="s">
        <v>167</v>
      </c>
      <c r="D15" s="8">
        <v>1</v>
      </c>
      <c r="F15" s="7">
        <v>33048</v>
      </c>
      <c r="G15" s="7">
        <v>120149</v>
      </c>
      <c r="H15" s="7">
        <f t="shared" si="4"/>
        <v>153197</v>
      </c>
      <c r="J15" s="7">
        <v>33048</v>
      </c>
      <c r="K15" s="7">
        <v>120149</v>
      </c>
      <c r="L15" s="7">
        <f t="shared" si="0"/>
        <v>153197</v>
      </c>
      <c r="N15" s="7">
        <v>33048</v>
      </c>
      <c r="O15" s="7">
        <v>120335.75</v>
      </c>
      <c r="P15" s="7">
        <f t="shared" si="1"/>
        <v>153383.75</v>
      </c>
      <c r="R15" s="7">
        <v>33048</v>
      </c>
      <c r="S15" s="7">
        <v>120211.25</v>
      </c>
      <c r="T15" s="7">
        <f t="shared" si="5"/>
        <v>153259.25</v>
      </c>
      <c r="V15" s="36">
        <f t="shared" si="2"/>
        <v>132192</v>
      </c>
      <c r="W15" s="36">
        <f t="shared" si="3"/>
        <v>480845</v>
      </c>
      <c r="X15" s="7">
        <f t="shared" si="6"/>
        <v>613037</v>
      </c>
    </row>
    <row r="16" spans="1:24" x14ac:dyDescent="0.25">
      <c r="A16" s="3" t="str">
        <f>VLOOKUP(B16,'[7]Addresses 22'!$A:$E,5,FALSE)</f>
        <v>014</v>
      </c>
      <c r="B16" s="41" t="s">
        <v>171</v>
      </c>
      <c r="C16" s="8" t="s">
        <v>188</v>
      </c>
      <c r="D16" s="8">
        <v>1</v>
      </c>
      <c r="F16" s="7">
        <v>63841.75</v>
      </c>
      <c r="G16" s="7">
        <v>109190.5</v>
      </c>
      <c r="H16" s="7">
        <f t="shared" si="4"/>
        <v>173032.25</v>
      </c>
      <c r="J16" s="7">
        <v>63841.75</v>
      </c>
      <c r="K16" s="7">
        <v>109190.5</v>
      </c>
      <c r="L16" s="7">
        <f t="shared" si="0"/>
        <v>173032.25</v>
      </c>
      <c r="N16" s="7">
        <v>63841.75</v>
      </c>
      <c r="O16" s="7">
        <v>110500</v>
      </c>
      <c r="P16" s="7">
        <f t="shared" si="1"/>
        <v>174341.75</v>
      </c>
      <c r="R16" s="7">
        <v>63841.75</v>
      </c>
      <c r="S16" s="7">
        <v>109627</v>
      </c>
      <c r="T16" s="7">
        <f t="shared" si="5"/>
        <v>173468.75</v>
      </c>
      <c r="V16" s="36">
        <f t="shared" si="2"/>
        <v>255367</v>
      </c>
      <c r="W16" s="36">
        <f t="shared" si="3"/>
        <v>438508</v>
      </c>
      <c r="X16" s="7">
        <f t="shared" si="6"/>
        <v>693875</v>
      </c>
    </row>
    <row r="17" spans="1:24" x14ac:dyDescent="0.25">
      <c r="A17" s="3" t="str">
        <f>VLOOKUP(B17,'[7]Addresses 22'!$A:$E,5,FALSE)</f>
        <v>014</v>
      </c>
      <c r="B17" s="25" t="s">
        <v>124</v>
      </c>
      <c r="C17" s="8" t="s">
        <v>205</v>
      </c>
      <c r="D17" s="8">
        <v>1</v>
      </c>
      <c r="F17" s="7">
        <v>0</v>
      </c>
      <c r="G17" s="7">
        <v>578343.25</v>
      </c>
      <c r="H17" s="7">
        <f t="shared" si="4"/>
        <v>578343.25</v>
      </c>
      <c r="J17" s="7">
        <v>0</v>
      </c>
      <c r="K17" s="7">
        <v>578343.25</v>
      </c>
      <c r="L17" s="7">
        <f t="shared" si="0"/>
        <v>578343.25</v>
      </c>
      <c r="N17" s="7">
        <v>0</v>
      </c>
      <c r="O17" s="7">
        <v>615065.5</v>
      </c>
      <c r="P17" s="7">
        <f t="shared" si="1"/>
        <v>615065.5</v>
      </c>
      <c r="R17" s="7">
        <v>0</v>
      </c>
      <c r="S17" s="7">
        <v>590584</v>
      </c>
      <c r="T17" s="7">
        <f t="shared" si="5"/>
        <v>590584</v>
      </c>
      <c r="V17" s="36">
        <f t="shared" si="2"/>
        <v>0</v>
      </c>
      <c r="W17" s="36">
        <f t="shared" si="3"/>
        <v>2362336</v>
      </c>
      <c r="X17" s="7">
        <f t="shared" si="6"/>
        <v>2362336</v>
      </c>
    </row>
    <row r="18" spans="1:24" x14ac:dyDescent="0.25">
      <c r="A18" s="3" t="str">
        <f>VLOOKUP(B18,'[7]Addresses 22'!$A:$E,5,FALSE)</f>
        <v>014</v>
      </c>
      <c r="B18" s="25" t="s">
        <v>220</v>
      </c>
      <c r="C18" s="8" t="s">
        <v>206</v>
      </c>
      <c r="D18" s="8">
        <v>1</v>
      </c>
      <c r="F18" s="7">
        <v>0</v>
      </c>
      <c r="G18" s="7">
        <v>93547.25</v>
      </c>
      <c r="H18" s="7">
        <f t="shared" ref="H18:H40" si="7">F18+G18</f>
        <v>93547.25</v>
      </c>
      <c r="J18" s="7">
        <v>0</v>
      </c>
      <c r="K18" s="7">
        <v>93547.25</v>
      </c>
      <c r="L18" s="7">
        <f t="shared" si="0"/>
        <v>93547.25</v>
      </c>
      <c r="N18" s="7">
        <v>0</v>
      </c>
      <c r="O18" s="7">
        <v>246440.75</v>
      </c>
      <c r="P18" s="7">
        <f t="shared" si="1"/>
        <v>246440.75</v>
      </c>
      <c r="R18" s="7">
        <v>0</v>
      </c>
      <c r="S18" s="7">
        <v>144511.75</v>
      </c>
      <c r="T18" s="7">
        <f t="shared" si="5"/>
        <v>144511.75</v>
      </c>
      <c r="V18" s="36">
        <f t="shared" si="2"/>
        <v>0</v>
      </c>
      <c r="W18" s="36">
        <f t="shared" si="3"/>
        <v>578047</v>
      </c>
      <c r="X18" s="7">
        <f t="shared" si="6"/>
        <v>578047</v>
      </c>
    </row>
    <row r="19" spans="1:24" x14ac:dyDescent="0.25">
      <c r="A19" s="3" t="str">
        <f>VLOOKUP(B19,'[7]Addresses 22'!$A:$E,5,FALSE)</f>
        <v>014</v>
      </c>
      <c r="B19" s="25" t="s">
        <v>219</v>
      </c>
      <c r="C19" s="8" t="s">
        <v>125</v>
      </c>
      <c r="D19" s="8">
        <v>1</v>
      </c>
      <c r="F19" s="7">
        <v>50820</v>
      </c>
      <c r="G19" s="7">
        <v>191143.25</v>
      </c>
      <c r="H19" s="7">
        <f t="shared" si="7"/>
        <v>241963.25</v>
      </c>
      <c r="J19" s="7">
        <v>50820</v>
      </c>
      <c r="K19" s="7">
        <v>191143.25</v>
      </c>
      <c r="L19" s="7">
        <f t="shared" si="0"/>
        <v>241963.25</v>
      </c>
      <c r="N19" s="7">
        <v>50820</v>
      </c>
      <c r="O19" s="7">
        <v>320603.75</v>
      </c>
      <c r="P19" s="7">
        <f t="shared" si="1"/>
        <v>371423.75</v>
      </c>
      <c r="R19" s="7">
        <v>50820</v>
      </c>
      <c r="S19" s="7">
        <v>234296.75</v>
      </c>
      <c r="T19" s="7">
        <f t="shared" si="5"/>
        <v>285116.75</v>
      </c>
      <c r="V19" s="36">
        <f t="shared" si="2"/>
        <v>203280</v>
      </c>
      <c r="W19" s="36">
        <f t="shared" si="3"/>
        <v>937187</v>
      </c>
      <c r="X19" s="7">
        <f t="shared" si="6"/>
        <v>1140467</v>
      </c>
    </row>
    <row r="20" spans="1:24" x14ac:dyDescent="0.25">
      <c r="A20" s="3" t="str">
        <f>VLOOKUP(B20,'[7]Addresses 22'!$A:$E,5,FALSE)</f>
        <v>014</v>
      </c>
      <c r="B20" s="25" t="s">
        <v>94</v>
      </c>
      <c r="C20" s="8" t="s">
        <v>207</v>
      </c>
      <c r="D20" s="8">
        <v>2</v>
      </c>
      <c r="F20" s="7">
        <v>56980</v>
      </c>
      <c r="G20" s="7">
        <v>220966.25</v>
      </c>
      <c r="H20" s="7">
        <f t="shared" si="7"/>
        <v>277946.25</v>
      </c>
      <c r="J20" s="7">
        <v>56980</v>
      </c>
      <c r="K20" s="7">
        <v>220966.25</v>
      </c>
      <c r="L20" s="7">
        <f t="shared" si="0"/>
        <v>277946.25</v>
      </c>
      <c r="N20" s="7">
        <v>56980</v>
      </c>
      <c r="O20" s="7">
        <v>116282</v>
      </c>
      <c r="P20" s="7">
        <f t="shared" si="1"/>
        <v>173262</v>
      </c>
      <c r="R20" s="7">
        <v>56980</v>
      </c>
      <c r="S20" s="7">
        <v>186071.5</v>
      </c>
      <c r="T20" s="7">
        <f t="shared" si="5"/>
        <v>243051.5</v>
      </c>
      <c r="V20" s="36">
        <f t="shared" si="2"/>
        <v>227920</v>
      </c>
      <c r="W20" s="36">
        <f t="shared" si="3"/>
        <v>744286</v>
      </c>
      <c r="X20" s="7">
        <f t="shared" si="6"/>
        <v>972206</v>
      </c>
    </row>
    <row r="21" spans="1:24" x14ac:dyDescent="0.25">
      <c r="A21" s="3" t="str">
        <f>VLOOKUP(B21,'[7]Addresses 22'!$A:$E,5,FALSE)</f>
        <v>014</v>
      </c>
      <c r="B21" s="25" t="s">
        <v>95</v>
      </c>
      <c r="C21" s="8" t="s">
        <v>96</v>
      </c>
      <c r="D21" s="8">
        <v>2</v>
      </c>
      <c r="F21" s="7">
        <v>32326.75</v>
      </c>
      <c r="G21" s="7">
        <v>185698.5</v>
      </c>
      <c r="H21" s="7">
        <f t="shared" si="7"/>
        <v>218025.25</v>
      </c>
      <c r="J21" s="7">
        <v>32326.75</v>
      </c>
      <c r="K21" s="7">
        <v>185698.5</v>
      </c>
      <c r="L21" s="7">
        <f t="shared" si="0"/>
        <v>218025.25</v>
      </c>
      <c r="N21" s="7">
        <v>32326.75</v>
      </c>
      <c r="O21" s="7">
        <v>109077.75</v>
      </c>
      <c r="P21" s="7">
        <f t="shared" si="1"/>
        <v>141404.5</v>
      </c>
      <c r="R21" s="7">
        <v>32326.75</v>
      </c>
      <c r="S21" s="7">
        <v>160158.25</v>
      </c>
      <c r="T21" s="7">
        <f t="shared" si="5"/>
        <v>192485</v>
      </c>
      <c r="V21" s="36">
        <f t="shared" si="2"/>
        <v>129307</v>
      </c>
      <c r="W21" s="36">
        <f t="shared" si="3"/>
        <v>640633</v>
      </c>
      <c r="X21" s="7">
        <f t="shared" si="6"/>
        <v>769940</v>
      </c>
    </row>
    <row r="22" spans="1:24" x14ac:dyDescent="0.25">
      <c r="A22" s="3" t="str">
        <f>VLOOKUP(B22,'[7]Addresses 22'!$A:$E,5,FALSE)</f>
        <v>014</v>
      </c>
      <c r="B22" s="25" t="s">
        <v>97</v>
      </c>
      <c r="C22" s="8" t="s">
        <v>98</v>
      </c>
      <c r="D22" s="8">
        <v>2</v>
      </c>
      <c r="F22" s="7">
        <v>2447.25</v>
      </c>
      <c r="G22" s="7">
        <v>51440</v>
      </c>
      <c r="H22" s="7">
        <f t="shared" si="7"/>
        <v>53887.25</v>
      </c>
      <c r="J22" s="7">
        <v>2447.25</v>
      </c>
      <c r="K22" s="7">
        <v>51440</v>
      </c>
      <c r="L22" s="7">
        <f t="shared" si="0"/>
        <v>53887.25</v>
      </c>
      <c r="N22" s="7">
        <v>2447.25</v>
      </c>
      <c r="O22" s="7">
        <v>34435.25</v>
      </c>
      <c r="P22" s="7">
        <f t="shared" si="1"/>
        <v>36882.5</v>
      </c>
      <c r="R22" s="7">
        <v>2447.25</v>
      </c>
      <c r="S22" s="7">
        <v>45771.75</v>
      </c>
      <c r="T22" s="7">
        <f t="shared" si="5"/>
        <v>48219</v>
      </c>
      <c r="V22" s="36">
        <f t="shared" si="2"/>
        <v>9789</v>
      </c>
      <c r="W22" s="36">
        <f t="shared" si="3"/>
        <v>183087</v>
      </c>
      <c r="X22" s="7">
        <f t="shared" si="6"/>
        <v>192876</v>
      </c>
    </row>
    <row r="23" spans="1:24" x14ac:dyDescent="0.25">
      <c r="A23" s="3" t="str">
        <f>VLOOKUP(B23,'[7]Addresses 22'!$A:$E,5,FALSE)</f>
        <v>014</v>
      </c>
      <c r="B23" s="25" t="s">
        <v>99</v>
      </c>
      <c r="C23" s="8" t="s">
        <v>201</v>
      </c>
      <c r="D23" s="8">
        <v>2</v>
      </c>
      <c r="F23" s="7">
        <v>90436.75</v>
      </c>
      <c r="G23" s="7">
        <v>121911.75</v>
      </c>
      <c r="H23" s="7">
        <f t="shared" si="7"/>
        <v>212348.5</v>
      </c>
      <c r="J23" s="7">
        <v>90436.75</v>
      </c>
      <c r="K23" s="7">
        <v>121911.75</v>
      </c>
      <c r="L23" s="7">
        <f t="shared" si="0"/>
        <v>212348.5</v>
      </c>
      <c r="N23" s="7">
        <v>90436.75</v>
      </c>
      <c r="O23" s="7">
        <v>99720.75</v>
      </c>
      <c r="P23" s="7">
        <f t="shared" si="1"/>
        <v>190157.5</v>
      </c>
      <c r="R23" s="7">
        <v>90436.75</v>
      </c>
      <c r="S23" s="7">
        <v>114514.75</v>
      </c>
      <c r="T23" s="7">
        <f t="shared" si="5"/>
        <v>204951.5</v>
      </c>
      <c r="V23" s="36">
        <f t="shared" si="2"/>
        <v>361747</v>
      </c>
      <c r="W23" s="36">
        <f t="shared" si="3"/>
        <v>458059</v>
      </c>
      <c r="X23" s="7">
        <f t="shared" si="6"/>
        <v>819806</v>
      </c>
    </row>
    <row r="24" spans="1:24" x14ac:dyDescent="0.25">
      <c r="A24" s="3" t="str">
        <f>VLOOKUP(B24,'[7]Addresses 22'!$A:$E,5,FALSE)</f>
        <v>014</v>
      </c>
      <c r="B24" s="25" t="s">
        <v>100</v>
      </c>
      <c r="C24" s="8" t="s">
        <v>101</v>
      </c>
      <c r="D24" s="8">
        <v>2</v>
      </c>
      <c r="F24" s="7">
        <v>4998.75</v>
      </c>
      <c r="G24" s="7">
        <v>37713</v>
      </c>
      <c r="H24" s="7">
        <f t="shared" si="7"/>
        <v>42711.75</v>
      </c>
      <c r="J24" s="7">
        <v>4998.75</v>
      </c>
      <c r="K24" s="7">
        <v>37713</v>
      </c>
      <c r="L24" s="7">
        <f t="shared" si="0"/>
        <v>42711.75</v>
      </c>
      <c r="N24" s="7">
        <v>4998.75</v>
      </c>
      <c r="O24" s="7">
        <v>16536.75</v>
      </c>
      <c r="P24" s="7">
        <f t="shared" si="1"/>
        <v>21535.5</v>
      </c>
      <c r="R24" s="7">
        <v>4998.75</v>
      </c>
      <c r="S24" s="7">
        <v>30654.25</v>
      </c>
      <c r="T24" s="7">
        <f t="shared" si="5"/>
        <v>35653</v>
      </c>
      <c r="V24" s="36">
        <f t="shared" si="2"/>
        <v>19995</v>
      </c>
      <c r="W24" s="36">
        <f t="shared" si="3"/>
        <v>122617</v>
      </c>
      <c r="X24" s="7">
        <f t="shared" si="6"/>
        <v>142612</v>
      </c>
    </row>
    <row r="25" spans="1:24" x14ac:dyDescent="0.25">
      <c r="A25" s="3" t="str">
        <f>VLOOKUP(B25,'[7]Addresses 22'!$A:$E,5,FALSE)</f>
        <v>014</v>
      </c>
      <c r="B25" s="25" t="s">
        <v>102</v>
      </c>
      <c r="C25" s="8" t="s">
        <v>103</v>
      </c>
      <c r="D25" s="8">
        <v>2</v>
      </c>
      <c r="F25" s="7">
        <v>13259</v>
      </c>
      <c r="G25" s="7">
        <v>493445</v>
      </c>
      <c r="H25" s="7">
        <f t="shared" si="7"/>
        <v>506704</v>
      </c>
      <c r="J25" s="7">
        <v>13259</v>
      </c>
      <c r="K25" s="7">
        <v>493445</v>
      </c>
      <c r="L25" s="7">
        <f t="shared" si="0"/>
        <v>506704</v>
      </c>
      <c r="N25" s="7">
        <v>13259</v>
      </c>
      <c r="O25" s="7">
        <v>385994.75</v>
      </c>
      <c r="P25" s="7">
        <f t="shared" si="1"/>
        <v>399253.75</v>
      </c>
      <c r="R25" s="7">
        <v>13259</v>
      </c>
      <c r="S25" s="7">
        <v>457628.25</v>
      </c>
      <c r="T25" s="7">
        <f t="shared" si="5"/>
        <v>470887.25</v>
      </c>
      <c r="V25" s="36">
        <f t="shared" si="2"/>
        <v>53036</v>
      </c>
      <c r="W25" s="36">
        <f t="shared" si="3"/>
        <v>1830513</v>
      </c>
      <c r="X25" s="7">
        <f t="shared" si="6"/>
        <v>1883549</v>
      </c>
    </row>
    <row r="26" spans="1:24" x14ac:dyDescent="0.25">
      <c r="A26" s="3" t="str">
        <f>VLOOKUP(B26,'[7]Addresses 22'!$A:$E,5,FALSE)</f>
        <v>014</v>
      </c>
      <c r="B26" s="25" t="s">
        <v>105</v>
      </c>
      <c r="C26" s="8" t="s">
        <v>106</v>
      </c>
      <c r="D26" s="8">
        <v>2</v>
      </c>
      <c r="F26" s="7">
        <v>24694.25</v>
      </c>
      <c r="G26" s="7">
        <v>125444</v>
      </c>
      <c r="H26" s="7">
        <f t="shared" si="7"/>
        <v>150138.25</v>
      </c>
      <c r="J26" s="7">
        <v>24694.25</v>
      </c>
      <c r="K26" s="7">
        <v>125444</v>
      </c>
      <c r="L26" s="7">
        <f t="shared" si="0"/>
        <v>150138.25</v>
      </c>
      <c r="N26" s="7">
        <v>24694.25</v>
      </c>
      <c r="O26" s="7">
        <v>99774.5</v>
      </c>
      <c r="P26" s="7">
        <f t="shared" si="1"/>
        <v>124468.75</v>
      </c>
      <c r="R26" s="7">
        <v>24694.25</v>
      </c>
      <c r="S26" s="7">
        <v>116887.5</v>
      </c>
      <c r="T26" s="7">
        <f t="shared" si="5"/>
        <v>141581.75</v>
      </c>
      <c r="V26" s="36">
        <f t="shared" si="2"/>
        <v>98777</v>
      </c>
      <c r="W26" s="36">
        <f t="shared" si="3"/>
        <v>467550</v>
      </c>
      <c r="X26" s="7">
        <f t="shared" si="6"/>
        <v>566327</v>
      </c>
    </row>
    <row r="27" spans="1:24" x14ac:dyDescent="0.25">
      <c r="A27" s="3" t="str">
        <f>VLOOKUP(B27,'[7]Addresses 22'!$A:$E,5,FALSE)</f>
        <v>014</v>
      </c>
      <c r="B27" s="25" t="s">
        <v>215</v>
      </c>
      <c r="C27" s="8" t="s">
        <v>160</v>
      </c>
      <c r="D27" s="8">
        <v>2</v>
      </c>
      <c r="F27" s="7">
        <v>30669.75</v>
      </c>
      <c r="G27" s="7">
        <v>460465.5</v>
      </c>
      <c r="H27" s="7">
        <f t="shared" si="7"/>
        <v>491135.25</v>
      </c>
      <c r="J27" s="7">
        <v>30669.75</v>
      </c>
      <c r="K27" s="7">
        <v>460465.5</v>
      </c>
      <c r="L27" s="7">
        <f t="shared" si="0"/>
        <v>491135.25</v>
      </c>
      <c r="N27" s="7">
        <v>30669.75</v>
      </c>
      <c r="O27" s="7">
        <v>230998.5</v>
      </c>
      <c r="P27" s="7">
        <f t="shared" si="1"/>
        <v>261668.25</v>
      </c>
      <c r="R27" s="7">
        <v>30669.75</v>
      </c>
      <c r="S27" s="7">
        <v>383976.5</v>
      </c>
      <c r="T27" s="7">
        <f t="shared" si="5"/>
        <v>414646.25</v>
      </c>
      <c r="V27" s="36">
        <f t="shared" si="2"/>
        <v>122679</v>
      </c>
      <c r="W27" s="36">
        <f t="shared" si="3"/>
        <v>1535906</v>
      </c>
      <c r="X27" s="7">
        <f t="shared" si="6"/>
        <v>1658585</v>
      </c>
    </row>
    <row r="28" spans="1:24" x14ac:dyDescent="0.25">
      <c r="A28" s="3" t="str">
        <f>VLOOKUP(B28,'[7]Addresses 22'!$A:$E,5,FALSE)</f>
        <v>014</v>
      </c>
      <c r="B28" s="25" t="s">
        <v>132</v>
      </c>
      <c r="C28" s="8" t="s">
        <v>134</v>
      </c>
      <c r="D28" s="8">
        <v>2</v>
      </c>
      <c r="F28" s="7">
        <v>71282.75</v>
      </c>
      <c r="G28" s="7">
        <v>575546.25</v>
      </c>
      <c r="H28" s="7">
        <f t="shared" si="7"/>
        <v>646829</v>
      </c>
      <c r="J28" s="7">
        <v>71282.75</v>
      </c>
      <c r="K28" s="7">
        <v>575546.25</v>
      </c>
      <c r="L28" s="7">
        <f t="shared" si="0"/>
        <v>646829</v>
      </c>
      <c r="N28" s="7">
        <v>71282.75</v>
      </c>
      <c r="O28" s="7">
        <v>384021.75</v>
      </c>
      <c r="P28" s="7">
        <f t="shared" si="1"/>
        <v>455304.5</v>
      </c>
      <c r="R28" s="7">
        <v>71282.75</v>
      </c>
      <c r="S28" s="7">
        <v>511704.75</v>
      </c>
      <c r="T28" s="7">
        <f t="shared" si="5"/>
        <v>582987.5</v>
      </c>
      <c r="V28" s="36">
        <f t="shared" si="2"/>
        <v>285131</v>
      </c>
      <c r="W28" s="36">
        <f t="shared" si="3"/>
        <v>2046819</v>
      </c>
      <c r="X28" s="7">
        <f t="shared" si="6"/>
        <v>2331950</v>
      </c>
    </row>
    <row r="29" spans="1:24" x14ac:dyDescent="0.25">
      <c r="A29" s="3" t="str">
        <f>VLOOKUP(B29,'[7]Addresses 22'!$A:$E,5,FALSE)</f>
        <v>014</v>
      </c>
      <c r="B29" s="25" t="s">
        <v>107</v>
      </c>
      <c r="C29" s="8" t="s">
        <v>208</v>
      </c>
      <c r="D29" s="8">
        <v>2</v>
      </c>
      <c r="F29" s="7">
        <v>10914.75</v>
      </c>
      <c r="G29" s="7">
        <v>72180.25</v>
      </c>
      <c r="H29" s="7">
        <f t="shared" si="7"/>
        <v>83095</v>
      </c>
      <c r="J29" s="7">
        <v>10914.75</v>
      </c>
      <c r="K29" s="7">
        <v>72180.25</v>
      </c>
      <c r="L29" s="7">
        <f t="shared" si="0"/>
        <v>83095</v>
      </c>
      <c r="N29" s="7">
        <v>10914.75</v>
      </c>
      <c r="O29" s="7">
        <v>81875.5</v>
      </c>
      <c r="P29" s="7">
        <f t="shared" si="1"/>
        <v>92790.25</v>
      </c>
      <c r="R29" s="7">
        <v>10914.75</v>
      </c>
      <c r="S29" s="7">
        <v>75412</v>
      </c>
      <c r="T29" s="7">
        <f t="shared" si="5"/>
        <v>86326.75</v>
      </c>
      <c r="V29" s="36">
        <f t="shared" si="2"/>
        <v>43659</v>
      </c>
      <c r="W29" s="36">
        <f t="shared" si="3"/>
        <v>301648</v>
      </c>
      <c r="X29" s="7">
        <f t="shared" si="6"/>
        <v>345307</v>
      </c>
    </row>
    <row r="30" spans="1:24" x14ac:dyDescent="0.25">
      <c r="A30" s="3" t="str">
        <f>VLOOKUP(B30,'[7]Addresses 22'!$A:$E,5,FALSE)</f>
        <v>014</v>
      </c>
      <c r="B30" s="25" t="s">
        <v>71</v>
      </c>
      <c r="C30" s="8" t="s">
        <v>193</v>
      </c>
      <c r="D30" s="8">
        <v>2</v>
      </c>
      <c r="F30" s="7">
        <v>22984.25</v>
      </c>
      <c r="G30" s="7">
        <v>153925</v>
      </c>
      <c r="H30" s="7">
        <f t="shared" si="7"/>
        <v>176909.25</v>
      </c>
      <c r="J30" s="7">
        <v>22984.25</v>
      </c>
      <c r="K30" s="7">
        <v>153925</v>
      </c>
      <c r="L30" s="7">
        <f t="shared" si="0"/>
        <v>176909.25</v>
      </c>
      <c r="N30" s="7">
        <v>22984.25</v>
      </c>
      <c r="O30" s="7">
        <v>111844</v>
      </c>
      <c r="P30" s="7">
        <f t="shared" si="1"/>
        <v>134828.25</v>
      </c>
      <c r="R30" s="7">
        <v>22984.25</v>
      </c>
      <c r="S30" s="7">
        <v>139898</v>
      </c>
      <c r="T30" s="7">
        <f t="shared" si="5"/>
        <v>162882.25</v>
      </c>
      <c r="V30" s="36">
        <f t="shared" si="2"/>
        <v>91937</v>
      </c>
      <c r="W30" s="36">
        <f t="shared" si="3"/>
        <v>559592</v>
      </c>
      <c r="X30" s="7">
        <f t="shared" si="6"/>
        <v>651529</v>
      </c>
    </row>
    <row r="31" spans="1:24" x14ac:dyDescent="0.25">
      <c r="A31" s="3" t="str">
        <f>VLOOKUP(B31,'[7]Addresses 22'!$A:$E,5,FALSE)</f>
        <v>014</v>
      </c>
      <c r="B31" s="25" t="s">
        <v>108</v>
      </c>
      <c r="C31" s="8" t="s">
        <v>209</v>
      </c>
      <c r="D31" s="8">
        <v>2</v>
      </c>
      <c r="F31" s="7">
        <v>1093.75</v>
      </c>
      <c r="G31" s="7">
        <v>29716.5</v>
      </c>
      <c r="H31" s="7">
        <f t="shared" si="7"/>
        <v>30810.25</v>
      </c>
      <c r="J31" s="7">
        <v>1093.75</v>
      </c>
      <c r="K31" s="7">
        <v>29716.5</v>
      </c>
      <c r="L31" s="7">
        <f t="shared" si="0"/>
        <v>30810.25</v>
      </c>
      <c r="N31" s="7">
        <v>1093.75</v>
      </c>
      <c r="O31" s="7">
        <v>32311.5</v>
      </c>
      <c r="P31" s="7">
        <f t="shared" si="1"/>
        <v>33405.25</v>
      </c>
      <c r="R31" s="7">
        <v>1093.75</v>
      </c>
      <c r="S31" s="7">
        <v>30581.5</v>
      </c>
      <c r="T31" s="7">
        <f t="shared" si="5"/>
        <v>31675.25</v>
      </c>
      <c r="V31" s="36">
        <f t="shared" si="2"/>
        <v>4375</v>
      </c>
      <c r="W31" s="36">
        <f t="shared" si="3"/>
        <v>122326</v>
      </c>
      <c r="X31" s="7">
        <f t="shared" si="6"/>
        <v>126701</v>
      </c>
    </row>
    <row r="32" spans="1:24" x14ac:dyDescent="0.25">
      <c r="A32" s="3" t="str">
        <f>VLOOKUP(B32,'[7]Addresses 22'!$A:$E,5,FALSE)</f>
        <v>014</v>
      </c>
      <c r="B32" s="25" t="s">
        <v>109</v>
      </c>
      <c r="C32" s="8" t="s">
        <v>169</v>
      </c>
      <c r="D32" s="8">
        <v>2</v>
      </c>
      <c r="F32" s="7">
        <v>6469.75</v>
      </c>
      <c r="G32" s="21">
        <v>294137.5</v>
      </c>
      <c r="H32" s="7">
        <f t="shared" si="7"/>
        <v>300607.25</v>
      </c>
      <c r="J32" s="7">
        <v>20611.25</v>
      </c>
      <c r="K32" s="7">
        <v>294137.5</v>
      </c>
      <c r="L32" s="7">
        <f t="shared" si="0"/>
        <v>314748.75</v>
      </c>
      <c r="N32" s="7">
        <v>13540.5</v>
      </c>
      <c r="O32" s="7">
        <v>167647.75</v>
      </c>
      <c r="P32" s="7">
        <f t="shared" si="1"/>
        <v>181188.25</v>
      </c>
      <c r="R32" s="7">
        <v>13540.5</v>
      </c>
      <c r="S32" s="7">
        <v>251974.25</v>
      </c>
      <c r="T32" s="7">
        <f t="shared" si="5"/>
        <v>265514.75</v>
      </c>
      <c r="V32" s="36">
        <f t="shared" si="2"/>
        <v>54162</v>
      </c>
      <c r="W32" s="36">
        <f t="shared" si="3"/>
        <v>1007897</v>
      </c>
      <c r="X32" s="7">
        <f t="shared" si="6"/>
        <v>1062059</v>
      </c>
    </row>
    <row r="33" spans="1:24" x14ac:dyDescent="0.25">
      <c r="A33" s="3" t="str">
        <f>VLOOKUP(B33,'[7]Addresses 22'!$A:$E,5,FALSE)</f>
        <v>010</v>
      </c>
      <c r="B33" s="25" t="s">
        <v>76</v>
      </c>
      <c r="C33" s="8" t="s">
        <v>77</v>
      </c>
      <c r="D33" s="8">
        <v>2</v>
      </c>
      <c r="F33" s="7">
        <v>102552.75</v>
      </c>
      <c r="G33" s="7">
        <v>183060.5</v>
      </c>
      <c r="H33" s="7">
        <f t="shared" si="7"/>
        <v>285613.25</v>
      </c>
      <c r="J33" s="7">
        <v>102552.75</v>
      </c>
      <c r="K33" s="7">
        <v>183060.5</v>
      </c>
      <c r="L33" s="7">
        <f t="shared" si="0"/>
        <v>285613.25</v>
      </c>
      <c r="N33" s="7">
        <v>102552.75</v>
      </c>
      <c r="O33" s="7">
        <v>137001.5</v>
      </c>
      <c r="P33" s="7">
        <f t="shared" si="1"/>
        <v>239554.25</v>
      </c>
      <c r="R33" s="7">
        <v>102552.75</v>
      </c>
      <c r="S33" s="7">
        <v>167707.5</v>
      </c>
      <c r="T33" s="7">
        <f t="shared" si="5"/>
        <v>270260.25</v>
      </c>
      <c r="V33" s="36">
        <f t="shared" si="2"/>
        <v>410211</v>
      </c>
      <c r="W33" s="36">
        <f t="shared" si="3"/>
        <v>670830</v>
      </c>
      <c r="X33" s="7">
        <f t="shared" si="6"/>
        <v>1081041</v>
      </c>
    </row>
    <row r="34" spans="1:24" x14ac:dyDescent="0.25">
      <c r="A34" s="3" t="str">
        <f>VLOOKUP(B34,'[7]Addresses 22'!$A:$E,5,FALSE)</f>
        <v>014</v>
      </c>
      <c r="B34" s="25" t="s">
        <v>111</v>
      </c>
      <c r="C34" s="8" t="s">
        <v>112</v>
      </c>
      <c r="D34" s="8">
        <v>2</v>
      </c>
      <c r="F34" s="7">
        <v>11335.25</v>
      </c>
      <c r="G34" s="7">
        <v>280117.75</v>
      </c>
      <c r="H34" s="7">
        <f t="shared" si="7"/>
        <v>291453</v>
      </c>
      <c r="J34" s="7">
        <v>11335.25</v>
      </c>
      <c r="K34" s="7">
        <v>280117.75</v>
      </c>
      <c r="L34" s="7">
        <f t="shared" si="0"/>
        <v>291453</v>
      </c>
      <c r="N34" s="7">
        <v>11335.25</v>
      </c>
      <c r="O34" s="7">
        <v>243795.25</v>
      </c>
      <c r="P34" s="7">
        <f t="shared" si="1"/>
        <v>255130.5</v>
      </c>
      <c r="R34" s="7">
        <v>11335.25</v>
      </c>
      <c r="S34" s="7">
        <v>268010.25</v>
      </c>
      <c r="T34" s="7">
        <f t="shared" si="5"/>
        <v>279345.5</v>
      </c>
      <c r="V34" s="36">
        <f t="shared" si="2"/>
        <v>45341</v>
      </c>
      <c r="W34" s="36">
        <f t="shared" si="3"/>
        <v>1072041</v>
      </c>
      <c r="X34" s="7">
        <f t="shared" si="6"/>
        <v>1117382</v>
      </c>
    </row>
    <row r="35" spans="1:24" x14ac:dyDescent="0.25">
      <c r="A35" s="3" t="str">
        <f>VLOOKUP(B35,'[7]Addresses 22'!$A:$E,5,FALSE)</f>
        <v>014</v>
      </c>
      <c r="B35" s="25" t="s">
        <v>119</v>
      </c>
      <c r="C35" s="8" t="s">
        <v>210</v>
      </c>
      <c r="D35" s="8">
        <v>2</v>
      </c>
      <c r="F35" s="7">
        <v>1847.5</v>
      </c>
      <c r="G35" s="7">
        <v>83784.75</v>
      </c>
      <c r="H35" s="7">
        <f t="shared" si="7"/>
        <v>85632.25</v>
      </c>
      <c r="J35" s="7">
        <v>1847.5</v>
      </c>
      <c r="K35" s="7">
        <v>83784.75</v>
      </c>
      <c r="L35" s="7">
        <f t="shared" si="0"/>
        <v>85632.25</v>
      </c>
      <c r="N35" s="7">
        <v>1847.5</v>
      </c>
      <c r="O35" s="7">
        <v>75004.5</v>
      </c>
      <c r="P35" s="7">
        <f t="shared" si="1"/>
        <v>76852</v>
      </c>
      <c r="R35" s="7">
        <v>1847.5</v>
      </c>
      <c r="S35" s="7">
        <v>80858</v>
      </c>
      <c r="T35" s="7">
        <f t="shared" si="5"/>
        <v>82705.5</v>
      </c>
      <c r="V35" s="36">
        <f t="shared" si="2"/>
        <v>7390</v>
      </c>
      <c r="W35" s="36">
        <f t="shared" si="3"/>
        <v>323432</v>
      </c>
      <c r="X35" s="7">
        <f t="shared" si="6"/>
        <v>330822</v>
      </c>
    </row>
    <row r="36" spans="1:24" x14ac:dyDescent="0.25">
      <c r="A36" s="3" t="str">
        <f>VLOOKUP(B36,'[7]Addresses 22'!$A:$E,5,FALSE)</f>
        <v>010</v>
      </c>
      <c r="B36" s="25" t="s">
        <v>120</v>
      </c>
      <c r="C36" s="8" t="s">
        <v>211</v>
      </c>
      <c r="D36" s="8">
        <v>2</v>
      </c>
      <c r="F36" s="7">
        <v>38524</v>
      </c>
      <c r="G36" s="7">
        <v>98048.75</v>
      </c>
      <c r="H36" s="7">
        <f t="shared" si="7"/>
        <v>136572.75</v>
      </c>
      <c r="J36" s="7">
        <v>38524</v>
      </c>
      <c r="K36" s="7">
        <v>98048.75</v>
      </c>
      <c r="L36" s="7">
        <f t="shared" si="0"/>
        <v>136572.75</v>
      </c>
      <c r="N36" s="7">
        <v>38524</v>
      </c>
      <c r="O36" s="7">
        <v>57168.5</v>
      </c>
      <c r="P36" s="7">
        <f t="shared" si="1"/>
        <v>95692.5</v>
      </c>
      <c r="R36" s="7">
        <v>38524</v>
      </c>
      <c r="S36" s="7">
        <v>84422</v>
      </c>
      <c r="T36" s="7">
        <f t="shared" si="5"/>
        <v>122946</v>
      </c>
      <c r="V36" s="36">
        <f t="shared" si="2"/>
        <v>154096</v>
      </c>
      <c r="W36" s="36">
        <f t="shared" si="3"/>
        <v>337688</v>
      </c>
      <c r="X36" s="7">
        <f t="shared" si="6"/>
        <v>491784</v>
      </c>
    </row>
    <row r="37" spans="1:24" x14ac:dyDescent="0.25">
      <c r="A37" s="3" t="str">
        <f>VLOOKUP(B37,'[7]Addresses 22'!$A:$E,5,FALSE)</f>
        <v>014</v>
      </c>
      <c r="B37" s="25" t="s">
        <v>122</v>
      </c>
      <c r="C37" s="8" t="s">
        <v>123</v>
      </c>
      <c r="D37" s="8">
        <v>2</v>
      </c>
      <c r="F37" s="7">
        <v>35533.25</v>
      </c>
      <c r="G37" s="7">
        <v>111927.5</v>
      </c>
      <c r="H37" s="7">
        <f t="shared" si="7"/>
        <v>147460.75</v>
      </c>
      <c r="J37" s="7">
        <v>35533.25</v>
      </c>
      <c r="K37" s="7">
        <v>111927.5</v>
      </c>
      <c r="L37" s="7">
        <f t="shared" si="0"/>
        <v>147460.75</v>
      </c>
      <c r="N37" s="7">
        <v>35533.25</v>
      </c>
      <c r="O37" s="7">
        <v>69389.75</v>
      </c>
      <c r="P37" s="7">
        <f t="shared" si="1"/>
        <v>104923</v>
      </c>
      <c r="R37" s="7">
        <v>35533.25</v>
      </c>
      <c r="S37" s="7">
        <v>97748.25</v>
      </c>
      <c r="T37" s="7">
        <f t="shared" si="5"/>
        <v>133281.5</v>
      </c>
      <c r="V37" s="36">
        <f t="shared" si="2"/>
        <v>142133</v>
      </c>
      <c r="W37" s="36">
        <f t="shared" si="3"/>
        <v>390993</v>
      </c>
      <c r="X37" s="7">
        <f t="shared" si="6"/>
        <v>533126</v>
      </c>
    </row>
    <row r="38" spans="1:24" x14ac:dyDescent="0.25">
      <c r="A38" s="3" t="str">
        <f>VLOOKUP(B38,'[7]Addresses 22'!$A:$E,5,FALSE)</f>
        <v>014</v>
      </c>
      <c r="B38" s="42" t="s">
        <v>133</v>
      </c>
      <c r="C38" s="8" t="s">
        <v>212</v>
      </c>
      <c r="D38" s="8">
        <v>2</v>
      </c>
      <c r="F38" s="7">
        <v>39513.75</v>
      </c>
      <c r="G38" s="7">
        <v>49331.75</v>
      </c>
      <c r="H38" s="7">
        <f t="shared" si="7"/>
        <v>88845.5</v>
      </c>
      <c r="J38" s="7">
        <v>39513.75</v>
      </c>
      <c r="K38" s="7">
        <v>49331.75</v>
      </c>
      <c r="L38" s="7">
        <f t="shared" si="0"/>
        <v>88845.5</v>
      </c>
      <c r="N38" s="7">
        <v>39513.75</v>
      </c>
      <c r="O38" s="7">
        <v>19596.5</v>
      </c>
      <c r="P38" s="7">
        <f t="shared" si="1"/>
        <v>59110.25</v>
      </c>
      <c r="R38" s="7">
        <v>39513.75</v>
      </c>
      <c r="S38" s="7">
        <v>39420</v>
      </c>
      <c r="T38" s="7">
        <f t="shared" si="5"/>
        <v>78933.75</v>
      </c>
      <c r="V38" s="36">
        <f t="shared" si="2"/>
        <v>158055</v>
      </c>
      <c r="W38" s="36">
        <f t="shared" si="3"/>
        <v>157680</v>
      </c>
      <c r="X38" s="7">
        <f t="shared" si="6"/>
        <v>315735</v>
      </c>
    </row>
    <row r="39" spans="1:24" x14ac:dyDescent="0.25">
      <c r="A39" s="3" t="str">
        <f>VLOOKUP(B39,'[7]Addresses 22'!$A:$E,5,FALSE)</f>
        <v>014</v>
      </c>
      <c r="B39" s="25" t="s">
        <v>222</v>
      </c>
      <c r="C39" s="8" t="s">
        <v>89</v>
      </c>
      <c r="D39" s="8">
        <v>2</v>
      </c>
      <c r="F39" s="7">
        <v>12897.75</v>
      </c>
      <c r="G39" s="7">
        <v>123252</v>
      </c>
      <c r="H39" s="7">
        <f t="shared" si="7"/>
        <v>136149.75</v>
      </c>
      <c r="J39" s="7">
        <v>12897.75</v>
      </c>
      <c r="K39" s="7">
        <v>123252</v>
      </c>
      <c r="L39" s="7">
        <f t="shared" si="0"/>
        <v>136149.75</v>
      </c>
      <c r="N39" s="7">
        <v>12897.75</v>
      </c>
      <c r="O39" s="7">
        <v>58159.5</v>
      </c>
      <c r="P39" s="7">
        <f t="shared" si="1"/>
        <v>71057.25</v>
      </c>
      <c r="R39" s="7">
        <v>12897.75</v>
      </c>
      <c r="S39" s="7">
        <v>101554.5</v>
      </c>
      <c r="T39" s="7">
        <f t="shared" si="5"/>
        <v>114452.25</v>
      </c>
      <c r="V39" s="36">
        <f t="shared" si="2"/>
        <v>51591</v>
      </c>
      <c r="W39" s="36">
        <f t="shared" si="3"/>
        <v>406218</v>
      </c>
      <c r="X39" s="7">
        <f t="shared" si="6"/>
        <v>457809</v>
      </c>
    </row>
    <row r="40" spans="1:24" x14ac:dyDescent="0.25">
      <c r="A40" s="3" t="str">
        <f>VLOOKUP(B40,'[7]Addresses 22'!$A:$E,5,FALSE)</f>
        <v>014</v>
      </c>
      <c r="B40" s="25" t="s">
        <v>126</v>
      </c>
      <c r="C40" s="8" t="s">
        <v>127</v>
      </c>
      <c r="D40" s="8">
        <v>2</v>
      </c>
      <c r="F40" s="7">
        <v>126461.75</v>
      </c>
      <c r="G40" s="7">
        <v>206028</v>
      </c>
      <c r="H40" s="7">
        <f t="shared" si="7"/>
        <v>332489.75</v>
      </c>
      <c r="J40" s="7">
        <v>126461.75</v>
      </c>
      <c r="K40" s="7">
        <v>206028</v>
      </c>
      <c r="L40" s="7">
        <f t="shared" si="0"/>
        <v>332489.75</v>
      </c>
      <c r="N40" s="7">
        <v>126461.75</v>
      </c>
      <c r="O40" s="7">
        <v>52218</v>
      </c>
      <c r="P40" s="7">
        <f t="shared" si="1"/>
        <v>178679.75</v>
      </c>
      <c r="R40" s="7">
        <v>126461.75</v>
      </c>
      <c r="S40" s="7">
        <v>154758</v>
      </c>
      <c r="T40" s="7">
        <f t="shared" si="5"/>
        <v>281219.75</v>
      </c>
      <c r="V40" s="36">
        <f t="shared" si="2"/>
        <v>505847</v>
      </c>
      <c r="W40" s="36">
        <f t="shared" si="3"/>
        <v>619032</v>
      </c>
      <c r="X40" s="7">
        <f t="shared" si="6"/>
        <v>1124879</v>
      </c>
    </row>
    <row r="41" spans="1:24" ht="15.75" thickBot="1" x14ac:dyDescent="0.3">
      <c r="F41" s="14">
        <f>SUM(F2:F40)</f>
        <v>1259357.75</v>
      </c>
      <c r="G41" s="14">
        <f>SUM(G2:G40)</f>
        <v>7781431.75</v>
      </c>
      <c r="H41" s="14">
        <f>SUM(H2:H40)</f>
        <v>9040789.5</v>
      </c>
      <c r="J41" s="14">
        <f>SUM(J2:J40)</f>
        <v>1273499.25</v>
      </c>
      <c r="K41" s="14">
        <f>SUM(K2:K40)</f>
        <v>7781431.75</v>
      </c>
      <c r="L41" s="14">
        <f>SUM(L2:L40)</f>
        <v>9054931</v>
      </c>
      <c r="N41" s="14">
        <f>SUM(N2:N40)</f>
        <v>1266428.5</v>
      </c>
      <c r="O41" s="14">
        <f>SUM(O2:O40)</f>
        <v>6139275</v>
      </c>
      <c r="P41" s="14">
        <f>SUM(P2:P40)</f>
        <v>7405703.5</v>
      </c>
      <c r="R41" s="14">
        <f>SUM(R2:R40)</f>
        <v>1266428.5</v>
      </c>
      <c r="S41" s="14">
        <f>SUM(S2:S40)</f>
        <v>7214795.5</v>
      </c>
      <c r="T41" s="14">
        <f>SUM(T2:T40)</f>
        <v>8481224</v>
      </c>
      <c r="V41" s="14">
        <f>SUM(V2:V40)</f>
        <v>5065714</v>
      </c>
      <c r="W41" s="35">
        <f>SUM(W2:W40)</f>
        <v>28916934</v>
      </c>
      <c r="X41" s="14">
        <f>SUM(X2:X40)</f>
        <v>33982648</v>
      </c>
    </row>
    <row r="42" spans="1:24" ht="15.75" thickTop="1" x14ac:dyDescent="0.25"/>
    <row r="43" spans="1:24" x14ac:dyDescent="0.25">
      <c r="F43" s="17"/>
      <c r="N43" s="17"/>
      <c r="O43" s="17"/>
      <c r="R43" s="17"/>
      <c r="S43" s="17"/>
    </row>
    <row r="44" spans="1:24" x14ac:dyDescent="0.25">
      <c r="F44" s="17"/>
      <c r="H44" s="17"/>
    </row>
    <row r="45" spans="1:24" x14ac:dyDescent="0.25">
      <c r="C45" s="24"/>
      <c r="H45" s="17"/>
      <c r="L45" s="17"/>
      <c r="N45" s="17"/>
      <c r="R45" s="17"/>
      <c r="S45" s="17"/>
    </row>
    <row r="46" spans="1:24" x14ac:dyDescent="0.25">
      <c r="H46" s="17"/>
    </row>
    <row r="47" spans="1:24" x14ac:dyDescent="0.25">
      <c r="G47" s="17"/>
      <c r="T47" s="17"/>
    </row>
    <row r="50" spans="7:20" x14ac:dyDescent="0.25">
      <c r="G50" s="17"/>
    </row>
    <row r="51" spans="7:20" x14ac:dyDescent="0.25">
      <c r="T51" s="17"/>
    </row>
    <row r="52" spans="7:20" x14ac:dyDescent="0.25">
      <c r="P52" s="17"/>
    </row>
  </sheetData>
  <sortState xmlns:xlrd2="http://schemas.microsoft.com/office/spreadsheetml/2017/richdata2" ref="A2:S36">
    <sortCondition ref="D2:D36"/>
    <sortCondition ref="C2:C36"/>
  </sortState>
  <phoneticPr fontId="25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2D64B8F-8E3D-4E57-8175-68AB6C354C5C}"/>
</file>

<file path=customXml/itemProps2.xml><?xml version="1.0" encoding="utf-8"?>
<ds:datastoreItem xmlns:ds="http://schemas.openxmlformats.org/officeDocument/2006/customXml" ds:itemID="{74AD9143-6F23-4E05-83FC-8FC4474CE7E0}"/>
</file>

<file path=customXml/itemProps3.xml><?xml version="1.0" encoding="utf-8"?>
<ds:datastoreItem xmlns:ds="http://schemas.openxmlformats.org/officeDocument/2006/customXml" ds:itemID="{638AD9EB-4F5A-4EFC-A6AA-BF79DD99829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Hosp Payments</vt:lpstr>
      <vt:lpstr>2023 Hospital Access Payments</vt:lpstr>
      <vt:lpstr>2023 CAH Payments</vt:lpstr>
    </vt:vector>
  </TitlesOfParts>
  <Company>State of Oklahoma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Morris</dc:creator>
  <cp:lastModifiedBy>Kambra Reddick</cp:lastModifiedBy>
  <cp:lastPrinted>2017-04-24T18:32:31Z</cp:lastPrinted>
  <dcterms:created xsi:type="dcterms:W3CDTF">2015-01-09T21:11:15Z</dcterms:created>
  <dcterms:modified xsi:type="dcterms:W3CDTF">2023-07-26T19:16:40Z</dcterms:modified>
</cp:coreProperties>
</file>