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R:\Waiver Development &amp; Reporting 1115 - IMD\REPORTS &amp; PROTOCOLS\1 Monitoring Protocol\2. IRAI\4th Unofficial Review\"/>
    </mc:Choice>
  </mc:AlternateContent>
  <xr:revisionPtr revIDLastSave="0" documentId="13_ncr:1_{9E73F4F3-FA22-40E9-8992-62500088199B}" xr6:coauthVersionLast="47" xr6:coauthVersionMax="47" xr10:uidLastSave="{00000000-0000-0000-0000-000000000000}"/>
  <bookViews>
    <workbookView xWindow="-120" yWindow="-120" windowWidth="29040" windowHeight="15840" firstSheet="1" activeTab="2" xr2:uid="{00000000-000D-0000-FFFF-FFFF00000000}"/>
  </bookViews>
  <sheets>
    <sheet name="PRA Disclosure Statement" sheetId="25" r:id="rId1"/>
    <sheet name="SMI-SED planned metrics" sheetId="28" r:id="rId2"/>
    <sheet name="SMI-SED definitions" sheetId="29" r:id="rId3"/>
    <sheet name="SMI-SED planned subpopulations" sheetId="30" r:id="rId4"/>
    <sheet name="SMI-SED reporting schedule" sheetId="17" r:id="rId5"/>
    <sheet name="Drop-down options (DO NOT EDIT)" sheetId="27" state="hidden" r:id="rId6"/>
    <sheet name="S Reporting logic (DO NOT EDIT)" sheetId="18" state="hidden" r:id="rId7"/>
  </sheets>
  <definedNames>
    <definedName name="_xlnm._FilterDatabase" localSheetId="1" hidden="1">'SMI-SED planned metrics'!$A$8:$S$54</definedName>
    <definedName name="_xlnm._FilterDatabase" localSheetId="3" hidden="1">'SMI-SED planned subpopulations'!$A$9:$J$9</definedName>
    <definedName name="EandC" localSheetId="5">#REF!</definedName>
    <definedName name="EandC" localSheetId="0">#REF!</definedName>
    <definedName name="EandC" localSheetId="2">#REF!</definedName>
    <definedName name="EandC" localSheetId="1">#REF!</definedName>
    <definedName name="EandC" localSheetId="3">#REF!</definedName>
    <definedName name="EandC">#REF!</definedName>
    <definedName name="EandC2" localSheetId="5">#REF!</definedName>
    <definedName name="EandC2" localSheetId="0">#REF!</definedName>
    <definedName name="EandC2" localSheetId="2">#REF!</definedName>
    <definedName name="EandC2" localSheetId="1">#REF!</definedName>
    <definedName name="EandC2" localSheetId="3">#REF!</definedName>
    <definedName name="EandC2">#REF!</definedName>
    <definedName name="EandC3" localSheetId="5">#REF!</definedName>
    <definedName name="EandC3" localSheetId="0">#REF!</definedName>
    <definedName name="EandC3" localSheetId="2">#REF!</definedName>
    <definedName name="EandC3" localSheetId="1">#REF!</definedName>
    <definedName name="EandC3" localSheetId="3">#REF!</definedName>
    <definedName name="EandC3">#REF!</definedName>
    <definedName name="_xlnm.Print_Area" localSheetId="0">'PRA Disclosure Statement'!$A$1</definedName>
    <definedName name="_xlnm.Print_Area" localSheetId="1">'SMI-SED planned metrics'!$A$1:$S$56</definedName>
    <definedName name="_xlnm.Print_Area" localSheetId="4">'SMI-SED reporting schedule'!$A$1:$F$27,'SMI-SED reporting schedule'!$A$29:$I$157</definedName>
    <definedName name="_xlnm.Print_Titles" localSheetId="1">'SMI-SED planned metrics'!$7:$9</definedName>
    <definedName name="Title" localSheetId="3">#REF!</definedName>
    <definedName name="Title">#REF!</definedName>
    <definedName name="TitleRegion1.A12.B26.5">'SMI-SED reporting schedule'!$A$12</definedName>
    <definedName name="TitleRegion1.A8.S52.2">'SMI-SED planned metrics'!$A$8</definedName>
    <definedName name="TitleRegion1.A9.C12.3">'SMI-SED definitions'!$A$9</definedName>
    <definedName name="TitleRegion1.A9.J19.4">'SMI-SED planned subpopulations'!$A$9</definedName>
    <definedName name="TitleRegion2.A32.I153.5">'SMI-SED reporting schedule'!$A$32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17" l="1"/>
  <c r="C3" i="17"/>
  <c r="C4" i="30"/>
  <c r="C3" i="30"/>
  <c r="C4" i="29"/>
  <c r="C3" i="29"/>
  <c r="B33" i="17" l="1"/>
  <c r="C33" i="17" l="1"/>
  <c r="A33" i="17" l="1"/>
  <c r="A39" i="17" s="1"/>
  <c r="A45" i="17" l="1"/>
  <c r="A51" i="17" s="1"/>
  <c r="A57" i="17" s="1"/>
  <c r="A63" i="17" s="1"/>
  <c r="A69" i="17" s="1"/>
  <c r="A75" i="17" s="1"/>
  <c r="A81" i="17" s="1"/>
  <c r="A87" i="17" s="1"/>
  <c r="A93" i="17" s="1"/>
  <c r="A99" i="17" s="1"/>
  <c r="A105" i="17" s="1"/>
  <c r="A111" i="17" s="1"/>
  <c r="A117" i="17" s="1"/>
  <c r="A123" i="17" s="1"/>
  <c r="A129" i="17" s="1"/>
  <c r="A135" i="17" s="1"/>
  <c r="A141" i="17" s="1"/>
  <c r="A147" i="17" s="1"/>
  <c r="B39" i="17"/>
  <c r="D33" i="17"/>
  <c r="B45" i="17" l="1"/>
  <c r="B51" i="17" s="1"/>
  <c r="B57" i="17" s="1"/>
  <c r="B63" i="17" s="1"/>
  <c r="B69" i="17" s="1"/>
  <c r="B75" i="17" s="1"/>
  <c r="B81" i="17" s="1"/>
  <c r="B87" i="17" s="1"/>
  <c r="B93" i="17" s="1"/>
  <c r="B99" i="17" s="1"/>
  <c r="B105" i="17" s="1"/>
  <c r="B111" i="17" s="1"/>
  <c r="B117" i="17" s="1"/>
  <c r="B123" i="17" s="1"/>
  <c r="B129" i="17" s="1"/>
  <c r="B135" i="17" s="1"/>
  <c r="B141" i="17" s="1"/>
  <c r="B147" i="17" s="1"/>
  <c r="E2" i="18"/>
  <c r="R5" i="18"/>
  <c r="J7" i="18"/>
  <c r="R3" i="18"/>
  <c r="R6" i="18" s="1"/>
  <c r="G2" i="18" l="1"/>
  <c r="R4" i="18"/>
  <c r="G3" i="18" l="1"/>
  <c r="G4" i="18" s="1"/>
  <c r="G5" i="18" s="1"/>
  <c r="G6" i="18" s="1"/>
  <c r="G7" i="18" s="1"/>
  <c r="G8" i="18" s="1"/>
  <c r="G9" i="18" s="1"/>
  <c r="K7" i="18"/>
  <c r="C2" i="18"/>
  <c r="D2" i="18" l="1"/>
  <c r="L7" i="18"/>
  <c r="L13" i="18" s="1"/>
  <c r="L19" i="18" s="1"/>
  <c r="L25" i="18" s="1"/>
  <c r="L31" i="18" s="1"/>
  <c r="L37" i="18" s="1"/>
  <c r="L43" i="18" s="1"/>
  <c r="L49" i="18" s="1"/>
  <c r="L55" i="18" s="1"/>
  <c r="L61" i="18" s="1"/>
  <c r="L67" i="18" s="1"/>
  <c r="L73" i="18" s="1"/>
  <c r="L79" i="18" s="1"/>
  <c r="L85" i="18" s="1"/>
  <c r="L91" i="18" s="1"/>
  <c r="L97" i="18" s="1"/>
  <c r="L103" i="18" s="1"/>
  <c r="L109" i="18" s="1"/>
  <c r="L115" i="18" s="1"/>
  <c r="L121" i="18" s="1"/>
  <c r="L127" i="18" s="1"/>
  <c r="L133" i="18" s="1"/>
  <c r="R9" i="18"/>
  <c r="R7" i="18"/>
  <c r="R13" i="18" s="1"/>
  <c r="J13" i="18"/>
  <c r="M7" i="18"/>
  <c r="N13" i="18" s="1"/>
  <c r="R18" i="18" s="1"/>
  <c r="O7" i="18"/>
  <c r="R11" i="18" s="1"/>
  <c r="R8" i="18"/>
  <c r="R14" i="18" s="1"/>
  <c r="M13" i="18" l="1"/>
  <c r="N19" i="18" s="1"/>
  <c r="R24" i="18" s="1"/>
  <c r="K13" i="18"/>
  <c r="F2" i="18"/>
  <c r="D3" i="18"/>
  <c r="R15" i="18"/>
  <c r="J19" i="18"/>
  <c r="O13" i="18"/>
  <c r="R17" i="18" s="1"/>
  <c r="P7" i="18"/>
  <c r="R20" i="18" l="1"/>
  <c r="K19" i="18"/>
  <c r="P13" i="18"/>
  <c r="S16" i="18" s="1"/>
  <c r="F42" i="17" s="1"/>
  <c r="D4" i="18"/>
  <c r="D5" i="18" s="1"/>
  <c r="D6" i="18" s="1"/>
  <c r="D7" i="18" s="1"/>
  <c r="D8" i="18" s="1"/>
  <c r="D9" i="18" s="1"/>
  <c r="D10" i="18" s="1"/>
  <c r="D11" i="18" s="1"/>
  <c r="D12" i="18" s="1"/>
  <c r="D13" i="18" s="1"/>
  <c r="D14" i="18" s="1"/>
  <c r="D15" i="18" s="1"/>
  <c r="D16" i="18" s="1"/>
  <c r="D17" i="18" s="1"/>
  <c r="D18" i="18" s="1"/>
  <c r="D19" i="18" s="1"/>
  <c r="D20" i="18" s="1"/>
  <c r="D21" i="18" s="1"/>
  <c r="D22" i="18" s="1"/>
  <c r="D23" i="18" s="1"/>
  <c r="D24" i="18" s="1"/>
  <c r="D25" i="18" s="1"/>
  <c r="D26" i="18" s="1"/>
  <c r="D27" i="18" s="1"/>
  <c r="D28" i="18" s="1"/>
  <c r="D29" i="18" s="1"/>
  <c r="D30" i="18" s="1"/>
  <c r="D31" i="18" s="1"/>
  <c r="D32" i="18" s="1"/>
  <c r="D33" i="18" s="1"/>
  <c r="D34" i="18" s="1"/>
  <c r="D35" i="18" s="1"/>
  <c r="D36" i="18" s="1"/>
  <c r="D37" i="18" s="1"/>
  <c r="D38" i="18" s="1"/>
  <c r="D39" i="18" s="1"/>
  <c r="D40" i="18" s="1"/>
  <c r="D41" i="18" s="1"/>
  <c r="D42" i="18" s="1"/>
  <c r="D43" i="18" s="1"/>
  <c r="D44" i="18" s="1"/>
  <c r="D45" i="18" s="1"/>
  <c r="D46" i="18" s="1"/>
  <c r="D47" i="18" s="1"/>
  <c r="D48" i="18" s="1"/>
  <c r="D49" i="18" s="1"/>
  <c r="D50" i="18" s="1"/>
  <c r="D51" i="18" s="1"/>
  <c r="D52" i="18" s="1"/>
  <c r="D53" i="18" s="1"/>
  <c r="D54" i="18" s="1"/>
  <c r="D55" i="18" s="1"/>
  <c r="D56" i="18" s="1"/>
  <c r="D57" i="18" s="1"/>
  <c r="D58" i="18" s="1"/>
  <c r="D59" i="18" s="1"/>
  <c r="D60" i="18" s="1"/>
  <c r="D61" i="18" s="1"/>
  <c r="D62" i="18" s="1"/>
  <c r="D63" i="18" s="1"/>
  <c r="D64" i="18" s="1"/>
  <c r="D65" i="18" s="1"/>
  <c r="D66" i="18" s="1"/>
  <c r="D67" i="18" s="1"/>
  <c r="D68" i="18" s="1"/>
  <c r="D69" i="18" s="1"/>
  <c r="D70" i="18" s="1"/>
  <c r="D71" i="18" s="1"/>
  <c r="D72" i="18" s="1"/>
  <c r="D73" i="18" s="1"/>
  <c r="D74" i="18" s="1"/>
  <c r="D75" i="18" s="1"/>
  <c r="D76" i="18" s="1"/>
  <c r="D77" i="18" s="1"/>
  <c r="D78" i="18" s="1"/>
  <c r="D79" i="18" s="1"/>
  <c r="D80" i="18" s="1"/>
  <c r="D81" i="18" s="1"/>
  <c r="D82" i="18" s="1"/>
  <c r="D83" i="18" s="1"/>
  <c r="D84" i="18" s="1"/>
  <c r="D85" i="18" s="1"/>
  <c r="D86" i="18" s="1"/>
  <c r="D87" i="18" s="1"/>
  <c r="D88" i="18" s="1"/>
  <c r="D89" i="18" s="1"/>
  <c r="D90" i="18" s="1"/>
  <c r="D91" i="18" s="1"/>
  <c r="D92" i="18" s="1"/>
  <c r="D93" i="18" s="1"/>
  <c r="D94" i="18" s="1"/>
  <c r="D95" i="18" s="1"/>
  <c r="D96" i="18" s="1"/>
  <c r="D97" i="18" s="1"/>
  <c r="D98" i="18" s="1"/>
  <c r="D99" i="18" s="1"/>
  <c r="D100" i="18" s="1"/>
  <c r="D101" i="18" s="1"/>
  <c r="D39" i="17"/>
  <c r="S8" i="18"/>
  <c r="F34" i="17" s="1"/>
  <c r="S10" i="18"/>
  <c r="F36" i="17" s="1"/>
  <c r="S11" i="18"/>
  <c r="F37" i="17" s="1"/>
  <c r="S7" i="18"/>
  <c r="F33" i="17" s="1"/>
  <c r="S9" i="18"/>
  <c r="F35" i="17" s="1"/>
  <c r="F3" i="18"/>
  <c r="R19" i="18"/>
  <c r="R21" i="18"/>
  <c r="O19" i="18"/>
  <c r="R23" i="18" s="1"/>
  <c r="J25" i="18"/>
  <c r="M19" i="18"/>
  <c r="F38" i="17"/>
  <c r="S15" i="18" l="1"/>
  <c r="F41" i="17" s="1"/>
  <c r="S17" i="18"/>
  <c r="F43" i="17" s="1"/>
  <c r="S13" i="18"/>
  <c r="F39" i="17" s="1"/>
  <c r="S14" i="18"/>
  <c r="F40" i="17" s="1"/>
  <c r="S18" i="18"/>
  <c r="F44" i="17" s="1"/>
  <c r="C39" i="17"/>
  <c r="D45" i="17"/>
  <c r="R26" i="18"/>
  <c r="K25" i="18"/>
  <c r="N25" i="18"/>
  <c r="R30" i="18" s="1"/>
  <c r="R22" i="18"/>
  <c r="F4" i="18"/>
  <c r="F5" i="18"/>
  <c r="R27" i="18"/>
  <c r="R33" i="18" s="1"/>
  <c r="R25" i="18"/>
  <c r="J31" i="18"/>
  <c r="P19" i="18"/>
  <c r="F6" i="18"/>
  <c r="D51" i="17"/>
  <c r="O25" i="18"/>
  <c r="R29" i="18" s="1"/>
  <c r="M25" i="18"/>
  <c r="C45" i="17" l="1"/>
  <c r="C51" i="17"/>
  <c r="R32" i="18"/>
  <c r="K31" i="18"/>
  <c r="S24" i="18"/>
  <c r="F50" i="17" s="1"/>
  <c r="S21" i="18"/>
  <c r="F47" i="17" s="1"/>
  <c r="S22" i="18"/>
  <c r="F48" i="17" s="1"/>
  <c r="S23" i="18"/>
  <c r="F49" i="17" s="1"/>
  <c r="N31" i="18"/>
  <c r="R36" i="18" s="1"/>
  <c r="R28" i="18"/>
  <c r="R31" i="18"/>
  <c r="O31" i="18"/>
  <c r="R35" i="18" s="1"/>
  <c r="D57" i="17"/>
  <c r="S20" i="18"/>
  <c r="F46" i="17" s="1"/>
  <c r="S19" i="18"/>
  <c r="F45" i="17" s="1"/>
  <c r="J37" i="18"/>
  <c r="M31" i="18"/>
  <c r="P25" i="18"/>
  <c r="C57" i="17" l="1"/>
  <c r="J43" i="18"/>
  <c r="M43" i="18" s="1"/>
  <c r="K37" i="18"/>
  <c r="N37" i="18"/>
  <c r="R42" i="18" s="1"/>
  <c r="R34" i="18"/>
  <c r="S27" i="18"/>
  <c r="F53" i="17" s="1"/>
  <c r="S28" i="18"/>
  <c r="F54" i="17" s="1"/>
  <c r="S29" i="18"/>
  <c r="F55" i="17" s="1"/>
  <c r="R38" i="18"/>
  <c r="R44" i="18" s="1"/>
  <c r="R50" i="18" s="1"/>
  <c r="R56" i="18" s="1"/>
  <c r="R62" i="18" s="1"/>
  <c r="R68" i="18" s="1"/>
  <c r="R74" i="18" s="1"/>
  <c r="R80" i="18" s="1"/>
  <c r="R86" i="18" s="1"/>
  <c r="R92" i="18" s="1"/>
  <c r="R98" i="18" s="1"/>
  <c r="R104" i="18" s="1"/>
  <c r="R110" i="18" s="1"/>
  <c r="R116" i="18" s="1"/>
  <c r="R122" i="18" s="1"/>
  <c r="R128" i="18" s="1"/>
  <c r="R134" i="18" s="1"/>
  <c r="R39" i="18"/>
  <c r="R45" i="18" s="1"/>
  <c r="R51" i="18" s="1"/>
  <c r="R57" i="18" s="1"/>
  <c r="R63" i="18" s="1"/>
  <c r="R37" i="18"/>
  <c r="R43" i="18" s="1"/>
  <c r="R49" i="18" s="1"/>
  <c r="R55" i="18" s="1"/>
  <c r="R61" i="18" s="1"/>
  <c r="R67" i="18" s="1"/>
  <c r="R73" i="18" s="1"/>
  <c r="R79" i="18" s="1"/>
  <c r="R85" i="18" s="1"/>
  <c r="R91" i="18" s="1"/>
  <c r="R97" i="18" s="1"/>
  <c r="R103" i="18" s="1"/>
  <c r="R109" i="18" s="1"/>
  <c r="R115" i="18" s="1"/>
  <c r="R121" i="18" s="1"/>
  <c r="R127" i="18" s="1"/>
  <c r="R133" i="18" s="1"/>
  <c r="M37" i="18"/>
  <c r="D63" i="17"/>
  <c r="F7" i="18"/>
  <c r="O37" i="18"/>
  <c r="R41" i="18" s="1"/>
  <c r="S30" i="18"/>
  <c r="F56" i="17" s="1"/>
  <c r="S26" i="18"/>
  <c r="F52" i="17" s="1"/>
  <c r="S25" i="18"/>
  <c r="F51" i="17" s="1"/>
  <c r="P31" i="18"/>
  <c r="C63" i="17" l="1"/>
  <c r="J49" i="18"/>
  <c r="K43" i="18"/>
  <c r="N43" i="18"/>
  <c r="R48" i="18" s="1"/>
  <c r="R40" i="18"/>
  <c r="N49" i="18"/>
  <c r="R54" i="18" s="1"/>
  <c r="R46" i="18"/>
  <c r="S35" i="18"/>
  <c r="F61" i="17" s="1"/>
  <c r="S33" i="18"/>
  <c r="F59" i="17" s="1"/>
  <c r="S34" i="18"/>
  <c r="F60" i="17" s="1"/>
  <c r="R69" i="18"/>
  <c r="R75" i="18" s="1"/>
  <c r="R81" i="18" s="1"/>
  <c r="R87" i="18" s="1"/>
  <c r="R93" i="18" s="1"/>
  <c r="R99" i="18" s="1"/>
  <c r="R105" i="18" s="1"/>
  <c r="R111" i="18" s="1"/>
  <c r="R117" i="18" s="1"/>
  <c r="R123" i="18" s="1"/>
  <c r="R129" i="18" s="1"/>
  <c r="R135" i="18" s="1"/>
  <c r="F8" i="18"/>
  <c r="P43" i="18"/>
  <c r="P37" i="18"/>
  <c r="O43" i="18"/>
  <c r="R47" i="18" s="1"/>
  <c r="S36" i="18"/>
  <c r="F62" i="17" s="1"/>
  <c r="S32" i="18"/>
  <c r="F58" i="17" s="1"/>
  <c r="S31" i="18"/>
  <c r="F57" i="17" s="1"/>
  <c r="D69" i="17"/>
  <c r="C69" i="17" l="1"/>
  <c r="K49" i="18"/>
  <c r="J55" i="18"/>
  <c r="M49" i="18"/>
  <c r="S40" i="18"/>
  <c r="F66" i="17" s="1"/>
  <c r="S41" i="18"/>
  <c r="F67" i="17" s="1"/>
  <c r="S39" i="18"/>
  <c r="F65" i="17" s="1"/>
  <c r="S45" i="18"/>
  <c r="F71" i="17" s="1"/>
  <c r="S46" i="18"/>
  <c r="F72" i="17" s="1"/>
  <c r="S47" i="18"/>
  <c r="F73" i="17" s="1"/>
  <c r="D75" i="17"/>
  <c r="F9" i="18"/>
  <c r="O49" i="18"/>
  <c r="R53" i="18" s="1"/>
  <c r="S48" i="18"/>
  <c r="F74" i="17" s="1"/>
  <c r="S44" i="18"/>
  <c r="F70" i="17" s="1"/>
  <c r="S43" i="18"/>
  <c r="F69" i="17" s="1"/>
  <c r="S42" i="18"/>
  <c r="F68" i="17" s="1"/>
  <c r="S38" i="18"/>
  <c r="F64" i="17" s="1"/>
  <c r="S37" i="18"/>
  <c r="F63" i="17" s="1"/>
  <c r="C75" i="17" l="1"/>
  <c r="N55" i="18"/>
  <c r="R60" i="18" s="1"/>
  <c r="P49" i="18"/>
  <c r="S53" i="18" s="1"/>
  <c r="F79" i="17" s="1"/>
  <c r="R52" i="18"/>
  <c r="J61" i="18"/>
  <c r="K55" i="18"/>
  <c r="M55" i="18"/>
  <c r="O55" i="18"/>
  <c r="R59" i="18" s="1"/>
  <c r="D81" i="17"/>
  <c r="F10" i="18"/>
  <c r="C81" i="17" l="1"/>
  <c r="R58" i="18"/>
  <c r="P55" i="18"/>
  <c r="S59" i="18" s="1"/>
  <c r="F85" i="17" s="1"/>
  <c r="N61" i="18"/>
  <c r="R66" i="18" s="1"/>
  <c r="M61" i="18"/>
  <c r="S54" i="18"/>
  <c r="F80" i="17" s="1"/>
  <c r="S49" i="18"/>
  <c r="F75" i="17" s="1"/>
  <c r="S52" i="18"/>
  <c r="F78" i="17" s="1"/>
  <c r="S50" i="18"/>
  <c r="F76" i="17" s="1"/>
  <c r="S51" i="18"/>
  <c r="F77" i="17" s="1"/>
  <c r="J67" i="18"/>
  <c r="K61" i="18"/>
  <c r="D93" i="17"/>
  <c r="D87" i="17"/>
  <c r="F11" i="18"/>
  <c r="O61" i="18"/>
  <c r="R65" i="18" s="1"/>
  <c r="C87" i="17" l="1"/>
  <c r="C93" i="17" s="1"/>
  <c r="J73" i="18"/>
  <c r="K67" i="18"/>
  <c r="S60" i="18"/>
  <c r="F86" i="17" s="1"/>
  <c r="S55" i="18"/>
  <c r="F81" i="17" s="1"/>
  <c r="S56" i="18"/>
  <c r="F82" i="17" s="1"/>
  <c r="S58" i="18"/>
  <c r="F84" i="17" s="1"/>
  <c r="S57" i="18"/>
  <c r="F83" i="17" s="1"/>
  <c r="R64" i="18"/>
  <c r="N67" i="18"/>
  <c r="R72" i="18" s="1"/>
  <c r="P61" i="18"/>
  <c r="S65" i="18" s="1"/>
  <c r="F91" i="17" s="1"/>
  <c r="M67" i="18"/>
  <c r="O67" i="18"/>
  <c r="R71" i="18" s="1"/>
  <c r="D99" i="17"/>
  <c r="F12" i="18"/>
  <c r="C99" i="17" l="1"/>
  <c r="M73" i="18"/>
  <c r="R70" i="18"/>
  <c r="P67" i="18"/>
  <c r="N73" i="18"/>
  <c r="R78" i="18" s="1"/>
  <c r="J79" i="18"/>
  <c r="M79" i="18" s="1"/>
  <c r="K73" i="18"/>
  <c r="S61" i="18"/>
  <c r="F87" i="17" s="1"/>
  <c r="S64" i="18"/>
  <c r="F90" i="17" s="1"/>
  <c r="S62" i="18"/>
  <c r="F88" i="17" s="1"/>
  <c r="S66" i="18"/>
  <c r="F92" i="17" s="1"/>
  <c r="S63" i="18"/>
  <c r="F89" i="17" s="1"/>
  <c r="D105" i="17"/>
  <c r="F13" i="18"/>
  <c r="O73" i="18"/>
  <c r="R77" i="18" s="1"/>
  <c r="C105" i="17" l="1"/>
  <c r="S67" i="18"/>
  <c r="F93" i="17" s="1"/>
  <c r="S68" i="18"/>
  <c r="F94" i="17" s="1"/>
  <c r="S69" i="18"/>
  <c r="F95" i="17" s="1"/>
  <c r="S72" i="18"/>
  <c r="F98" i="17" s="1"/>
  <c r="S70" i="18"/>
  <c r="F96" i="17" s="1"/>
  <c r="S71" i="18"/>
  <c r="F97" i="17" s="1"/>
  <c r="J85" i="18"/>
  <c r="K79" i="18"/>
  <c r="N85" i="18"/>
  <c r="R90" i="18" s="1"/>
  <c r="R82" i="18"/>
  <c r="P79" i="18"/>
  <c r="R76" i="18"/>
  <c r="N79" i="18"/>
  <c r="R84" i="18" s="1"/>
  <c r="P73" i="18"/>
  <c r="D111" i="17"/>
  <c r="F14" i="18"/>
  <c r="O79" i="18"/>
  <c r="R83" i="18" s="1"/>
  <c r="C111" i="17" l="1"/>
  <c r="S83" i="18"/>
  <c r="F109" i="17" s="1"/>
  <c r="J91" i="18"/>
  <c r="K85" i="18"/>
  <c r="M85" i="18"/>
  <c r="S82" i="18"/>
  <c r="F108" i="17" s="1"/>
  <c r="S81" i="18"/>
  <c r="F107" i="17" s="1"/>
  <c r="S80" i="18"/>
  <c r="F106" i="17" s="1"/>
  <c r="S79" i="18"/>
  <c r="F105" i="17" s="1"/>
  <c r="S84" i="18"/>
  <c r="F110" i="17" s="1"/>
  <c r="S73" i="18"/>
  <c r="F99" i="17" s="1"/>
  <c r="S78" i="18"/>
  <c r="F104" i="17" s="1"/>
  <c r="S74" i="18"/>
  <c r="F100" i="17" s="1"/>
  <c r="S76" i="18"/>
  <c r="F102" i="17" s="1"/>
  <c r="S75" i="18"/>
  <c r="F101" i="17" s="1"/>
  <c r="S77" i="18"/>
  <c r="F103" i="17" s="1"/>
  <c r="O85" i="18"/>
  <c r="R89" i="18" s="1"/>
  <c r="D117" i="17"/>
  <c r="F15" i="18"/>
  <c r="C117" i="17" l="1"/>
  <c r="R88" i="18"/>
  <c r="P85" i="18"/>
  <c r="S89" i="18" s="1"/>
  <c r="F115" i="17" s="1"/>
  <c r="N91" i="18"/>
  <c r="R96" i="18" s="1"/>
  <c r="J97" i="18"/>
  <c r="K91" i="18"/>
  <c r="M91" i="18"/>
  <c r="D123" i="17"/>
  <c r="F16" i="18"/>
  <c r="O91" i="18"/>
  <c r="R95" i="18" s="1"/>
  <c r="C123" i="17" l="1"/>
  <c r="J103" i="18"/>
  <c r="K97" i="18"/>
  <c r="M97" i="18"/>
  <c r="S87" i="18"/>
  <c r="F113" i="17" s="1"/>
  <c r="S88" i="18"/>
  <c r="F114" i="17" s="1"/>
  <c r="S90" i="18"/>
  <c r="F116" i="17" s="1"/>
  <c r="S86" i="18"/>
  <c r="F112" i="17" s="1"/>
  <c r="S85" i="18"/>
  <c r="F111" i="17" s="1"/>
  <c r="R94" i="18"/>
  <c r="P91" i="18"/>
  <c r="S95" i="18" s="1"/>
  <c r="F121" i="17" s="1"/>
  <c r="N97" i="18"/>
  <c r="R102" i="18" s="1"/>
  <c r="O97" i="18"/>
  <c r="R101" i="18" s="1"/>
  <c r="D129" i="17"/>
  <c r="F17" i="18"/>
  <c r="C129" i="17" l="1"/>
  <c r="P97" i="18"/>
  <c r="S101" i="18" s="1"/>
  <c r="F127" i="17" s="1"/>
  <c r="N103" i="18"/>
  <c r="R108" i="18" s="1"/>
  <c r="R100" i="18"/>
  <c r="S92" i="18"/>
  <c r="F118" i="17" s="1"/>
  <c r="S96" i="18"/>
  <c r="F122" i="17" s="1"/>
  <c r="S93" i="18"/>
  <c r="F119" i="17" s="1"/>
  <c r="S94" i="18"/>
  <c r="F120" i="17" s="1"/>
  <c r="S91" i="18"/>
  <c r="F117" i="17" s="1"/>
  <c r="J109" i="18"/>
  <c r="K103" i="18"/>
  <c r="M103" i="18"/>
  <c r="D135" i="17"/>
  <c r="C135" i="17" s="1"/>
  <c r="F18" i="18"/>
  <c r="O103" i="18"/>
  <c r="R107" i="18" s="1"/>
  <c r="N109" i="18" l="1"/>
  <c r="R114" i="18" s="1"/>
  <c r="P103" i="18"/>
  <c r="S107" i="18" s="1"/>
  <c r="F133" i="17" s="1"/>
  <c r="R106" i="18"/>
  <c r="J115" i="18"/>
  <c r="K109" i="18"/>
  <c r="M109" i="18"/>
  <c r="S97" i="18"/>
  <c r="F123" i="17" s="1"/>
  <c r="S102" i="18"/>
  <c r="F128" i="17" s="1"/>
  <c r="S98" i="18"/>
  <c r="F124" i="17" s="1"/>
  <c r="S99" i="18"/>
  <c r="F125" i="17" s="1"/>
  <c r="S100" i="18"/>
  <c r="F126" i="17" s="1"/>
  <c r="O109" i="18"/>
  <c r="R113" i="18" s="1"/>
  <c r="D141" i="17"/>
  <c r="C141" i="17" s="1"/>
  <c r="F19" i="18"/>
  <c r="R112" i="18" l="1"/>
  <c r="P109" i="18"/>
  <c r="N115" i="18"/>
  <c r="R120" i="18" s="1"/>
  <c r="J121" i="18"/>
  <c r="K115" i="18"/>
  <c r="M115" i="18"/>
  <c r="S113" i="18"/>
  <c r="F139" i="17" s="1"/>
  <c r="S103" i="18"/>
  <c r="F129" i="17" s="1"/>
  <c r="S104" i="18"/>
  <c r="F130" i="17" s="1"/>
  <c r="S106" i="18"/>
  <c r="F132" i="17" s="1"/>
  <c r="S108" i="18"/>
  <c r="F134" i="17" s="1"/>
  <c r="S105" i="18"/>
  <c r="F131" i="17" s="1"/>
  <c r="D147" i="17"/>
  <c r="C147" i="17" s="1"/>
  <c r="F20" i="18"/>
  <c r="O115" i="18"/>
  <c r="R119" i="18" s="1"/>
  <c r="R118" i="18" l="1"/>
  <c r="P115" i="18"/>
  <c r="N121" i="18"/>
  <c r="R126" i="18" s="1"/>
  <c r="J127" i="18"/>
  <c r="K121" i="18"/>
  <c r="M121" i="18"/>
  <c r="S110" i="18"/>
  <c r="F136" i="17" s="1"/>
  <c r="S114" i="18"/>
  <c r="F140" i="17" s="1"/>
  <c r="S109" i="18"/>
  <c r="F135" i="17" s="1"/>
  <c r="S112" i="18"/>
  <c r="F138" i="17" s="1"/>
  <c r="S111" i="18"/>
  <c r="F137" i="17" s="1"/>
  <c r="O121" i="18"/>
  <c r="R125" i="18" s="1"/>
  <c r="F21" i="18"/>
  <c r="R124" i="18" l="1"/>
  <c r="N127" i="18"/>
  <c r="R132" i="18" s="1"/>
  <c r="P121" i="18"/>
  <c r="S116" i="18"/>
  <c r="F142" i="17" s="1"/>
  <c r="S120" i="18"/>
  <c r="F146" i="17" s="1"/>
  <c r="S115" i="18"/>
  <c r="F141" i="17" s="1"/>
  <c r="S117" i="18"/>
  <c r="F143" i="17" s="1"/>
  <c r="S118" i="18"/>
  <c r="F144" i="17" s="1"/>
  <c r="S119" i="18"/>
  <c r="F145" i="17" s="1"/>
  <c r="J133" i="18"/>
  <c r="K127" i="18"/>
  <c r="M127" i="18"/>
  <c r="F22" i="18"/>
  <c r="O127" i="18"/>
  <c r="R131" i="18" s="1"/>
  <c r="K133" i="18" l="1"/>
  <c r="M133" i="18"/>
  <c r="R130" i="18"/>
  <c r="P127" i="18"/>
  <c r="N133" i="18"/>
  <c r="R138" i="18" s="1"/>
  <c r="S124" i="18"/>
  <c r="F150" i="17" s="1"/>
  <c r="S122" i="18"/>
  <c r="F148" i="17" s="1"/>
  <c r="S125" i="18"/>
  <c r="F151" i="17" s="1"/>
  <c r="S126" i="18"/>
  <c r="F152" i="17" s="1"/>
  <c r="S123" i="18"/>
  <c r="F149" i="17" s="1"/>
  <c r="S121" i="18"/>
  <c r="F147" i="17" s="1"/>
  <c r="O133" i="18"/>
  <c r="R137" i="18" s="1"/>
  <c r="F23" i="18"/>
  <c r="S130" i="18" l="1"/>
  <c r="S131" i="18"/>
  <c r="S128" i="18"/>
  <c r="S132" i="18"/>
  <c r="S127" i="18"/>
  <c r="S129" i="18"/>
  <c r="R136" i="18"/>
  <c r="P133" i="18"/>
  <c r="F24" i="18"/>
  <c r="S133" i="18" l="1"/>
  <c r="S136" i="18"/>
  <c r="S135" i="18"/>
  <c r="S134" i="18"/>
  <c r="S137" i="18"/>
  <c r="S138" i="18"/>
  <c r="F25" i="18"/>
  <c r="F26" i="18" l="1"/>
  <c r="F27" i="18" l="1"/>
  <c r="F28" i="18" l="1"/>
  <c r="F29" i="18" l="1"/>
  <c r="F30" i="18" l="1"/>
  <c r="F31" i="18" l="1"/>
  <c r="F32" i="18" l="1"/>
  <c r="F33" i="18" l="1"/>
  <c r="F34" i="18" l="1"/>
  <c r="F35" i="18" l="1"/>
  <c r="F36" i="18" l="1"/>
  <c r="F37" i="18" l="1"/>
  <c r="F38" i="18" l="1"/>
  <c r="F39" i="18" l="1"/>
  <c r="F40" i="18" l="1"/>
  <c r="F41" i="18" l="1"/>
  <c r="F42" i="18" l="1"/>
  <c r="F43" i="18" l="1"/>
  <c r="F44" i="18" l="1"/>
  <c r="F45" i="18" l="1"/>
  <c r="F46" i="18" l="1"/>
  <c r="F47" i="18" l="1"/>
  <c r="F48" i="18" l="1"/>
  <c r="F49" i="18" l="1"/>
  <c r="F50" i="18" l="1"/>
  <c r="F51" i="18" l="1"/>
  <c r="F52" i="18" l="1"/>
  <c r="F53" i="18" l="1"/>
  <c r="F54" i="18" l="1"/>
  <c r="F55" i="18" l="1"/>
  <c r="F56" i="18" l="1"/>
  <c r="F57" i="18" l="1"/>
  <c r="F58" i="18" l="1"/>
  <c r="F59" i="18" l="1"/>
  <c r="F60" i="18" l="1"/>
  <c r="F61" i="18" l="1"/>
  <c r="F62" i="18" l="1"/>
  <c r="F63" i="18" l="1"/>
  <c r="F64" i="18" l="1"/>
  <c r="F65" i="18" l="1"/>
  <c r="F66" i="18" l="1"/>
  <c r="F67" i="18" l="1"/>
  <c r="F68" i="18" l="1"/>
  <c r="F69" i="18" l="1"/>
  <c r="F70" i="18" l="1"/>
  <c r="F71" i="18" l="1"/>
  <c r="F72" i="18" l="1"/>
  <c r="F73" i="18" l="1"/>
  <c r="F74" i="18" l="1"/>
  <c r="F75" i="18" l="1"/>
  <c r="F76" i="18" l="1"/>
  <c r="F77" i="18" l="1"/>
  <c r="F78" i="18" l="1"/>
  <c r="F79" i="18" l="1"/>
  <c r="F80" i="18" l="1"/>
  <c r="F81" i="18" l="1"/>
  <c r="F82" i="18" l="1"/>
  <c r="F83" i="18" l="1"/>
  <c r="F84" i="18" l="1"/>
  <c r="F85" i="18" l="1"/>
  <c r="F86" i="18" l="1"/>
  <c r="F87" i="18" l="1"/>
  <c r="F88" i="18" l="1"/>
  <c r="F89" i="18" l="1"/>
  <c r="F90" i="18" l="1"/>
  <c r="F91" i="18" l="1"/>
  <c r="F92" i="18" l="1"/>
  <c r="F93" i="18" l="1"/>
  <c r="F94" i="18" l="1"/>
  <c r="F95" i="18" l="1"/>
  <c r="F96" i="18" l="1"/>
  <c r="F97" i="18" l="1"/>
  <c r="F98" i="18" l="1"/>
  <c r="F99" i="18" l="1"/>
  <c r="F100" i="18" l="1"/>
  <c r="F102" i="18" l="1"/>
  <c r="F101" i="18"/>
</calcChain>
</file>

<file path=xl/sharedStrings.xml><?xml version="1.0" encoding="utf-8"?>
<sst xmlns="http://schemas.openxmlformats.org/spreadsheetml/2006/main" count="1441" uniqueCount="424">
  <si>
    <t>Note: PRA Disclosure Statement to be added here</t>
  </si>
  <si>
    <t>End of worksheet</t>
  </si>
  <si>
    <t>Medicaid Section 1115 SMI/SED Demonstrations Monitoring Protocol (Part A) - Planned metrics (Version 2.0, revised)</t>
  </si>
  <si>
    <t>State</t>
  </si>
  <si>
    <t>Oklahoma</t>
  </si>
  <si>
    <t>Demonstration Name</t>
  </si>
  <si>
    <t>Institutions for Mental Diseases Waiver for Serious Mental Illness/Substance Use Disorder</t>
  </si>
  <si>
    <t>Serious Mental Illness/Serious Emotional Disturbance (SMI/SED) Planned Metrics</t>
  </si>
  <si>
    <t>Standard information on CMS-provided metrics</t>
  </si>
  <si>
    <t>Baseline, annual goals, and demonstration target</t>
  </si>
  <si>
    <t>Alignment with CMS-provided technical specifications manual</t>
  </si>
  <si>
    <t>Phased-in metrics reporting</t>
  </si>
  <si>
    <t>#</t>
  </si>
  <si>
    <t>Metric name</t>
  </si>
  <si>
    <t>Metric description</t>
  </si>
  <si>
    <t>Milestone or reporting topic</t>
  </si>
  <si>
    <t>Metric type</t>
  </si>
  <si>
    <t>Reporting category</t>
  </si>
  <si>
    <t>Data source</t>
  </si>
  <si>
    <t>Measurement period</t>
  </si>
  <si>
    <t>Reporting frequency</t>
  </si>
  <si>
    <t>Reporting priority</t>
  </si>
  <si>
    <t>State will report (Y/N)</t>
  </si>
  <si>
    <t>Baseline Reporting Period (MM/DD/YYYY--MM/DD/YYYY)</t>
  </si>
  <si>
    <t>Annual goal</t>
  </si>
  <si>
    <t>Overall demonstration target</t>
  </si>
  <si>
    <t>Attest that planned reporting matches the CMS-provided technical specifications manual (Y/N)</t>
  </si>
  <si>
    <t>Explanation of any deviations from the CMS-provided technical specifications manual (different data source, definition, codes, target population, etc.)</t>
  </si>
  <si>
    <t>State plans to phase in reporting (Y/N)</t>
  </si>
  <si>
    <t>Report in which metric will be phased in (Format SMI/SED DYQ; Ex. DY1Q3)</t>
  </si>
  <si>
    <t>Explanation of any plans to phase in reporting over time</t>
  </si>
  <si>
    <r>
      <t xml:space="preserve">EXAMPLE:
24
</t>
    </r>
    <r>
      <rPr>
        <b/>
        <i/>
        <sz val="11"/>
        <color theme="2" tint="-0.249977111117893"/>
        <rFont val="Calibri"/>
        <family val="2"/>
        <scheme val="minor"/>
      </rPr>
      <t>(Do not delete or edit this row)</t>
    </r>
  </si>
  <si>
    <t>EXAMPLE:
Screening for Depression and Follow-Up Plan: Age 18 and Older (CDF-AD)</t>
  </si>
  <si>
    <t>EXAMPLE:
Percentage of beneficiaries age 18 and older screened for depression on the date of the encounter using an age appropriate standardized depression screening tool, AND if positive, a follow-up plan is documented on the date of the positive screen.</t>
  </si>
  <si>
    <t>EXAMPLE:
Milestone 4</t>
  </si>
  <si>
    <t>EXAMPLE:
Established quality measure</t>
  </si>
  <si>
    <t>EXAMPLE:
Annual metrics that are an established quality measure</t>
  </si>
  <si>
    <t>EXAMPLE:
Claims
Medical records</t>
  </si>
  <si>
    <t>EXAMPLE:
Year</t>
  </si>
  <si>
    <t>EXAMPLE:
Annually</t>
  </si>
  <si>
    <t>EXAMPLE:
Recommended</t>
  </si>
  <si>
    <t>EXAMPLE:
Y</t>
  </si>
  <si>
    <t>EXAMPLE:
01/01/2020-12/31/2020</t>
  </si>
  <si>
    <t>EXAMPLE:
Increase</t>
  </si>
  <si>
    <t>EXAMPLE:
N</t>
  </si>
  <si>
    <r>
      <t>EXAMPLE:
The Department will use state-defined procedure codes (</t>
    </r>
    <r>
      <rPr>
        <i/>
        <u/>
        <sz val="11"/>
        <color theme="2" tint="-0.249977111117893"/>
        <rFont val="Calibri"/>
        <family val="2"/>
        <scheme val="minor"/>
      </rPr>
      <t>list specific codes</t>
    </r>
    <r>
      <rPr>
        <i/>
        <sz val="11"/>
        <color theme="2" tint="-0.249977111117893"/>
        <rFont val="Calibri"/>
        <family val="2"/>
        <scheme val="minor"/>
      </rPr>
      <t>) to calculate this metric.</t>
    </r>
  </si>
  <si>
    <t>EXAMPLE:
DY3Q1</t>
  </si>
  <si>
    <t xml:space="preserve">EXAMPLE:
We are transitioning to a new tool to screen for depression in adults (i.e., we are transitioning from the Duke Anxiety-Depression Scale (DADS) to the Patient Health Questionnaire [PHQ-2 &amp; PHQ-9]).  We anticipate that this transition will be complete across sites by mid to late 2021 (DY2). </t>
  </si>
  <si>
    <t>SUD Screening of Beneficiaries Admitted to Psychiatric Hospitals or Residential Treatment Settings (SUB-2)</t>
  </si>
  <si>
    <t>Two rates will be reported for this measure:
1. SUB-2: Patients who screened positive for unhealthy alcohol use who received or refused a brief intervention during the hospital stay.
2. SUB-2a: Patients who received the brief intervention during the hospital stay.</t>
  </si>
  <si>
    <t>Milestone 1</t>
  </si>
  <si>
    <t>Established quality measure</t>
  </si>
  <si>
    <t>Annual metrics that are an established quality measure</t>
  </si>
  <si>
    <t>Medical record review or claims</t>
  </si>
  <si>
    <t>Year</t>
  </si>
  <si>
    <t>Annually</t>
  </si>
  <si>
    <t>Recommended</t>
  </si>
  <si>
    <t>N</t>
  </si>
  <si>
    <t>Use of First-Line Psychosocial Care for Children and Adolescents on Antipsychotics (APP-CH)</t>
  </si>
  <si>
    <t xml:space="preserve">Percentage of children and adolescents ages 1 to 17 who had a new prescription for an antipsychotic medication and had documentation of psychosocial care as first-line treatment. </t>
  </si>
  <si>
    <t>Claims</t>
  </si>
  <si>
    <t>Required</t>
  </si>
  <si>
    <t>Y</t>
  </si>
  <si>
    <t>01/01/2021--12/31/2021</t>
  </si>
  <si>
    <t>Increase</t>
  </si>
  <si>
    <t>All-Cause Emergency Department Utilization Rate for Medicaid Beneficiaries who may Benefit From Integrated Physical and Behavioral Health Care (PMH-20)</t>
  </si>
  <si>
    <t>Number of all-cause ED visits per 1,000 beneficiary months among adult Medicaid beneficiaries age 18 and older who meet the eligibility criteria of beneficiaries with SMI.</t>
  </si>
  <si>
    <t>Milestone 2</t>
  </si>
  <si>
    <t>Decrease</t>
  </si>
  <si>
    <t>Consistent</t>
  </si>
  <si>
    <t>30-Day All-Cause Unplanned Readmission Following Psychiatric Hospitalization in an Inpatient Psychiatric Facility (IPF)</t>
  </si>
  <si>
    <t xml:space="preserve">The rate of unplanned, 30-day, readmission for demonstration beneficiaries with a primary discharge diagnosis of a psychiatric disorder or dementia/Alzheimer’s disease. The measurement period used to identify cases in the measure population is 12 months from January 1 through December 31. </t>
  </si>
  <si>
    <t>Medication Reconciliation Upon Admission</t>
  </si>
  <si>
    <t>Percentage of patients for whom a designated prior to admission (PTA) medication list was generated by referencing one or more external sources of PTA medications and for which all PTA medications have a documented reconciliation action by the end of Day 2 of the hospitalization.</t>
  </si>
  <si>
    <t>Electronic/paper medical records</t>
  </si>
  <si>
    <t>Medication Continuation Following Inpatient Psychiatric Discharge</t>
  </si>
  <si>
    <t xml:space="preserve">This measure assesses whether psychiatric patients admitted to an inpatient psychiatric facility (IPF) for major depressive disorder (MDD), schizophrenia, or bipolar disorder filled a prescription for evidence-based medication within 2 days prior to discharge and 30 days post-discharge. </t>
  </si>
  <si>
    <t>01/01/2020--12/31/2021</t>
  </si>
  <si>
    <t xml:space="preserve">Follow-up After Hospitalization for Mental Illness: Ages 6-17 (FUH-CH)  </t>
  </si>
  <si>
    <t>Percentage of discharges for children ages 6 to 17 who were hospitalized for treatment of selected mental illness or intentional self-harm diagnoses and who had a follow-up visit with a mental health practitioner. Two rates are reported: 
• Percentage of discharges for which the child received follow-up within 30 days after discharge 
• Percentage of discharges for which the child received follow-up within 7 days after discharge</t>
  </si>
  <si>
    <t>Follow-up After Hospitalization for Mental Illness: Age 18 and older (FUH-AD)</t>
  </si>
  <si>
    <t>Percentage of discharges for beneficiaries age 18 years and older who were hospitalized for treatment of selected mental illness diagnoses or intentional self-harm and who had a follow-up visit with a mental health practitioner. Two rates are reported:
• Percentage of discharges for which the beneficiary received follow-up within 30 days after discharge 
• Percentage of discharges for which the beneficiary received follow-up within 7 days after discharge</t>
  </si>
  <si>
    <t>Follow-up After Emergency Department Visit for Alcohol and Other Drug Abuse (FUA-AD)</t>
  </si>
  <si>
    <t>Percentage of emergency department (ED) visits for beneficiaries age 18 and older with a primary diagnosis of alcohol or other drug (AOD) abuse dependence who had a follow-up visit for AOD abuse or dependence. Two rates are reported: 
• Percentage of ED visits for AOD abuse or dependence for which the beneficiary received follow-up within 30 days of the ED visit 
• Percentage of ED visits for AOD abuse or dependence for which the beneficiary received follow-up within 7 days of the ED visit</t>
  </si>
  <si>
    <t>Follow-Up After Emergency Department Visit for Mental Illness  (FUM-AD)</t>
  </si>
  <si>
    <t>Percentage of emergency department (ED) visits for beneficiaries age 18 and older with a primary diagnosis of mental illness or intentional self-harm and who had a follow-up visit for mental illness. Two rates are reported: 
• Percentage of ED visits for mental illness for which the beneficiary received follow-up within 30 days of the ED visit 
•  Percentage of ED visits for mental illness for which the beneficiary received follow-up within 7 days of the ED visit</t>
  </si>
  <si>
    <t xml:space="preserve">Suicide or Overdose Death Within 7 and 30 Days of Discharge From an Inpatient Facility or Residential Treatment for Mental Health Among Beneficiaries With SMI or SED (count) </t>
  </si>
  <si>
    <t xml:space="preserve">Number of suicide or overdose deaths among Medicaid beneficiaries with SMI or SED within 7 and 30 days of discharge from an inpatient facility or residential stay for mental health. </t>
  </si>
  <si>
    <t>CMS-constructed</t>
  </si>
  <si>
    <t>Other annual metrics</t>
  </si>
  <si>
    <t>State data on cause of death</t>
  </si>
  <si>
    <t xml:space="preserve">Suicide or Overdose Death Within 7 and 30 Days of Discharge From an Inpatient Facility or Residential Treatment for Mental Health Among Beneficiaries With SMI or SED (rate) </t>
  </si>
  <si>
    <t xml:space="preserve">Rate of suicide or overdose deaths among Medicaid beneficiaries with SMI or SED within 7 and 30 days of discharge from an inpatient facility or residential stay for mental health. </t>
  </si>
  <si>
    <t>Mental Health Services Utilization -  Inpatient</t>
  </si>
  <si>
    <t>Number of beneficiaries in the demonstration population who use inpatient services related to mental health during the measurement period.</t>
  </si>
  <si>
    <t>Milestone 3</t>
  </si>
  <si>
    <t>Other monthly and quarterly metrics</t>
  </si>
  <si>
    <t>Month</t>
  </si>
  <si>
    <t>Quarterly</t>
  </si>
  <si>
    <t>y</t>
  </si>
  <si>
    <t>It  is anticipated the number of beneficiaries going inpatient will increase due to Medicaid expansion occurring 7/1/2021; however, the rate should decrease.</t>
  </si>
  <si>
    <t>Mental Health Services Utilization -  Intensive Outpatient and Partial Hospitalization</t>
  </si>
  <si>
    <t>Number of beneficiaries in the demonstration population who used intensive outpatient and/or partial hospitalization services related to mental health during the measurement period.</t>
  </si>
  <si>
    <t>CMHCs use a variety of POSs so all CMHC services eligible for the measure were used. Additional mental health professionals meeting the definition were added to the MH Practitioner value set (101YA0400X-LMFT, 101Y00000X-LPC, 101YM0800X-LBP, LADC/MH, 363L00000X-certified nurse practitioner/MH). Mental health telephone crisis service was added to the Telephone Visit value set.</t>
  </si>
  <si>
    <t>Mental Health Services Utilization -  Outpatient</t>
  </si>
  <si>
    <t>Number of beneficiaries in the demonstration population who used outpatient services related to mental health during the measurement period.</t>
  </si>
  <si>
    <t>Mental Health Services Utilization -  ED</t>
  </si>
  <si>
    <t>Number of beneficiaries in the demonstration population who use emergency department services for mental health during the measurement period.</t>
  </si>
  <si>
    <t>It  is anticipated the number of beneficiaries using emergency department services will increase due to Medicaid expansion occurring 7/1/2021; however, the rate should decrease.</t>
  </si>
  <si>
    <t>Mental Health Services Utilization -  Telehealth</t>
  </si>
  <si>
    <t>Number of beneficiaries in the demonstration population who used telehealth services related to mental health during the measurement period.</t>
  </si>
  <si>
    <t>Additional mental health professionals meeting the definition were added to the MH Practitioner value set (101YA0400X-LMFT, 101Y00000X-LPC, 101YM0800X-LBP, LADC/MH, 363L00000X-certified nurse practitioner/MH). Mental health telephone crisis service was added to the Telephone Visit value set.</t>
  </si>
  <si>
    <t>Due to the substantial increase in telehealth services during COVID, it is anticipated the number of telehealth services will decrease.</t>
  </si>
  <si>
    <t>Mental Health Services Utilization -  Any Services</t>
  </si>
  <si>
    <t>Number of beneficiaries in the demonstration population who used any services related to mental health during the measurement period.</t>
  </si>
  <si>
    <t>19a</t>
  </si>
  <si>
    <t>Average Length of Stay in IMDs</t>
  </si>
  <si>
    <t>Average length of stay (ALOS) for beneficiaries with SMI discharged from an inpatient or residential stay in an IMD. Three rates are reported:
• ALOS for all IMDs and populations
• ALOS among short-term stays (less than or equal to 60 days)
• ALOS among long-term stays (greater than 60 days)</t>
  </si>
  <si>
    <t>Claims 
State-specific IMD database</t>
  </si>
  <si>
    <t>Stablilize</t>
  </si>
  <si>
    <t>No more than 30 days</t>
  </si>
  <si>
    <t>19b</t>
  </si>
  <si>
    <t>Average Length of Stay in IMDs (IMDs receiving FFP only)</t>
  </si>
  <si>
    <t>Average length of stay (ALOS) for beneficiaries with SMI discharged from an inpatient or residential stay in an IMD receiving federal financial participation (FFP). Three rates are reported:
• ALOS for all IMDs and populations
• ALOS among short-term stays (less than or equal to 60 days)
• ALOS among long-term stays (greater than 60 days)</t>
  </si>
  <si>
    <t xml:space="preserve">Beneficiaries With SMI/SED Treated in an IMD for Mental Health </t>
  </si>
  <si>
    <t>Number of beneficiaries in the demonstration population who have a claim for inpatient or residential treatment for mental health in an IMD during the reporting year.</t>
  </si>
  <si>
    <t>It  is anticipated the number of beneficiaries going inpatient or residential treatment will increase due to Medicaid expansion occurring 7/1/2021; however, the rate should decrease.</t>
  </si>
  <si>
    <t>Count of Beneficiaries With SMI/SED (monthly)</t>
  </si>
  <si>
    <t>Number of beneficiaries in the demonstration population during the measurement period and/or in the 11 months before the measurement period.</t>
  </si>
  <si>
    <t>Milestone 4</t>
  </si>
  <si>
    <t>Count of Beneficiaries With SMI/SED (annually)</t>
  </si>
  <si>
    <t>Number of beneficiaries in the demonstration population during the measurement period and/or in the 12 months before the measurement period.</t>
  </si>
  <si>
    <t>Diabetes Care for Patients with Serious Mental Illness: Hemoglobin A1c (HbA1c) Poor Control (&gt;9.0%) (HPCMI-AD)</t>
  </si>
  <si>
    <t>Percentage of beneficiaries ages 18 to 75 with a serious mental illness and diabetes (type 1 and type 2) whose most recent Hemoglobin A1c (HbA1c) level during the measurement year is &gt;9.0%.</t>
  </si>
  <si>
    <t>Claims
Medical records</t>
  </si>
  <si>
    <t>DY2Q4</t>
  </si>
  <si>
    <t>The State will continue exploring methods and outreach that encourages providers to bill the codes necessary to calculate the required measure at metric #23: (HPCMI: Diabetes Care for People with Serious Mental Illness: Hemoglobin A1c (HbA1c) Poor Control (&gt;9.0%)). The State will conduct outreach with providers and depending on the data received and mad available, will calculate the measure by December 2022 or December 2023. Any data limitations that still exist will be documented.</t>
  </si>
  <si>
    <t>Screening for Depression and Follow-Up Plan: Age 18 and Older (CDF-AD)</t>
  </si>
  <si>
    <t>Percentage of beneficiaries age 18 and older screened for depression on the date of the encounter using an age appropriate standardized depression screening tool, AND if positive, a follow-up plan is documented on the date of the positive screen.</t>
  </si>
  <si>
    <t>Screening for Depression and Follow-Up Plan: Ages 12–17 (CDF-CH)</t>
  </si>
  <si>
    <t>Percentage of beneficiaries ages 12 to 17 screened for depression on the date of the encounter using an age appropriate standardized depression screening tool, AND if positive, a follow-up plan is documented on the date of the positive screen.</t>
  </si>
  <si>
    <t>Claims
Electronic medical records</t>
  </si>
  <si>
    <t>Access to Preventive/Ambulatory Health Services for Medicaid Beneficiaries With SMI</t>
  </si>
  <si>
    <t>The percentage of Medicaid beneficiaries age 18 years or older with SMI who had an ambulatory or preventive care visit during the measurement period.</t>
  </si>
  <si>
    <t>Tobacco Use Screening and Follow-up for People with SMI or Alcohol or Other Drug Dependence</t>
  </si>
  <si>
    <t>The percentage of patients 18 years and older with a serious mental illness or alcohol or other drug dependence who received a screening for tobacco use and follow-up for those identified as a current tobacco user. Two rates are reported:
• Percentage of adults with SMI who received a screening for tobacco use and follow-up for those identified as a current tobacco user
• Percentage of adults with AOD who received a screening for tobacco use and follow-up for those identified as a current tobacco user</t>
  </si>
  <si>
    <t>Alcohol Screening and Follow-up for People with SMI</t>
  </si>
  <si>
    <t>The percentage of patients 18 years and older with a serious mental illness, who were screened for unhealthy alcohol use and received brief counseling or other follow-up care if identified as an unhealthy alcohol user.</t>
  </si>
  <si>
    <t>Metabolic Monitoring for Children and Adolescents on Antipsychotics</t>
  </si>
  <si>
    <t>The percentage of children and adolescents ages 1 to 17 who had two or more antipsychotic prescriptions and had metabolic testing. Three rates are reported:
•	Percentage of children and adolescents on antipsychotics who received blood glucose testing
•	Percentage of children and adolescents on antipsychotics who received cholesterol testing
•	Percentage of children and adolescents on antipsychotics who received blood glucose and cholesterol testing</t>
  </si>
  <si>
    <t>Follow-Up Care for Adult Medicaid Beneficiaries Who are Newly Prescribed an Antipsychotic Medication</t>
  </si>
  <si>
    <t>Percentage of Medicaid beneficiaries age 18 years and older with new antipsychotic prescriptions who have completed a follow-up visit with a provider with prescribing authority within four weeks (28 days) of prescription of an antipsychotic medication.</t>
  </si>
  <si>
    <t xml:space="preserve">Total Costs Associated With Mental Health Services Among Beneficiaries With SMI/SED - Not Inpatient or Residential  </t>
  </si>
  <si>
    <t>The sum of all Medicaid spending for mental health services not in inpatient or residential settings during the measurement period.</t>
  </si>
  <si>
    <t>Other SMI/SED metrics</t>
  </si>
  <si>
    <t>CMHCs use a variety of POS so all CMHC services eligible for the measure were used. Additional mental health professionals meeting the definition were added to the MH Practitioner value set (101YA0400X-LMFT, 101Y00000X-LPC, 101YM0800X-LBP, LADC/MH, 363L00000X-certified nurse pactioner/MH). Mental health telephone crisis service was added to the Telephne Visit value set.</t>
  </si>
  <si>
    <t xml:space="preserve">Total Costs Associated With Mental Health Services Among Beneficiaries With SMI/SED - Inpatient or Residential   </t>
  </si>
  <si>
    <t xml:space="preserve">The sum of all Medicaid costs for mental health services in inpatient or residential settings during the measurement period. </t>
  </si>
  <si>
    <t xml:space="preserve">Per Capita Costs Associated With Mental Health Services Among Beneficiaries With SMI/SED - Not Inpatient or Residential </t>
  </si>
  <si>
    <t>Per capita costs for non-inpatient, non-residential services for mental health, among beneficiaries in the demonstration population during the measurement period.</t>
  </si>
  <si>
    <t xml:space="preserve">Per Capita Costs Associated With Mental Health Services Among Beneficiaries With SMI/SED - Inpatient or Residential </t>
  </si>
  <si>
    <t>Per capita costs for inpatient or residential services for mental health among beneficiaries in the demonstration population during the measurement period.</t>
  </si>
  <si>
    <t xml:space="preserve">Grievances Related to Services for SMI/SED </t>
  </si>
  <si>
    <t xml:space="preserve">Number of grievances filed during the measurement period that are related to services for SMI/SED. </t>
  </si>
  <si>
    <t>Grievances and appeals</t>
  </si>
  <si>
    <t>Administrative records</t>
  </si>
  <si>
    <t>Quarter</t>
  </si>
  <si>
    <t>Appeals Related to Services for SMI/SED</t>
  </si>
  <si>
    <t>Number of appeals filed during the measurement period that are related to services for SMI/SED.</t>
  </si>
  <si>
    <t xml:space="preserve">Critical Incidents Related to Services for SMI/SED </t>
  </si>
  <si>
    <t>Number of critical incidents filed during the measurement period that are related to services for SMI/SED.</t>
  </si>
  <si>
    <t>Total Costs Associated With Treatment for Mental Health in an IMD Among Beneficiaries With SMI/SED</t>
  </si>
  <si>
    <t>Total Medicaid costs for beneficiaries in the demonstration population who had claims for inpatient or residential treatment for mental health in an IMD during the reporting year.</t>
  </si>
  <si>
    <t>Per Capita Costs Associated With Treatment for Mental Health in an IMD Among Beneficiaries With SMI/SED</t>
  </si>
  <si>
    <t>Per capita Medicaid costs for beneficiaries in the demonstration population who had claims for inpatient or residential treatment for mental health in an IMD during the reporting year.</t>
  </si>
  <si>
    <t>Q1</t>
  </si>
  <si>
    <t>Connecting behavioral and mental health providers to health information exchange (HIE)</t>
  </si>
  <si>
    <t>Number of mental health providers connected to HIE</t>
  </si>
  <si>
    <t>Health IT</t>
  </si>
  <si>
    <t>State-specific</t>
  </si>
  <si>
    <t>HIE</t>
  </si>
  <si>
    <t>Q2</t>
  </si>
  <si>
    <t>Access to additional services using provider directory - connecting primary care to mental health service offerings</t>
  </si>
  <si>
    <t>Number of mental health providers managed in provider directory</t>
  </si>
  <si>
    <t>10/01/2021-9/30/2022</t>
  </si>
  <si>
    <t>The state will not retroactively report on this measure.</t>
  </si>
  <si>
    <t>DY2Q1</t>
  </si>
  <si>
    <t>We are implementing a statewide HIE which will go live in the fall of 2021 (DY1).</t>
  </si>
  <si>
    <t>Q3</t>
  </si>
  <si>
    <t>Creation of statewide functionalities for possible use by care team members</t>
  </si>
  <si>
    <t>Number of ADT (admission, discharge, transfer) electronic messages</t>
  </si>
  <si>
    <t xml:space="preserve">The state will not retroactively report on this measure. 
The State will utilize the ADT (admission, discharge, transfer) feature as the data point. The ADT is an electronic message sent from a hospital to the HIE; the HIE then pushes out a notification to behavioral health providers that have subscribed to this service on the status of their member. It also provides other information that allows for increased care coordination opportunities. The ADT data point will measure the State’s request to report “functionalities for the possible use by care team members” and as a means for better care coordination.
</t>
  </si>
  <si>
    <t>State-specific metrics</t>
  </si>
  <si>
    <t xml:space="preserve">Add rows for any additional state-specific metrics </t>
  </si>
  <si>
    <t>S1</t>
  </si>
  <si>
    <t>SSD-AD (Diabetes Screening for People with Schizophrenia or Bipolar Disorder Who Are Using Antipsychotic Medications)</t>
  </si>
  <si>
    <t>Alternative data collection point for Metric #23 due to data limitations; approved by CMS.</t>
  </si>
  <si>
    <t>Based on the data currently available, the State will use this  measure as a deviation from Metric #23 - Diabetes Care for Patients with Serious Mental Illness: Hemoglobin A1c (HbA1c) Poor Control (&gt;9.0%) (HPCMI-AD).</t>
  </si>
  <si>
    <t>Medicaid Section 1115 SMI/SED Demonstrations Monitoring Protocol (Part A) - SMI/SED Definitions (Version 2.0, revised)</t>
  </si>
  <si>
    <t>Serious Mental Illness/Serious Emotional Disturbance (SMI/SED) Definitions</t>
  </si>
  <si>
    <t>Narrative description of the SMI/SED demonstration population</t>
  </si>
  <si>
    <r>
      <t>EXAMPLE</t>
    </r>
    <r>
      <rPr>
        <vertAlign val="superscript"/>
        <sz val="12"/>
        <color rgb="FF646464"/>
        <rFont val="Calibri"/>
        <family val="2"/>
        <scheme val="minor"/>
      </rPr>
      <t>a</t>
    </r>
    <r>
      <rPr>
        <i/>
        <sz val="11"/>
        <color rgb="FF646464"/>
        <rFont val="Calibri"/>
        <family val="2"/>
        <scheme val="minor"/>
      </rPr>
      <t xml:space="preserve">
Adults age 18 or older with serious mental illness or children under the age of 18 with a serious emotional disturbance living within the state.</t>
    </r>
  </si>
  <si>
    <t>.</t>
  </si>
  <si>
    <t>Serious Mental Illness (SMI)</t>
  </si>
  <si>
    <t>Serious Emotional Disturbance (SED)</t>
  </si>
  <si>
    <t>Narrative description of how the state defines the population for purposes of monitoring (including age range, diagnosis groups, and associated service use requirements)</t>
  </si>
  <si>
    <r>
      <t>Codes used to identify population</t>
    </r>
    <r>
      <rPr>
        <b/>
        <vertAlign val="superscript"/>
        <sz val="11"/>
        <rFont val="Calibri"/>
        <family val="2"/>
        <scheme val="minor"/>
      </rPr>
      <t xml:space="preserve">b
</t>
    </r>
    <r>
      <rPr>
        <i/>
        <vertAlign val="superscript"/>
        <sz val="11"/>
        <rFont val="Calibri"/>
        <family val="2"/>
        <scheme val="minor"/>
      </rPr>
      <t xml:space="preserve">
</t>
    </r>
    <r>
      <rPr>
        <i/>
        <sz val="11"/>
        <rFont val="Calibri"/>
        <family val="2"/>
        <scheme val="minor"/>
      </rPr>
      <t>States may use ICD-10 diagnosis codes or state-specific treatment, diagnosis, or other types of codes to identify the population. When applicable, states should supplement ICD-10 codes with state-specific codes.</t>
    </r>
  </si>
  <si>
    <t xml:space="preserve">The State uses the type of claims and the provider identification numbers for qualified IMDs to identify the population. </t>
  </si>
  <si>
    <t xml:space="preserve">The State uses provider procedure codes to identify services provided within QRTPs that qualify as an IMD to identify the population. </t>
  </si>
  <si>
    <r>
      <t>Procedure (e.g., CPT, HCPCS) or revenue codes used to identify/define service requirements</t>
    </r>
    <r>
      <rPr>
        <b/>
        <vertAlign val="superscript"/>
        <sz val="11"/>
        <rFont val="Calibri"/>
        <family val="2"/>
        <scheme val="minor"/>
      </rPr>
      <t xml:space="preserve">b </t>
    </r>
    <r>
      <rPr>
        <b/>
        <sz val="11"/>
        <rFont val="Calibri"/>
        <family val="2"/>
        <scheme val="minor"/>
      </rPr>
      <t xml:space="preserve">
</t>
    </r>
    <r>
      <rPr>
        <i/>
        <sz val="11"/>
        <rFont val="Calibri"/>
        <family val="2"/>
        <scheme val="minor"/>
      </rPr>
      <t>If the state is not using procedure or revenue codes, the state should include the data source(s) (e.g., state-specific codes) used to identify/define service requirements.</t>
    </r>
  </si>
  <si>
    <t>The State uses inpatient claims (claim type = “I”) and the qualifying inpatient hospital (IMD) providers to identify inpatient psychiatric care. Procedure code S9484 identifies residential crisis care provided by facilities with more than 16 beds.</t>
  </si>
  <si>
    <t>The State uses procedure codes to identify inpatient psychiatric care.</t>
  </si>
  <si>
    <r>
      <rPr>
        <vertAlign val="superscript"/>
        <sz val="11"/>
        <rFont val="Calibri"/>
        <family val="2"/>
        <scheme val="minor"/>
      </rPr>
      <t>a</t>
    </r>
    <r>
      <rPr>
        <sz val="11"/>
        <rFont val="Calibri"/>
        <family val="2"/>
        <scheme val="minor"/>
      </rPr>
      <t xml:space="preserve">The examples are based on a definition of SMI from the National Committee for Quality Assurance (NCQA).  The examples provided are intended to be illustrative only.  The example codes provided are not comprehensive. </t>
    </r>
  </si>
  <si>
    <r>
      <rPr>
        <vertAlign val="superscript"/>
        <sz val="11"/>
        <rFont val="Calibri"/>
        <family val="2"/>
        <scheme val="minor"/>
      </rPr>
      <t>b</t>
    </r>
    <r>
      <rPr>
        <sz val="11"/>
        <rFont val="Calibri"/>
        <family val="2"/>
        <scheme val="minor"/>
      </rPr>
      <t>States may choose to include codes as separate tabs in this workbook.</t>
    </r>
  </si>
  <si>
    <t xml:space="preserve">   </t>
  </si>
  <si>
    <t>Medicaid Section 1115 SMI/SED Demonstrations Monitoring Protocol (Part A) - Planned subpopulations (Version 2.0, revised)</t>
  </si>
  <si>
    <t>Serious Mental Illness/Serious Emotional Disturbance (SMI/SED) Planned Subpopulations</t>
  </si>
  <si>
    <t>Planned subpopulation reporting</t>
  </si>
  <si>
    <t>Subpopulations</t>
  </si>
  <si>
    <t>Relevant metrics</t>
  </si>
  <si>
    <t>Subpopulation category</t>
  </si>
  <si>
    <t xml:space="preserve">Relevant metrics </t>
  </si>
  <si>
    <t>Subpopulation type</t>
  </si>
  <si>
    <t>Attest that planned subpopulation reporting within each category matches the description in the CMS-provided technical specifications manual (Y/N)</t>
  </si>
  <si>
    <t>If the planned reporting of subpopulations does not match (i.e., column G = “N”), list the subpopulations state plans to report (Format: comma separated)</t>
  </si>
  <si>
    <t>Attest that metrics reporting for subpopulation category matches CMS-provided technical specifications manual (Y/N)</t>
  </si>
  <si>
    <t>If the planned reporting of relevant metrics does not match (i.e., column I = “N”), list the metrics for which state plans to report for each subpopulation category (Format: metric number, comma separated)</t>
  </si>
  <si>
    <r>
      <t xml:space="preserve">EXAMPLE:
Age group
</t>
    </r>
    <r>
      <rPr>
        <b/>
        <i/>
        <sz val="11"/>
        <color theme="2" tint="-0.249977111117893"/>
        <rFont val="Calibri"/>
        <family val="2"/>
        <scheme val="minor"/>
      </rPr>
      <t>(Do not delete or edit this row)</t>
    </r>
  </si>
  <si>
    <t>EXAMPLE:
Children ( Age&lt;16), Transition-age youth (Age 16-24), Adults (Age 25–64), Older adults (Age 65+)</t>
  </si>
  <si>
    <t>EXAMPLE:
Required</t>
  </si>
  <si>
    <t>EXAMPLE:
Metrics #11, 12, #13, 14, 15, 16, 17, 18, 21, 22</t>
  </si>
  <si>
    <t>EXAMPLE:
CMS-provided</t>
  </si>
  <si>
    <t>EXAMPLE:
Children/Young adults (ages 12-21), Adults (ages 21-65)</t>
  </si>
  <si>
    <t xml:space="preserve">EXAMPLE:
</t>
  </si>
  <si>
    <t>Standardized definition of SMI</t>
  </si>
  <si>
    <t>Individuals who meet the standardized definition of SMI</t>
  </si>
  <si>
    <t>Metrics #13, 14, 15, 16, 17, 18, 21, 22</t>
  </si>
  <si>
    <t>CMS-provided</t>
  </si>
  <si>
    <t>State-specific definition of SMI</t>
  </si>
  <si>
    <t>Individuals who meet the state-specific definition of SMI</t>
  </si>
  <si>
    <t>Age group</t>
  </si>
  <si>
    <t>Children ( Age&lt;16), Transition-age youth (Age 16-24), Adults (Age 25–64), Older adults (Age 65+)</t>
  </si>
  <si>
    <t>Metrics #11, 12, 13, 14, 15, 16, 17, 18, 21, 22</t>
  </si>
  <si>
    <t xml:space="preserve">Dual–eligible status </t>
  </si>
  <si>
    <t>Dual-eligible (Medicare-Medicaid eligible), Medicaid only</t>
  </si>
  <si>
    <t>Disability</t>
  </si>
  <si>
    <t xml:space="preserve">Eligible for Medicaid on the basis of disability, Not eligible for Medicaid on the basis of disability </t>
  </si>
  <si>
    <t>Criminal justice status</t>
  </si>
  <si>
    <t>Criminally involved, Not criminally involved</t>
  </si>
  <si>
    <t>Co-occurring SUD</t>
  </si>
  <si>
    <t>Individuals with co-occurring SUD</t>
  </si>
  <si>
    <t>Co-occurring physical health conditions</t>
  </si>
  <si>
    <t>Individuals with co-occurring physical health conditions</t>
  </si>
  <si>
    <t>[Insert row(s) for any state-specific subpopulation(s)]</t>
  </si>
  <si>
    <t>Medicaid Section 1115 SMI/SED Demonstrations Monitoring Protocol (Part A) - SMI/SED Reporting schedule (Version 2.0, revised)</t>
  </si>
  <si>
    <t>Serious Mental Illness/Serious Emotional Disturbance (SMI/SED) Reporting Schedule</t>
  </si>
  <si>
    <t xml:space="preserve">Instructions: </t>
  </si>
  <si>
    <t xml:space="preserve">(1) In the reporting periods input table (Table 1), use the prompt in column A to enter the requested information in the corresponding row of column B.  All report names and reporting periods should use the format DY#Q# or CY# and all dates should use the format MM/DD/YYYY with no spaces in the cell.  The information entered in these cells will auto-populate the SMI/SED demonstration reporting schedule in Table 2.  All cells in the input table must be completed in entirety for the standard reporting schedule to be accurately auto-populated.  </t>
  </si>
  <si>
    <t>(2) Review the state's reporting schedule in the SMI/SED demonstration reporting schedule table (Table 2).  For each of the reporting categories listed in column E, select Y or N in column G, "Deviations from standard reporting schedule (Y/N)" to indicate whether the state plans to report according to the standard reporting schedule.  If a state's planned reporting does not match the standard reporting schedule for any quarter and/or reporting category (i.e. column G= “N”), the state should describe these deviations in column H, "Explanation for deviations (if column G="Y")"  and use column I, “Proposed deviations from standard reporting schedule,” to indicate the SMI/SED measurement periods with which it wishes to overwrite the standard schedule (column F).  All other columns are locked for editing and should not be altered by the state.</t>
  </si>
  <si>
    <t>Table 1. Reporting Periods Input Table</t>
  </si>
  <si>
    <t>Demonstration reporting periods/dates</t>
  </si>
  <si>
    <t>Dates of first SMI/SED reporting quarter:</t>
  </si>
  <si>
    <t>Reporting period
(Format SMI/SED DYQ; Ex. DY1Q1)</t>
  </si>
  <si>
    <t>DY1Q1</t>
  </si>
  <si>
    <r>
      <t>Start date (MM/DD/YYYY)</t>
    </r>
    <r>
      <rPr>
        <b/>
        <vertAlign val="superscript"/>
        <sz val="11"/>
        <color theme="0"/>
        <rFont val="Calibri"/>
        <family val="2"/>
        <scheme val="minor"/>
      </rPr>
      <t>a</t>
    </r>
  </si>
  <si>
    <t>End date (MM/DD/YYYY)</t>
  </si>
  <si>
    <t xml:space="preserve"> </t>
  </si>
  <si>
    <t>Broader section 1115 demonstration reporting period corresponding with the first SMI/SED reporting quarter, if applicable. If there is no boarder demonstration, fill in the first SMI/SED reporting period.  
(Format DYQ; Ex. DY3Q1)</t>
  </si>
  <si>
    <t>First SMI/SED report due date (per STCs)
(MM/DD/YYYY)</t>
  </si>
  <si>
    <t>First SMI/SED report in which the state plans to report annual metrics that are established quality measures (EQMs):</t>
  </si>
  <si>
    <t>Baseline period for EQMs
(Format CY; Ex. CY2019)</t>
  </si>
  <si>
    <t>CY2021</t>
  </si>
  <si>
    <t>SMI/SED DY and Q associated with report
(Format SMI/SED DYQ; Ex. DY1Q1)</t>
  </si>
  <si>
    <t>DY2Q2</t>
  </si>
  <si>
    <t>Start date (MM/DD/YYYY)</t>
  </si>
  <si>
    <t>Dates of last SMI/SED reporting quarter:</t>
  </si>
  <si>
    <t>Table 2. SMI/SED Demonstration Reporting Schedule</t>
  </si>
  <si>
    <t>Dates of SMI/SED reporting quarter
(MM/DD/YYYY - MM/DD/YYYY)</t>
  </si>
  <si>
    <t>Report due 
(per STCs)
(MM/DD/YYYY)</t>
  </si>
  <si>
    <t>Broader section 1115 reporting period, if applicable; else SMI/SED reporting period 
(Format DYQ; Ex. DY1Q3)</t>
  </si>
  <si>
    <r>
      <t>For each reporting category, measurement period for which information is captured in monitoring report per standard reporting schedule (Format DYQ; Ex. DY1Q3)</t>
    </r>
    <r>
      <rPr>
        <b/>
        <vertAlign val="superscript"/>
        <sz val="11"/>
        <color theme="0"/>
        <rFont val="Calibri"/>
        <family val="2"/>
        <scheme val="minor"/>
      </rPr>
      <t>b</t>
    </r>
  </si>
  <si>
    <t>Deviation from standard reporting schedule 
(Y/N)</t>
  </si>
  <si>
    <t>Explanation for deviations (if column G="Y")</t>
  </si>
  <si>
    <t xml:space="preserve">Proposed deviations from standard reporting schedule (Format DYQ; Ex. DY1Q3) </t>
  </si>
  <si>
    <t>Start date</t>
  </si>
  <si>
    <t>End date</t>
  </si>
  <si>
    <t>SMI/SED</t>
  </si>
  <si>
    <t>Narrative information</t>
  </si>
  <si>
    <t xml:space="preserve">Annual availability assessment </t>
  </si>
  <si>
    <t>Annual metrics that are established quality measures</t>
  </si>
  <si>
    <t>The date represented in the availability assessment will be February 28 each year to be consistent with the assessment provided in the application. The State requests additional time to gather data as of that date.</t>
  </si>
  <si>
    <t>DY3Q1</t>
  </si>
  <si>
    <t>DY4Q1</t>
  </si>
  <si>
    <t>DY5Q1</t>
  </si>
  <si>
    <t>5.31.2026</t>
  </si>
  <si>
    <t>Add rows for all additional demonstration reporting quarters</t>
  </si>
  <si>
    <t>Notes:</t>
  </si>
  <si>
    <r>
      <t xml:space="preserve">a </t>
    </r>
    <r>
      <rPr>
        <b/>
        <sz val="10"/>
        <color theme="1"/>
        <rFont val="Calibri"/>
        <family val="2"/>
        <scheme val="minor"/>
      </rPr>
      <t>SMI/SED demonstration start date</t>
    </r>
    <r>
      <rPr>
        <sz val="10"/>
        <color theme="1"/>
        <rFont val="Calibri"/>
        <family val="2"/>
        <scheme val="minor"/>
      </rPr>
      <t>: For monitoring purposes, CMS defines the start date of the demonstration as the effective date listed in the state’s STCs at time of SMI/SED demonstration approval.  For example, if the state’s STCs at the time of SMI/SED demonstration approval note that the demonstration is effective January 1, 2020 – December 31, 2025, the state should consider January 1, 2020 to be the start date of the demonstration.  Note that that the effective date is considered to be the first day the state may begin its SMI/SED demonstration.  In many cases, the effective date is distinct from the approval date of a demonstration; that is, in certain cases, CMS may approve a section 1115 demonstration with an effective date that is in the future.  For example, CMS may approve an extension request on 12/15/2020, with an effective date of 1/1/2021 for the new demonstration period.  In many cases, the effective date also differs from the date a state begins implementing its demonstration.</t>
    </r>
  </si>
  <si>
    <r>
      <rPr>
        <vertAlign val="superscript"/>
        <sz val="10"/>
        <color theme="1"/>
        <rFont val="Calibri"/>
        <family val="2"/>
        <scheme val="minor"/>
      </rPr>
      <t>b</t>
    </r>
    <r>
      <rPr>
        <sz val="10"/>
        <color theme="1"/>
        <rFont val="Calibri"/>
        <family val="2"/>
        <scheme val="minor"/>
      </rPr>
      <t xml:space="preserve"> The auto-populated reporting schedule in Table 2 outlines the data the state is expected to reported for each SMI/SED demonstration year and quarter.  However, the state is not expected to begin reporting any metrics data until after protocol approval.  The state should see Section B of the Monitoring Report Instructions for more information on retrospective reporting of data following protocol approval.
AA# refers to the Annual Assessment of the Availability of Mental Health Services (“Annual Availability Assessment”) and the SMI/SED DY in which the Annual Availability Assessment will be submitted (for example, “AA1” refers to the Annual Availability Assessment that will be submitted with the state’s annual monitoring report for SMI/SED DY1).  Data in each Annual Availability Assessment should be reported as of the month and day indicated in the state’s approved monitoring protocol.  If the state cannot submit its Annual Availability Assessments when it submits its annual monitoring reports, it should propose and describe a reporting deviation in Columns G and H.</t>
    </r>
  </si>
  <si>
    <t>SMI-SED planned metrics</t>
  </si>
  <si>
    <t>"State will report (Y/N)" column K</t>
  </si>
  <si>
    <t>"Attest that planned reporting matches the CMS-provided technical specifications manual (Y/N)" column O</t>
  </si>
  <si>
    <t>"State plans to phase in reporting (Y/N)" column Q</t>
  </si>
  <si>
    <t>SMI-SED planned subpopulations</t>
  </si>
  <si>
    <t>"State will report (Y/N)" column F</t>
  </si>
  <si>
    <t>"Attest that planned subpopulation reporting within each category matches the description in the CMS-provided technical specifications manual (Y/N)" column G</t>
  </si>
  <si>
    <t>"Attest that metrics reporting for subpopulation category matches CMS-provided technical specifications manual (Y/N)" coumn I</t>
  </si>
  <si>
    <t>INPUT (Q)</t>
  </si>
  <si>
    <t>OUTPUT(Q+1)</t>
  </si>
  <si>
    <t>DEMO START INPUT</t>
  </si>
  <si>
    <t xml:space="preserve">DEMO OUTPUT (Q+1) </t>
  </si>
  <si>
    <t>TOTAL DEMONSTRATIONS Qs</t>
  </si>
  <si>
    <t>Count Qs</t>
  </si>
  <si>
    <t>CY</t>
  </si>
  <si>
    <t>Dates of reporting quarter
(MM/DD/YYYY - MM/DD/YYYY)</t>
  </si>
  <si>
    <t>For each monitoring report, the state is expected to report the following information (presented by measurement period associated with policy information in the report, by reporting category)</t>
  </si>
  <si>
    <t>DY1Q2</t>
  </si>
  <si>
    <r>
      <t>Report due 
(per STCs schedule)</t>
    </r>
    <r>
      <rPr>
        <b/>
        <vertAlign val="superscript"/>
        <sz val="11"/>
        <color theme="0"/>
        <rFont val="Calibri"/>
        <family val="2"/>
        <scheme val="minor"/>
      </rPr>
      <t>a</t>
    </r>
    <r>
      <rPr>
        <b/>
        <sz val="11"/>
        <color theme="0"/>
        <rFont val="Calibri"/>
        <family val="2"/>
        <scheme val="minor"/>
      </rPr>
      <t xml:space="preserve">
(MM/DD/YYYY - MM/DD/YYYY)</t>
    </r>
  </si>
  <si>
    <t>AD</t>
  </si>
  <si>
    <t>DY1Q3</t>
  </si>
  <si>
    <t xml:space="preserve">Start date: </t>
  </si>
  <si>
    <t>DY1Q4</t>
  </si>
  <si>
    <t>Start date (Q,90 day)</t>
  </si>
  <si>
    <t>DY Q</t>
  </si>
  <si>
    <t>DY Q annual metrics</t>
  </si>
  <si>
    <t>CY Q</t>
  </si>
  <si>
    <t>Include Q</t>
  </si>
  <si>
    <t>Calendar year</t>
  </si>
  <si>
    <t>Demonstration year</t>
  </si>
  <si>
    <t>DY2Q3</t>
  </si>
  <si>
    <t>DY3Q2</t>
  </si>
  <si>
    <t>DY3Q3</t>
  </si>
  <si>
    <t>DY3Q4</t>
  </si>
  <si>
    <t>DY4Q2</t>
  </si>
  <si>
    <t>DY4Q3</t>
  </si>
  <si>
    <t>DY4Q4</t>
  </si>
  <si>
    <t>DY5Q2</t>
  </si>
  <si>
    <t>DY5Q3</t>
  </si>
  <si>
    <t>DY5Q4</t>
  </si>
  <si>
    <t>DY6Q1</t>
  </si>
  <si>
    <t>DY6Q2</t>
  </si>
  <si>
    <t>DY6Q3</t>
  </si>
  <si>
    <t>DY6Q4</t>
  </si>
  <si>
    <t>DY7Q1</t>
  </si>
  <si>
    <t>DY7Q2</t>
  </si>
  <si>
    <t>DY7Q3</t>
  </si>
  <si>
    <t>DY7Q4</t>
  </si>
  <si>
    <t>DY8Q1</t>
  </si>
  <si>
    <t>DY8Q2</t>
  </si>
  <si>
    <t>DY8Q3</t>
  </si>
  <si>
    <t>DY8Q4</t>
  </si>
  <si>
    <t>DY9Q1</t>
  </si>
  <si>
    <t>DY9Q2</t>
  </si>
  <si>
    <t>DY9Q3</t>
  </si>
  <si>
    <t>DY9Q4</t>
  </si>
  <si>
    <t>DY10Q1</t>
  </si>
  <si>
    <t>DY10Q2</t>
  </si>
  <si>
    <t>DY10Q3</t>
  </si>
  <si>
    <t>DY10Q4</t>
  </si>
  <si>
    <t>DY11Q1</t>
  </si>
  <si>
    <t>DY11Q2</t>
  </si>
  <si>
    <t>DY11Q3</t>
  </si>
  <si>
    <t>DY11Q4</t>
  </si>
  <si>
    <t>DY12Q1</t>
  </si>
  <si>
    <t>DY12Q2</t>
  </si>
  <si>
    <t>DY12Q3</t>
  </si>
  <si>
    <t>DY12Q4</t>
  </si>
  <si>
    <t>DY13Q1</t>
  </si>
  <si>
    <t>DY13Q2</t>
  </si>
  <si>
    <t>DY13Q3</t>
  </si>
  <si>
    <t>DY13Q4</t>
  </si>
  <si>
    <t>DY14Q1</t>
  </si>
  <si>
    <t>DY14Q2</t>
  </si>
  <si>
    <t>DY14Q3</t>
  </si>
  <si>
    <t>DY14Q4</t>
  </si>
  <si>
    <t>DY15Q1</t>
  </si>
  <si>
    <t>DY15Q2</t>
  </si>
  <si>
    <t>DY15Q3</t>
  </si>
  <si>
    <t>DY15Q4</t>
  </si>
  <si>
    <t>DY16Q1</t>
  </si>
  <si>
    <t>DY16Q2</t>
  </si>
  <si>
    <t>DY16Q3</t>
  </si>
  <si>
    <t>DY16Q4</t>
  </si>
  <si>
    <t>DY17Q1</t>
  </si>
  <si>
    <t>DY17Q2</t>
  </si>
  <si>
    <t>DY17Q3</t>
  </si>
  <si>
    <t>DY17Q4</t>
  </si>
  <si>
    <t>DY18Q1</t>
  </si>
  <si>
    <t>DY18Q2</t>
  </si>
  <si>
    <t>DY18Q3</t>
  </si>
  <si>
    <t>DY18Q4</t>
  </si>
  <si>
    <t>DY19Q1</t>
  </si>
  <si>
    <t>DY19Q2</t>
  </si>
  <si>
    <t>DY19Q3</t>
  </si>
  <si>
    <t>DY19Q4</t>
  </si>
  <si>
    <t>DY20Q1</t>
  </si>
  <si>
    <t>DY20Q2</t>
  </si>
  <si>
    <t>DY20Q3</t>
  </si>
  <si>
    <t>DY20Q4</t>
  </si>
  <si>
    <t>DY21Q1</t>
  </si>
  <si>
    <t>DY21Q2</t>
  </si>
  <si>
    <t>DY21Q3</t>
  </si>
  <si>
    <t>DY21Q4</t>
  </si>
  <si>
    <t>DY22Q1</t>
  </si>
  <si>
    <t>DY23Q2</t>
  </si>
  <si>
    <t>DY22Q3</t>
  </si>
  <si>
    <t>DY22Q4</t>
  </si>
  <si>
    <t>DY23Q1</t>
  </si>
  <si>
    <t>DY23Q3</t>
  </si>
  <si>
    <t>DY23Q4</t>
  </si>
  <si>
    <t>DY24Q1</t>
  </si>
  <si>
    <t>DY24Q2</t>
  </si>
  <si>
    <t>DY24Q3</t>
  </si>
  <si>
    <t>DY24Q4</t>
  </si>
  <si>
    <t>DY25Q1</t>
  </si>
  <si>
    <t>DY25Q2</t>
  </si>
  <si>
    <t>DY25Q3</t>
  </si>
  <si>
    <t>DY25Q4</t>
  </si>
  <si>
    <t>x</t>
  </si>
  <si>
    <t>Monitoring Protocol Template (Part B)</t>
  </si>
  <si>
    <t xml:space="preserve">Based on the data currently available, the State will use the state-specific measure (#S1) as a deviation:  SSD-AD (Diabetes Screening for People with Schizophrenia or Bipolar Disorder Who Are Using Antipsychotic Medications). </t>
  </si>
  <si>
    <t>01/01/2022--12/31/2022</t>
  </si>
  <si>
    <t>Individuals, regardless of diagnosis, under the age of 18 with at least one claim/encounter at a Qualified Residential Treament Program (QRTP) that meets the definition of an IMD during the measurement period and any applicable look-back period. Individuals undergoing SUD treatment only are not included.</t>
  </si>
  <si>
    <t>Individuals, regardless of diagnosis, who fit one of the following criteria: 1) are 21 through 64 years of age with at least one acute inpatient claim/encounter at an IMD during the measurement period and any applicable look-back period; or 2) are 18 through 64 years of age with at least one facility-based crisis claim/encounter at an IMD during the measurement period and any applicable look-back period. Individuals undergoing SUD treatment only are not included.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</si>
</sst>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yy"/>
    <numFmt numFmtId="165" formatCode="0;\-0;;@"/>
  </numFmts>
  <fonts count="38"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i/>
      <sz val="11"/>
      <name val="Calibri"/>
      <family val="2"/>
      <scheme val="minor"/>
    </font>
    <font>
      <vertAlign val="superscript"/>
      <sz val="11"/>
      <name val="Calibri"/>
      <family val="2"/>
      <scheme val="minor"/>
    </font>
    <font>
      <sz val="11"/>
      <color theme="0"/>
      <name val="Calibri"/>
      <family val="2"/>
      <scheme val="minor"/>
    </font>
    <font>
      <sz val="11"/>
      <color theme="1"/>
      <name val="Calibri"/>
      <family val="2"/>
      <scheme val="minor"/>
    </font>
    <font>
      <i/>
      <sz val="11"/>
      <color theme="2" tint="-0.249977111117893"/>
      <name val="Calibri"/>
      <family val="2"/>
      <scheme val="minor"/>
    </font>
    <font>
      <b/>
      <i/>
      <sz val="11"/>
      <color theme="2" tint="-0.249977111117893"/>
      <name val="Calibri"/>
      <family val="2"/>
      <scheme val="minor"/>
    </font>
    <font>
      <sz val="11"/>
      <color theme="2" tint="-0.249977111117893"/>
      <name val="Calibri"/>
      <family val="2"/>
      <scheme val="minor"/>
    </font>
    <font>
      <i/>
      <u/>
      <sz val="11"/>
      <color theme="2" tint="-0.249977111117893"/>
      <name val="Calibri"/>
      <family val="2"/>
      <scheme val="minor"/>
    </font>
    <font>
      <i/>
      <vertAlign val="superscript"/>
      <sz val="11"/>
      <name val="Calibri"/>
      <family val="2"/>
      <scheme val="minor"/>
    </font>
    <font>
      <b/>
      <vertAlign val="superscript"/>
      <sz val="11"/>
      <color theme="0"/>
      <name val="Calibri"/>
      <family val="2"/>
      <scheme val="minor"/>
    </font>
    <font>
      <sz val="11"/>
      <color rgb="FF006100"/>
      <name val="Calibri"/>
      <family val="2"/>
      <scheme val="minor"/>
    </font>
    <font>
      <sz val="11"/>
      <color rgb="FF9C0006"/>
      <name val="Calibri"/>
      <family val="2"/>
      <scheme val="minor"/>
    </font>
    <font>
      <b/>
      <sz val="16"/>
      <name val="Calibri"/>
      <family val="2"/>
      <scheme val="minor"/>
    </font>
    <font>
      <vertAlign val="superscript"/>
      <sz val="10"/>
      <color theme="1"/>
      <name val="Times New Roman"/>
      <family val="1"/>
    </font>
    <font>
      <sz val="12"/>
      <color rgb="FF000000"/>
      <name val="Calibri"/>
      <family val="2"/>
      <scheme val="minor"/>
    </font>
    <font>
      <sz val="11"/>
      <color rgb="FF000000"/>
      <name val="Calibri"/>
      <family val="2"/>
      <scheme val="minor"/>
    </font>
    <font>
      <b/>
      <sz val="11"/>
      <color rgb="FF000000"/>
      <name val="Calibri"/>
      <family val="2"/>
      <scheme val="minor"/>
    </font>
    <font>
      <vertAlign val="superscript"/>
      <sz val="10"/>
      <color theme="1"/>
      <name val="Calibri"/>
      <family val="2"/>
      <scheme val="minor"/>
    </font>
    <font>
      <b/>
      <sz val="10"/>
      <color theme="1"/>
      <name val="Calibri"/>
      <family val="2"/>
      <scheme val="minor"/>
    </font>
    <font>
      <sz val="10"/>
      <color theme="1"/>
      <name val="Calibri"/>
      <family val="2"/>
      <scheme val="minor"/>
    </font>
    <font>
      <i/>
      <sz val="11"/>
      <color theme="2" tint="-0.249977111117893"/>
      <name val="Calibri"/>
      <family val="2"/>
    </font>
    <font>
      <b/>
      <sz val="16"/>
      <color theme="1"/>
      <name val="Calibri"/>
      <family val="2"/>
      <scheme val="minor"/>
    </font>
    <font>
      <sz val="11"/>
      <color theme="5"/>
      <name val="Calibri"/>
      <family val="2"/>
      <scheme val="minor"/>
    </font>
    <font>
      <sz val="7"/>
      <color rgb="FF000000"/>
      <name val="Times New Roman"/>
      <family val="1"/>
    </font>
    <font>
      <i/>
      <sz val="11"/>
      <color rgb="FF646464"/>
      <name val="Calibri"/>
      <family val="2"/>
      <scheme val="minor"/>
    </font>
    <font>
      <vertAlign val="superscript"/>
      <sz val="12"/>
      <color rgb="FF646464"/>
      <name val="Calibri"/>
      <family val="2"/>
      <scheme val="minor"/>
    </font>
    <font>
      <b/>
      <vertAlign val="superscript"/>
      <sz val="11"/>
      <name val="Calibri"/>
      <family val="2"/>
      <scheme val="minor"/>
    </font>
    <font>
      <sz val="11"/>
      <color rgb="FF6C6F70"/>
      <name val="Calibri"/>
      <family val="2"/>
      <scheme val="minor"/>
    </font>
    <font>
      <sz val="11"/>
      <color rgb="FF000000"/>
      <name val="Calibri"/>
      <family val="2"/>
    </font>
    <font>
      <sz val="11"/>
      <name val="Calibri"/>
      <family val="2"/>
    </font>
    <font>
      <sz val="11"/>
      <color rgb="FF000000"/>
      <name val="Calibri"/>
      <charset val="1"/>
    </font>
    <font>
      <sz val="11"/>
      <color rgb="FF444444"/>
      <name val="Calibri"/>
      <family val="2"/>
      <charset val="1"/>
    </font>
  </fonts>
  <fills count="1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lightUp">
        <bgColor theme="2"/>
      </patternFill>
    </fill>
    <fill>
      <patternFill patternType="solid">
        <fgColor rgb="FF6C6F70"/>
        <bgColor indexed="64"/>
      </patternFill>
    </fill>
    <fill>
      <patternFill patternType="solid">
        <fgColor theme="2" tint="-9.9978637043366805E-2"/>
        <bgColor indexed="64"/>
      </patternFill>
    </fill>
    <fill>
      <patternFill patternType="solid">
        <fgColor rgb="FFFFFFCC"/>
      </patternFill>
    </fill>
    <fill>
      <patternFill patternType="solid">
        <fgColor theme="0" tint="-0.14999847407452621"/>
        <bgColor indexed="64"/>
      </patternFill>
    </fill>
    <fill>
      <patternFill patternType="solid">
        <fgColor theme="2" tint="-0.249977111117893"/>
        <bgColor indexed="64"/>
      </patternFill>
    </fill>
    <fill>
      <patternFill patternType="solid">
        <fgColor rgb="FFC6EFCE"/>
      </patternFill>
    </fill>
    <fill>
      <patternFill patternType="solid">
        <fgColor rgb="FFFFC7CE"/>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FFFFFF"/>
        <bgColor rgb="FF000000"/>
      </patternFill>
    </fill>
  </fills>
  <borders count="48">
    <border>
      <left/>
      <right/>
      <top/>
      <bottom/>
      <diagonal/>
    </border>
    <border>
      <left style="thin">
        <color theme="0"/>
      </left>
      <right/>
      <top/>
      <bottom/>
      <diagonal/>
    </border>
    <border>
      <left/>
      <right style="thin">
        <color theme="0"/>
      </right>
      <top/>
      <bottom/>
      <diagonal/>
    </border>
    <border>
      <left style="thin">
        <color rgb="FFB2B2B2"/>
      </left>
      <right style="thin">
        <color rgb="FFB2B2B2"/>
      </right>
      <top style="thin">
        <color rgb="FFB2B2B2"/>
      </top>
      <bottom style="thin">
        <color rgb="FFB2B2B2"/>
      </bottom>
      <diagonal/>
    </border>
    <border>
      <left style="thin">
        <color rgb="FFB2B2B2"/>
      </left>
      <right style="thin">
        <color rgb="FFB2B2B2"/>
      </right>
      <top style="thin">
        <color rgb="FFB2B2B2"/>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0" tint="-0.34998626667073579"/>
      </left>
      <right style="thin">
        <color theme="0" tint="-0.34998626667073579"/>
      </right>
      <top style="thin">
        <color indexed="64"/>
      </top>
      <bottom style="medium">
        <color theme="0" tint="-0.34998626667073579"/>
      </bottom>
      <diagonal/>
    </border>
    <border>
      <left style="thin">
        <color theme="0" tint="-0.34998626667073579"/>
      </left>
      <right style="thin">
        <color indexed="64"/>
      </right>
      <top style="thin">
        <color indexed="64"/>
      </top>
      <bottom style="medium">
        <color theme="0" tint="-0.34998626667073579"/>
      </bottom>
      <diagonal/>
    </border>
    <border>
      <left style="thin">
        <color indexed="64"/>
      </left>
      <right style="thin">
        <color indexed="64"/>
      </right>
      <top/>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indexed="64"/>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indexed="64"/>
      </top>
      <bottom/>
      <diagonal/>
    </border>
    <border>
      <left style="thin">
        <color theme="0" tint="-0.34998626667073579"/>
      </left>
      <right style="thin">
        <color indexed="64"/>
      </right>
      <top style="thin">
        <color theme="0" tint="-0.34998626667073579"/>
      </top>
      <bottom/>
      <diagonal/>
    </border>
    <border>
      <left style="thin">
        <color indexed="64"/>
      </left>
      <right style="thin">
        <color indexed="64"/>
      </right>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indexed="64"/>
      </top>
      <bottom style="thin">
        <color indexed="64"/>
      </bottom>
      <diagonal/>
    </border>
    <border>
      <left style="thin">
        <color theme="0" tint="-0.34998626667073579"/>
      </left>
      <right style="thin">
        <color indexed="64"/>
      </right>
      <top style="thin">
        <color theme="0" tint="-0.34998626667073579"/>
      </top>
      <bottom style="thin">
        <color indexed="64"/>
      </bottom>
      <diagonal/>
    </border>
    <border>
      <left style="thin">
        <color theme="0" tint="-0.34998626667073579"/>
      </left>
      <right style="thin">
        <color theme="0" tint="-0.34998626667073579"/>
      </right>
      <top/>
      <bottom style="medium">
        <color theme="0" tint="-0.34998626667073579"/>
      </bottom>
      <diagonal/>
    </border>
    <border>
      <left style="thin">
        <color theme="0" tint="-0.34998626667073579"/>
      </left>
      <right style="thin">
        <color indexed="64"/>
      </right>
      <top/>
      <bottom style="medium">
        <color theme="0" tint="-0.34998626667073579"/>
      </bottom>
      <diagonal/>
    </border>
    <border>
      <left/>
      <right style="thin">
        <color theme="0" tint="-0.34998626667073579"/>
      </right>
      <top style="thin">
        <color indexed="64"/>
      </top>
      <bottom style="medium">
        <color theme="0" tint="-0.34998626667073579"/>
      </bottom>
      <diagonal/>
    </border>
    <border>
      <left style="thin">
        <color indexed="64"/>
      </left>
      <right style="thin">
        <color theme="0" tint="-0.34998626667073579"/>
      </right>
      <top style="thin">
        <color indexed="64"/>
      </top>
      <bottom style="medium">
        <color theme="0" tint="-0.34998626667073579"/>
      </bottom>
      <diagonal/>
    </border>
    <border>
      <left style="thin">
        <color indexed="64"/>
      </left>
      <right style="thin">
        <color theme="0" tint="-0.34998626667073579"/>
      </right>
      <top style="thin">
        <color theme="0" tint="-0.34998626667073579"/>
      </top>
      <bottom style="medium">
        <color theme="0" tint="-0.34998626667073579"/>
      </bottom>
      <diagonal/>
    </border>
    <border>
      <left style="thin">
        <color indexed="64"/>
      </left>
      <right style="thin">
        <color theme="0" tint="-0.34998626667073579"/>
      </right>
      <top style="thin">
        <color theme="0" tint="-0.34998626667073579"/>
      </top>
      <bottom style="thin">
        <color indexed="64"/>
      </bottom>
      <diagonal/>
    </border>
    <border>
      <left/>
      <right style="thin">
        <color indexed="64"/>
      </right>
      <top style="thin">
        <color theme="0"/>
      </top>
      <bottom style="thin">
        <color theme="0"/>
      </bottom>
      <diagonal/>
    </border>
    <border>
      <left/>
      <right style="thin">
        <color indexed="64"/>
      </right>
      <top/>
      <bottom style="thin">
        <color theme="0"/>
      </bottom>
      <diagonal/>
    </border>
    <border>
      <left/>
      <right style="thin">
        <color indexed="64"/>
      </right>
      <top style="thin">
        <color theme="0"/>
      </top>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top/>
      <bottom style="thin">
        <color indexed="64"/>
      </bottom>
      <diagonal/>
    </border>
    <border>
      <left/>
      <right style="thin">
        <color theme="0"/>
      </right>
      <top/>
      <bottom style="thin">
        <color indexed="64"/>
      </bottom>
      <diagonal/>
    </border>
    <border>
      <left/>
      <right style="thin">
        <color theme="0" tint="-0.34998626667073579"/>
      </right>
      <top/>
      <bottom style="medium">
        <color theme="0" tint="-0.34998626667073579"/>
      </bottom>
      <diagonal/>
    </border>
    <border>
      <left/>
      <right style="thin">
        <color theme="0" tint="-0.34998626667073579"/>
      </right>
      <top style="thin">
        <color indexed="64"/>
      </top>
      <bottom/>
      <diagonal/>
    </border>
    <border>
      <left style="thin">
        <color theme="0" tint="-0.34998626667073579"/>
      </left>
      <right/>
      <top style="thin">
        <color indexed="64"/>
      </top>
      <bottom style="medium">
        <color theme="0" tint="-0.34998626667073579"/>
      </bottom>
      <diagonal/>
    </border>
    <border>
      <left style="thin">
        <color theme="0" tint="-0.34998626667073579"/>
      </left>
      <right/>
      <top style="thin">
        <color theme="0" tint="-0.34998626667073579"/>
      </top>
      <bottom style="medium">
        <color theme="0" tint="-0.34998626667073579"/>
      </bottom>
      <diagonal/>
    </border>
    <border>
      <left style="thin">
        <color theme="0" tint="-0.34998626667073579"/>
      </left>
      <right/>
      <top style="thin">
        <color theme="0" tint="-0.34998626667073579"/>
      </top>
      <bottom style="thin">
        <color indexed="64"/>
      </bottom>
      <diagonal/>
    </border>
    <border>
      <left style="thin">
        <color theme="0" tint="-0.34998626667073579"/>
      </left>
      <right/>
      <top/>
      <bottom style="medium">
        <color theme="0" tint="-0.34998626667073579"/>
      </bottom>
      <diagonal/>
    </border>
    <border>
      <left style="thin">
        <color theme="0" tint="-0.34998626667073579"/>
      </left>
      <right/>
      <top style="thin">
        <color theme="0" tint="-0.34998626667073579"/>
      </top>
      <bottom/>
      <diagonal/>
    </border>
    <border>
      <left style="thin">
        <color rgb="FFA6A6A6"/>
      </left>
      <right style="thin">
        <color rgb="FFA6A6A6"/>
      </right>
      <top style="thin">
        <color indexed="64"/>
      </top>
      <bottom style="medium">
        <color rgb="FFA6A6A6"/>
      </bottom>
      <diagonal/>
    </border>
  </borders>
  <cellStyleXfs count="5">
    <xf numFmtId="0" fontId="0" fillId="0" borderId="0"/>
    <xf numFmtId="0" fontId="9" fillId="7" borderId="3" applyNumberFormat="0" applyFont="0" applyAlignment="0" applyProtection="0"/>
    <xf numFmtId="0" fontId="12" fillId="7" borderId="3"/>
    <xf numFmtId="0" fontId="16" fillId="10" borderId="0" applyNumberFormat="0" applyBorder="0" applyAlignment="0" applyProtection="0"/>
    <xf numFmtId="0" fontId="17" fillId="11" borderId="0" applyNumberFormat="0" applyBorder="0" applyAlignment="0" applyProtection="0"/>
  </cellStyleXfs>
  <cellXfs count="225">
    <xf numFmtId="0" fontId="0" fillId="0" borderId="0" xfId="0"/>
    <xf numFmtId="0" fontId="0" fillId="0" borderId="0" xfId="0" applyAlignment="1" applyProtection="1">
      <alignment wrapText="1"/>
      <protection locked="0"/>
    </xf>
    <xf numFmtId="0" fontId="5" fillId="4" borderId="0" xfId="0" applyFont="1" applyFill="1" applyAlignment="1" applyProtection="1">
      <alignment horizontal="left" wrapText="1"/>
      <protection locked="0"/>
    </xf>
    <xf numFmtId="0" fontId="5" fillId="0" borderId="0" xfId="0" applyFont="1" applyFill="1" applyAlignment="1" applyProtection="1">
      <alignment horizontal="left" vertical="center"/>
    </xf>
    <xf numFmtId="0" fontId="0" fillId="0" borderId="0" xfId="0" applyAlignment="1" applyProtection="1">
      <alignment horizontal="center" vertical="center"/>
      <protection locked="0"/>
    </xf>
    <xf numFmtId="0" fontId="1" fillId="3" borderId="0" xfId="0" applyFont="1" applyFill="1" applyAlignment="1" applyProtection="1">
      <alignment horizontal="center" wrapText="1"/>
      <protection locked="0"/>
    </xf>
    <xf numFmtId="0" fontId="0" fillId="2" borderId="0" xfId="0" applyFill="1" applyProtection="1">
      <protection locked="0"/>
    </xf>
    <xf numFmtId="0" fontId="5" fillId="0" borderId="0" xfId="0" applyFont="1" applyAlignment="1" applyProtection="1">
      <alignment vertical="center"/>
      <protection locked="0"/>
    </xf>
    <xf numFmtId="0" fontId="5" fillId="2" borderId="0" xfId="0" applyFont="1" applyFill="1" applyAlignment="1" applyProtection="1">
      <alignment horizontal="center" vertical="center"/>
      <protection locked="0"/>
    </xf>
    <xf numFmtId="0" fontId="5" fillId="0" borderId="0" xfId="0" applyFont="1" applyAlignment="1" applyProtection="1">
      <alignment wrapText="1"/>
      <protection locked="0"/>
    </xf>
    <xf numFmtId="0" fontId="5" fillId="0" borderId="0" xfId="0" applyFont="1" applyAlignment="1" applyProtection="1">
      <alignment horizontal="left"/>
      <protection locked="0"/>
    </xf>
    <xf numFmtId="0" fontId="5" fillId="0" borderId="0" xfId="0" applyFont="1" applyAlignment="1" applyProtection="1">
      <alignment horizontal="left" wrapText="1"/>
      <protection locked="0"/>
    </xf>
    <xf numFmtId="0" fontId="0" fillId="0" borderId="0" xfId="0" applyAlignment="1">
      <alignment horizontal="left" vertical="center"/>
    </xf>
    <xf numFmtId="0" fontId="5" fillId="0" borderId="0" xfId="0" applyFont="1"/>
    <xf numFmtId="0" fontId="8" fillId="0" borderId="0" xfId="0" applyFont="1"/>
    <xf numFmtId="0" fontId="0" fillId="6" borderId="0" xfId="0" applyFill="1" applyProtection="1">
      <protection locked="0"/>
    </xf>
    <xf numFmtId="0" fontId="0" fillId="6" borderId="0" xfId="0" applyFill="1"/>
    <xf numFmtId="0" fontId="5" fillId="0" borderId="0" xfId="0" applyFont="1" applyAlignment="1">
      <alignment vertical="center"/>
    </xf>
    <xf numFmtId="0" fontId="6" fillId="0" borderId="0" xfId="0" applyFont="1" applyAlignment="1" applyProtection="1">
      <alignment horizontal="left"/>
      <protection locked="0"/>
    </xf>
    <xf numFmtId="0" fontId="0" fillId="0" borderId="0" xfId="0" applyProtection="1">
      <protection locked="0"/>
    </xf>
    <xf numFmtId="0" fontId="0" fillId="0" borderId="0" xfId="0" applyAlignment="1">
      <alignment vertical="center" wrapText="1"/>
    </xf>
    <xf numFmtId="0" fontId="5" fillId="0" borderId="0" xfId="0" applyFont="1" applyAlignment="1">
      <alignment horizontal="left" vertical="center"/>
    </xf>
    <xf numFmtId="0" fontId="0" fillId="0" borderId="0" xfId="0"/>
    <xf numFmtId="0" fontId="0" fillId="0" borderId="0" xfId="0" applyAlignment="1">
      <alignment wrapText="1"/>
    </xf>
    <xf numFmtId="0" fontId="0" fillId="0" borderId="0" xfId="0" applyAlignment="1">
      <alignment horizontal="left" wrapText="1"/>
    </xf>
    <xf numFmtId="0" fontId="0" fillId="0" borderId="0" xfId="0" applyAlignment="1">
      <alignment vertical="center"/>
    </xf>
    <xf numFmtId="0" fontId="1" fillId="5" borderId="0" xfId="0" applyFont="1" applyFill="1" applyAlignment="1" applyProtection="1">
      <alignment horizontal="left" wrapText="1"/>
      <protection locked="0"/>
    </xf>
    <xf numFmtId="0" fontId="2" fillId="0" borderId="0" xfId="0" applyFont="1" applyAlignment="1">
      <alignment vertical="center" wrapText="1"/>
    </xf>
    <xf numFmtId="0" fontId="1" fillId="0" borderId="0" xfId="0" applyFont="1" applyAlignment="1">
      <alignment horizontal="center" wrapText="1"/>
    </xf>
    <xf numFmtId="0" fontId="2" fillId="0" borderId="0" xfId="0" applyFont="1" applyAlignment="1">
      <alignment wrapText="1"/>
    </xf>
    <xf numFmtId="3" fontId="5" fillId="3" borderId="20" xfId="0" applyNumberFormat="1" applyFont="1" applyFill="1" applyBorder="1" applyAlignment="1" applyProtection="1">
      <alignment horizontal="left" vertical="center" wrapText="1"/>
      <protection locked="0"/>
    </xf>
    <xf numFmtId="3" fontId="5" fillId="3" borderId="22" xfId="0" applyNumberFormat="1" applyFont="1" applyFill="1" applyBorder="1" applyAlignment="1" applyProtection="1">
      <alignment horizontal="left" vertical="center" wrapText="1"/>
      <protection locked="0"/>
    </xf>
    <xf numFmtId="0" fontId="0" fillId="9" borderId="0" xfId="0" applyFill="1" applyAlignment="1">
      <alignment horizontal="left" vertical="center"/>
    </xf>
    <xf numFmtId="0" fontId="0" fillId="9" borderId="0" xfId="0" applyFill="1" applyAlignment="1">
      <alignment vertical="top"/>
    </xf>
    <xf numFmtId="0" fontId="0" fillId="9" borderId="0" xfId="0" applyFill="1"/>
    <xf numFmtId="0" fontId="1" fillId="5" borderId="0" xfId="0" applyFont="1" applyFill="1" applyAlignment="1" applyProtection="1">
      <alignment wrapText="1"/>
      <protection locked="0"/>
    </xf>
    <xf numFmtId="0" fontId="2" fillId="0" borderId="0" xfId="0" applyFont="1"/>
    <xf numFmtId="0" fontId="0" fillId="8" borderId="0" xfId="0" applyFill="1"/>
    <xf numFmtId="3" fontId="0" fillId="8" borderId="0" xfId="0" applyNumberFormat="1" applyFill="1"/>
    <xf numFmtId="0" fontId="5" fillId="8" borderId="0" xfId="0" applyFont="1" applyFill="1"/>
    <xf numFmtId="164" fontId="1" fillId="5" borderId="0" xfId="0" applyNumberFormat="1" applyFont="1" applyFill="1" applyAlignment="1" applyProtection="1">
      <alignment horizontal="center" wrapText="1"/>
      <protection locked="0"/>
    </xf>
    <xf numFmtId="0" fontId="0" fillId="8" borderId="0" xfId="0" applyFill="1" applyAlignment="1">
      <alignment wrapText="1"/>
    </xf>
    <xf numFmtId="14" fontId="5" fillId="8" borderId="13" xfId="0" applyNumberFormat="1" applyFont="1" applyFill="1" applyBorder="1" applyAlignment="1" applyProtection="1">
      <alignment horizontal="left" vertical="center" wrapText="1"/>
      <protection locked="0"/>
    </xf>
    <xf numFmtId="165" fontId="5" fillId="8" borderId="27" xfId="0" applyNumberFormat="1" applyFont="1" applyFill="1" applyBorder="1" applyAlignment="1" applyProtection="1">
      <alignment horizontal="left" vertical="center" wrapText="1"/>
    </xf>
    <xf numFmtId="165" fontId="5" fillId="8" borderId="21" xfId="0" applyNumberFormat="1" applyFont="1" applyFill="1" applyBorder="1" applyAlignment="1" applyProtection="1">
      <alignment horizontal="left" vertical="center" wrapText="1"/>
    </xf>
    <xf numFmtId="0" fontId="0" fillId="8" borderId="0" xfId="0" applyNumberFormat="1" applyFill="1"/>
    <xf numFmtId="165" fontId="5" fillId="13" borderId="21" xfId="0" applyNumberFormat="1" applyFont="1" applyFill="1" applyBorder="1" applyAlignment="1" applyProtection="1">
      <alignment horizontal="left" vertical="center" wrapText="1"/>
    </xf>
    <xf numFmtId="0" fontId="0" fillId="0" borderId="0" xfId="0" applyAlignment="1">
      <alignment horizontal="left" vertical="center" wrapText="1"/>
    </xf>
    <xf numFmtId="0" fontId="20" fillId="0" borderId="0" xfId="0" applyFont="1" applyAlignment="1">
      <alignment vertical="center" wrapText="1"/>
    </xf>
    <xf numFmtId="0" fontId="19" fillId="0" borderId="0" xfId="0" applyFont="1" applyAlignment="1">
      <alignment vertical="top" wrapText="1"/>
    </xf>
    <xf numFmtId="165" fontId="5" fillId="13" borderId="40" xfId="0" applyNumberFormat="1" applyFont="1" applyFill="1" applyBorder="1" applyAlignment="1" applyProtection="1">
      <alignment horizontal="left" vertical="center" wrapText="1"/>
    </xf>
    <xf numFmtId="165" fontId="5" fillId="13" borderId="29" xfId="0" applyNumberFormat="1" applyFont="1" applyFill="1" applyBorder="1" applyAlignment="1" applyProtection="1">
      <alignment horizontal="left" vertical="center" wrapText="1"/>
    </xf>
    <xf numFmtId="165" fontId="5" fillId="13" borderId="41" xfId="0" applyNumberFormat="1" applyFont="1" applyFill="1" applyBorder="1" applyAlignment="1" applyProtection="1">
      <alignment horizontal="left" vertical="center" wrapText="1"/>
    </xf>
    <xf numFmtId="0" fontId="7" fillId="0" borderId="0" xfId="0" applyFont="1" applyProtection="1">
      <protection locked="0"/>
    </xf>
    <xf numFmtId="0" fontId="0" fillId="2" borderId="0" xfId="0" applyFill="1" applyAlignment="1" applyProtection="1">
      <alignment wrapText="1"/>
      <protection locked="0"/>
    </xf>
    <xf numFmtId="0" fontId="0" fillId="0" borderId="0" xfId="0" applyAlignment="1" applyProtection="1">
      <alignment horizontal="left" vertical="center"/>
      <protection locked="0"/>
    </xf>
    <xf numFmtId="0" fontId="0" fillId="0" borderId="0" xfId="0" applyAlignment="1" applyProtection="1">
      <alignment horizontal="left" vertical="center" wrapText="1"/>
      <protection locked="0"/>
    </xf>
    <xf numFmtId="0" fontId="6" fillId="0" borderId="0" xfId="0" applyFont="1" applyAlignment="1" applyProtection="1">
      <alignment horizontal="left" vertical="center"/>
      <protection locked="0"/>
    </xf>
    <xf numFmtId="0" fontId="0" fillId="2" borderId="0" xfId="0" applyFill="1" applyAlignment="1" applyProtection="1">
      <alignment horizontal="left" wrapText="1"/>
      <protection locked="0"/>
    </xf>
    <xf numFmtId="0" fontId="4" fillId="2" borderId="0" xfId="0" applyFont="1" applyFill="1" applyAlignment="1">
      <alignment horizontal="left" vertical="center"/>
    </xf>
    <xf numFmtId="0" fontId="0" fillId="0" borderId="0" xfId="0" applyAlignment="1" applyProtection="1">
      <alignment horizontal="left"/>
      <protection locked="0"/>
    </xf>
    <xf numFmtId="0" fontId="5" fillId="0" borderId="0" xfId="0" applyFont="1" applyAlignment="1" applyProtection="1">
      <alignment horizontal="left" vertical="center" wrapText="1"/>
      <protection locked="0"/>
    </xf>
    <xf numFmtId="0" fontId="5" fillId="0" borderId="0" xfId="0" applyFont="1" applyAlignment="1" applyProtection="1">
      <alignment horizontal="left" vertical="center"/>
      <protection locked="0"/>
    </xf>
    <xf numFmtId="0" fontId="1" fillId="0" borderId="0" xfId="0" applyFont="1" applyAlignment="1" applyProtection="1">
      <alignment horizontal="left" wrapText="1"/>
      <protection locked="0"/>
    </xf>
    <xf numFmtId="0" fontId="1" fillId="0" borderId="0" xfId="0" applyFont="1" applyAlignment="1" applyProtection="1">
      <alignment horizontal="center" wrapText="1"/>
      <protection locked="0"/>
    </xf>
    <xf numFmtId="0" fontId="1" fillId="0" borderId="1" xfId="0" applyFont="1" applyBorder="1" applyAlignment="1" applyProtection="1">
      <alignment horizontal="center" wrapText="1"/>
      <protection locked="0"/>
    </xf>
    <xf numFmtId="0" fontId="0" fillId="0" borderId="1" xfId="0" applyBorder="1" applyAlignment="1" applyProtection="1">
      <alignment wrapText="1"/>
      <protection locked="0"/>
    </xf>
    <xf numFmtId="0" fontId="5" fillId="0" borderId="0" xfId="0" applyFont="1" applyAlignment="1" applyProtection="1">
      <alignment horizontal="center" vertical="center" wrapText="1"/>
      <protection locked="0"/>
    </xf>
    <xf numFmtId="0" fontId="5" fillId="0" borderId="0" xfId="0" applyFont="1" applyAlignment="1" applyProtection="1">
      <alignment horizontal="center" vertical="center"/>
      <protection locked="0"/>
    </xf>
    <xf numFmtId="0" fontId="28" fillId="0" borderId="0" xfId="0" applyFont="1"/>
    <xf numFmtId="0" fontId="21" fillId="0" borderId="0" xfId="0" applyFont="1"/>
    <xf numFmtId="0" fontId="29" fillId="0" borderId="0" xfId="0" applyFont="1" applyAlignment="1">
      <alignment horizontal="left" vertical="center" indent="8"/>
    </xf>
    <xf numFmtId="0" fontId="4" fillId="13" borderId="0" xfId="0" applyFont="1" applyFill="1" applyAlignment="1">
      <alignment horizontal="left" wrapText="1"/>
    </xf>
    <xf numFmtId="0" fontId="0" fillId="0" borderId="0" xfId="0" applyAlignment="1">
      <alignment horizontal="center"/>
    </xf>
    <xf numFmtId="0" fontId="1" fillId="5" borderId="0" xfId="0" applyFont="1" applyFill="1" applyAlignment="1">
      <alignment horizontal="center"/>
    </xf>
    <xf numFmtId="0" fontId="33" fillId="5" borderId="0" xfId="0" applyFont="1" applyFill="1" applyAlignment="1">
      <alignment horizontal="center"/>
    </xf>
    <xf numFmtId="0" fontId="22" fillId="0" borderId="0" xfId="0" applyFont="1" applyAlignment="1">
      <alignment wrapText="1"/>
    </xf>
    <xf numFmtId="0" fontId="6" fillId="0" borderId="0" xfId="0" applyFont="1" applyAlignment="1">
      <alignment wrapText="1"/>
    </xf>
    <xf numFmtId="0" fontId="5" fillId="0" borderId="0" xfId="0" applyFont="1" applyAlignment="1">
      <alignment horizontal="left"/>
    </xf>
    <xf numFmtId="0" fontId="6" fillId="0" borderId="0" xfId="0" applyFont="1" applyAlignment="1">
      <alignment horizontal="left"/>
    </xf>
    <xf numFmtId="0" fontId="0" fillId="0" borderId="0" xfId="0" applyAlignment="1">
      <alignment horizontal="left"/>
    </xf>
    <xf numFmtId="0" fontId="8" fillId="0" borderId="0" xfId="0" applyFont="1" applyAlignment="1">
      <alignment horizontal="left"/>
    </xf>
    <xf numFmtId="0" fontId="8" fillId="0" borderId="0" xfId="0" applyFont="1" applyAlignment="1">
      <alignment horizontal="center"/>
    </xf>
    <xf numFmtId="0" fontId="5" fillId="0" borderId="0" xfId="0" applyFont="1" applyAlignment="1">
      <alignment horizontal="center"/>
    </xf>
    <xf numFmtId="0" fontId="0" fillId="0" borderId="0" xfId="0"/>
    <xf numFmtId="3" fontId="5" fillId="3" borderId="18" xfId="0" applyNumberFormat="1" applyFont="1" applyFill="1" applyBorder="1" applyAlignment="1" applyProtection="1">
      <alignment horizontal="left" vertical="center" wrapText="1"/>
      <protection locked="0"/>
    </xf>
    <xf numFmtId="3" fontId="5" fillId="3" borderId="19" xfId="0" applyNumberFormat="1" applyFont="1" applyFill="1" applyBorder="1" applyAlignment="1" applyProtection="1">
      <alignment horizontal="left" vertical="center" wrapText="1"/>
      <protection locked="0"/>
    </xf>
    <xf numFmtId="3" fontId="5" fillId="3" borderId="16" xfId="0" applyNumberFormat="1" applyFont="1" applyFill="1" applyBorder="1" applyAlignment="1" applyProtection="1">
      <alignment horizontal="left" vertical="center" wrapText="1"/>
      <protection locked="0"/>
    </xf>
    <xf numFmtId="3" fontId="5" fillId="3" borderId="24" xfId="0" applyNumberFormat="1" applyFont="1" applyFill="1" applyBorder="1" applyAlignment="1" applyProtection="1">
      <alignment horizontal="left" vertical="center" wrapText="1"/>
      <protection locked="0"/>
    </xf>
    <xf numFmtId="3" fontId="5" fillId="3" borderId="26" xfId="0" applyNumberFormat="1" applyFont="1" applyFill="1" applyBorder="1" applyAlignment="1" applyProtection="1">
      <alignment horizontal="left" vertical="center" wrapText="1"/>
      <protection locked="0"/>
    </xf>
    <xf numFmtId="3" fontId="5" fillId="3" borderId="28" xfId="0" applyNumberFormat="1" applyFont="1" applyFill="1" applyBorder="1" applyAlignment="1" applyProtection="1">
      <alignment horizontal="left" vertical="center" wrapText="1"/>
      <protection locked="0"/>
    </xf>
    <xf numFmtId="164" fontId="5" fillId="8" borderId="13" xfId="0" applyNumberFormat="1" applyFont="1" applyFill="1" applyBorder="1" applyAlignment="1" applyProtection="1">
      <alignment horizontal="left" vertical="center" wrapText="1"/>
      <protection locked="0"/>
    </xf>
    <xf numFmtId="3" fontId="5" fillId="8" borderId="18" xfId="4" applyNumberFormat="1" applyFont="1" applyFill="1" applyBorder="1" applyAlignment="1" applyProtection="1">
      <alignment horizontal="left" vertical="center" wrapText="1"/>
      <protection locked="0"/>
    </xf>
    <xf numFmtId="3" fontId="5" fillId="12" borderId="18" xfId="3" applyNumberFormat="1" applyFont="1" applyFill="1" applyBorder="1" applyAlignment="1" applyProtection="1">
      <alignment horizontal="left" vertical="center" wrapText="1"/>
      <protection locked="0"/>
    </xf>
    <xf numFmtId="3" fontId="5" fillId="8" borderId="15" xfId="0" applyNumberFormat="1" applyFont="1" applyFill="1" applyBorder="1" applyAlignment="1" applyProtection="1">
      <alignment horizontal="left" vertical="center" wrapText="1"/>
    </xf>
    <xf numFmtId="165" fontId="5" fillId="8" borderId="15" xfId="0" applyNumberFormat="1" applyFont="1" applyFill="1" applyBorder="1" applyAlignment="1" applyProtection="1">
      <alignment horizontal="left" vertical="center" wrapText="1"/>
    </xf>
    <xf numFmtId="3" fontId="5" fillId="8" borderId="18" xfId="0" applyNumberFormat="1" applyFont="1" applyFill="1" applyBorder="1" applyAlignment="1" applyProtection="1">
      <alignment horizontal="left" vertical="center" wrapText="1"/>
    </xf>
    <xf numFmtId="165" fontId="5" fillId="8" borderId="25" xfId="0" applyNumberFormat="1" applyFont="1" applyFill="1" applyBorder="1" applyAlignment="1" applyProtection="1">
      <alignment horizontal="left" vertical="center" wrapText="1"/>
    </xf>
    <xf numFmtId="3" fontId="5" fillId="8" borderId="20" xfId="0" applyNumberFormat="1" applyFont="1" applyFill="1" applyBorder="1" applyAlignment="1" applyProtection="1">
      <alignment horizontal="left" vertical="center" wrapText="1"/>
    </xf>
    <xf numFmtId="165" fontId="5" fillId="13" borderId="15" xfId="0" applyNumberFormat="1" applyFont="1" applyFill="1" applyBorder="1" applyAlignment="1" applyProtection="1">
      <alignment horizontal="left" vertical="center" wrapText="1"/>
    </xf>
    <xf numFmtId="165" fontId="5" fillId="13" borderId="25" xfId="0" applyNumberFormat="1" applyFont="1" applyFill="1" applyBorder="1" applyAlignment="1" applyProtection="1">
      <alignment horizontal="left" vertical="center" wrapText="1"/>
    </xf>
    <xf numFmtId="165" fontId="5" fillId="13" borderId="27" xfId="0" applyNumberFormat="1" applyFont="1" applyFill="1" applyBorder="1" applyAlignment="1" applyProtection="1">
      <alignment horizontal="left" vertical="center" wrapText="1"/>
    </xf>
    <xf numFmtId="3" fontId="5" fillId="8" borderId="30" xfId="0" applyNumberFormat="1" applyFont="1" applyFill="1" applyBorder="1" applyAlignment="1" applyProtection="1">
      <alignment horizontal="left" vertical="center" wrapText="1"/>
    </xf>
    <xf numFmtId="3" fontId="5" fillId="8" borderId="31" xfId="0" applyNumberFormat="1" applyFont="1" applyFill="1" applyBorder="1" applyAlignment="1" applyProtection="1">
      <alignment horizontal="left" vertical="center" wrapText="1"/>
    </xf>
    <xf numFmtId="3" fontId="5" fillId="8" borderId="32" xfId="0" applyNumberFormat="1" applyFont="1" applyFill="1" applyBorder="1" applyAlignment="1" applyProtection="1">
      <alignment horizontal="left" vertical="center" wrapText="1"/>
    </xf>
    <xf numFmtId="165" fontId="5" fillId="8" borderId="30" xfId="0" applyNumberFormat="1" applyFont="1" applyFill="1" applyBorder="1" applyAlignment="1" applyProtection="1">
      <alignment horizontal="left" vertical="center" wrapText="1"/>
    </xf>
    <xf numFmtId="3" fontId="5" fillId="8" borderId="24" xfId="0" applyNumberFormat="1" applyFont="1" applyFill="1" applyBorder="1" applyAlignment="1" applyProtection="1">
      <alignment horizontal="left" vertical="center" wrapText="1"/>
    </xf>
    <xf numFmtId="3" fontId="5" fillId="3" borderId="43" xfId="0" applyNumberFormat="1" applyFont="1" applyFill="1" applyBorder="1" applyAlignment="1" applyProtection="1">
      <alignment horizontal="left" vertical="center" wrapText="1"/>
      <protection locked="0"/>
    </xf>
    <xf numFmtId="3" fontId="5" fillId="3" borderId="44" xfId="0" applyNumberFormat="1" applyFont="1" applyFill="1" applyBorder="1" applyAlignment="1" applyProtection="1">
      <alignment horizontal="left" vertical="center" wrapText="1"/>
      <protection locked="0"/>
    </xf>
    <xf numFmtId="3" fontId="5" fillId="3" borderId="45" xfId="0" applyNumberFormat="1" applyFont="1" applyFill="1" applyBorder="1" applyAlignment="1" applyProtection="1">
      <alignment horizontal="left" vertical="center" wrapText="1"/>
      <protection locked="0"/>
    </xf>
    <xf numFmtId="3" fontId="5" fillId="3" borderId="46" xfId="0" applyNumberFormat="1" applyFont="1" applyFill="1" applyBorder="1" applyAlignment="1" applyProtection="1">
      <alignment horizontal="left" vertical="center" wrapText="1"/>
      <protection locked="0"/>
    </xf>
    <xf numFmtId="3" fontId="5" fillId="3" borderId="42" xfId="0" applyNumberFormat="1" applyFont="1" applyFill="1" applyBorder="1" applyAlignment="1" applyProtection="1">
      <alignment horizontal="left" vertical="center" wrapText="1"/>
      <protection locked="0"/>
    </xf>
    <xf numFmtId="0" fontId="21" fillId="0" borderId="0" xfId="0" applyFont="1" applyAlignment="1">
      <alignment horizontal="left" vertical="center" wrapText="1"/>
    </xf>
    <xf numFmtId="0" fontId="8" fillId="0" borderId="0" xfId="0" applyFont="1" applyAlignment="1">
      <alignment vertical="center" wrapText="1"/>
    </xf>
    <xf numFmtId="0" fontId="5" fillId="0" borderId="0" xfId="0" applyFont="1" applyAlignment="1">
      <alignment horizontal="left" vertical="center" wrapText="1"/>
    </xf>
    <xf numFmtId="0" fontId="0" fillId="2" borderId="0" xfId="0" applyFill="1" applyProtection="1"/>
    <xf numFmtId="0" fontId="3" fillId="2" borderId="0" xfId="0" applyFont="1" applyFill="1" applyProtection="1"/>
    <xf numFmtId="0" fontId="10" fillId="7" borderId="4" xfId="1" applyFont="1" applyBorder="1" applyAlignment="1" applyProtection="1">
      <alignment horizontal="left" wrapText="1"/>
    </xf>
    <xf numFmtId="0" fontId="26" fillId="7" borderId="4" xfId="1" applyFont="1" applyBorder="1" applyAlignment="1" applyProtection="1">
      <alignment horizontal="left" wrapText="1"/>
    </xf>
    <xf numFmtId="0" fontId="5" fillId="0" borderId="0" xfId="0" applyFont="1" applyAlignment="1" applyProtection="1">
      <alignment horizontal="left" vertical="center"/>
    </xf>
    <xf numFmtId="0" fontId="27" fillId="0" borderId="0" xfId="0" applyFont="1" applyProtection="1"/>
    <xf numFmtId="0" fontId="5" fillId="0" borderId="0" xfId="0" applyFont="1" applyAlignment="1" applyProtection="1">
      <alignment horizontal="left"/>
    </xf>
    <xf numFmtId="0" fontId="4" fillId="5" borderId="0" xfId="0" applyFont="1" applyFill="1" applyAlignment="1" applyProtection="1">
      <alignment horizontal="center"/>
    </xf>
    <xf numFmtId="0" fontId="4" fillId="5" borderId="2" xfId="0" applyFont="1" applyFill="1" applyBorder="1" applyAlignment="1" applyProtection="1">
      <alignment horizontal="center"/>
    </xf>
    <xf numFmtId="0" fontId="5" fillId="4" borderId="0" xfId="0" applyFont="1" applyFill="1" applyAlignment="1" applyProtection="1">
      <alignment horizontal="left" wrapText="1"/>
    </xf>
    <xf numFmtId="0" fontId="0" fillId="0" borderId="0" xfId="0" applyAlignment="1" applyProtection="1">
      <alignment vertical="center" wrapText="1"/>
    </xf>
    <xf numFmtId="0" fontId="0" fillId="0" borderId="0" xfId="0" applyProtection="1"/>
    <xf numFmtId="0" fontId="1" fillId="5" borderId="0" xfId="0" applyFont="1" applyFill="1" applyAlignment="1" applyProtection="1">
      <alignment vertical="top" wrapText="1"/>
    </xf>
    <xf numFmtId="0" fontId="1" fillId="5" borderId="0" xfId="0" applyFont="1" applyFill="1" applyAlignment="1" applyProtection="1">
      <alignment horizontal="left" wrapText="1" indent="4"/>
    </xf>
    <xf numFmtId="0" fontId="1" fillId="5" borderId="0" xfId="0" applyFont="1" applyFill="1" applyAlignment="1" applyProtection="1">
      <alignment horizontal="left" vertical="top" wrapText="1" indent="4"/>
    </xf>
    <xf numFmtId="0" fontId="1" fillId="5" borderId="33" xfId="0" applyFont="1" applyFill="1" applyBorder="1" applyAlignment="1" applyProtection="1">
      <alignment horizontal="left" wrapText="1"/>
    </xf>
    <xf numFmtId="0" fontId="1" fillId="5" borderId="0" xfId="0" applyFont="1" applyFill="1" applyAlignment="1" applyProtection="1">
      <alignment horizontal="left" wrapText="1"/>
    </xf>
    <xf numFmtId="0" fontId="1" fillId="5" borderId="35" xfId="0" applyFont="1" applyFill="1" applyBorder="1" applyAlignment="1" applyProtection="1">
      <alignment horizontal="left" wrapText="1"/>
    </xf>
    <xf numFmtId="0" fontId="1" fillId="5" borderId="9" xfId="0" applyFont="1" applyFill="1" applyBorder="1" applyAlignment="1" applyProtection="1">
      <alignment horizontal="left" wrapText="1" indent="4"/>
    </xf>
    <xf numFmtId="0" fontId="1" fillId="5" borderId="9" xfId="0" applyFont="1" applyFill="1" applyBorder="1" applyAlignment="1" applyProtection="1">
      <alignment horizontal="left" vertical="top" wrapText="1" indent="4"/>
    </xf>
    <xf numFmtId="0" fontId="1" fillId="5" borderId="34" xfId="0" applyFont="1" applyFill="1" applyBorder="1" applyAlignment="1" applyProtection="1">
      <alignment horizontal="left" vertical="top" wrapText="1" indent="4"/>
    </xf>
    <xf numFmtId="0" fontId="1" fillId="5" borderId="9" xfId="0" applyFont="1" applyFill="1" applyBorder="1" applyAlignment="1" applyProtection="1">
      <alignment horizontal="left" wrapText="1"/>
    </xf>
    <xf numFmtId="0" fontId="0" fillId="0" borderId="8" xfId="0" applyBorder="1" applyProtection="1"/>
    <xf numFmtId="0" fontId="0" fillId="0" borderId="9" xfId="0" applyBorder="1" applyProtection="1"/>
    <xf numFmtId="0" fontId="0" fillId="0" borderId="10" xfId="0" applyBorder="1" applyProtection="1"/>
    <xf numFmtId="0" fontId="0" fillId="0" borderId="11" xfId="0" applyBorder="1" applyProtection="1"/>
    <xf numFmtId="0" fontId="0" fillId="0" borderId="12" xfId="0" applyBorder="1" applyProtection="1"/>
    <xf numFmtId="0" fontId="0" fillId="0" borderId="0" xfId="0" applyAlignment="1" applyProtection="1">
      <alignment horizontal="left"/>
    </xf>
    <xf numFmtId="0" fontId="6" fillId="0" borderId="0" xfId="0" applyFont="1" applyAlignment="1" applyProtection="1">
      <alignment horizontal="left"/>
    </xf>
    <xf numFmtId="0" fontId="6" fillId="0" borderId="10" xfId="0" applyFont="1" applyBorder="1" applyProtection="1">
      <protection locked="0"/>
    </xf>
    <xf numFmtId="0" fontId="6" fillId="0" borderId="11" xfId="0" applyFont="1" applyBorder="1" applyProtection="1">
      <protection locked="0"/>
    </xf>
    <xf numFmtId="0" fontId="0" fillId="0" borderId="11" xfId="0" applyBorder="1" applyProtection="1">
      <protection locked="0"/>
    </xf>
    <xf numFmtId="0" fontId="5" fillId="0" borderId="11" xfId="0" applyFont="1" applyBorder="1" applyProtection="1">
      <protection locked="0"/>
    </xf>
    <xf numFmtId="0" fontId="34" fillId="0" borderId="0" xfId="0" applyFont="1" applyFill="1" applyBorder="1" applyAlignment="1" applyProtection="1">
      <alignment wrapText="1"/>
      <protection locked="0"/>
    </xf>
    <xf numFmtId="0" fontId="35" fillId="0" borderId="13" xfId="0" applyFont="1" applyFill="1" applyBorder="1" applyAlignment="1" applyProtection="1">
      <alignment wrapText="1"/>
      <protection locked="0"/>
    </xf>
    <xf numFmtId="0" fontId="35" fillId="0" borderId="23" xfId="0" applyFont="1" applyFill="1" applyBorder="1" applyAlignment="1" applyProtection="1">
      <alignment wrapText="1"/>
      <protection locked="0"/>
    </xf>
    <xf numFmtId="14" fontId="35" fillId="0" borderId="23" xfId="0" applyNumberFormat="1" applyFont="1" applyFill="1" applyBorder="1" applyAlignment="1" applyProtection="1">
      <alignment wrapText="1"/>
      <protection locked="0"/>
    </xf>
    <xf numFmtId="14" fontId="35" fillId="0" borderId="13" xfId="0" applyNumberFormat="1" applyFont="1" applyFill="1" applyBorder="1" applyAlignment="1" applyProtection="1">
      <alignment wrapText="1"/>
      <protection locked="0"/>
    </xf>
    <xf numFmtId="0" fontId="35" fillId="14" borderId="47" xfId="0" applyFont="1" applyFill="1" applyBorder="1" applyAlignment="1" applyProtection="1">
      <alignment wrapText="1"/>
      <protection locked="0"/>
    </xf>
    <xf numFmtId="0" fontId="36" fillId="0" borderId="0" xfId="0" applyFont="1" applyAlignment="1" applyProtection="1">
      <alignment wrapText="1"/>
      <protection locked="0"/>
    </xf>
    <xf numFmtId="0" fontId="37" fillId="0" borderId="0" xfId="0" applyFont="1" applyAlignment="1" applyProtection="1">
      <alignment wrapText="1"/>
      <protection locked="0"/>
    </xf>
    <xf numFmtId="0" fontId="5" fillId="0" borderId="0" xfId="0" applyFont="1" applyAlignment="1">
      <alignment wrapText="1"/>
    </xf>
    <xf numFmtId="0" fontId="1" fillId="5" borderId="1" xfId="0" applyFont="1" applyFill="1" applyBorder="1" applyAlignment="1" applyProtection="1">
      <alignment horizontal="center" wrapText="1"/>
    </xf>
    <xf numFmtId="0" fontId="1" fillId="5" borderId="2" xfId="0" applyFont="1" applyFill="1" applyBorder="1" applyAlignment="1" applyProtection="1">
      <alignment horizontal="center" wrapText="1"/>
    </xf>
    <xf numFmtId="0" fontId="1" fillId="5" borderId="0" xfId="0" applyFont="1" applyFill="1" applyAlignment="1" applyProtection="1">
      <alignment horizontal="center" wrapText="1"/>
    </xf>
    <xf numFmtId="0" fontId="1" fillId="5" borderId="38" xfId="0" applyFont="1" applyFill="1" applyBorder="1" applyAlignment="1" applyProtection="1">
      <alignment horizontal="center" wrapText="1"/>
    </xf>
    <xf numFmtId="0" fontId="1" fillId="5" borderId="36" xfId="0" applyFont="1" applyFill="1" applyBorder="1" applyAlignment="1" applyProtection="1">
      <alignment horizontal="center" wrapText="1"/>
    </xf>
    <xf numFmtId="0" fontId="1" fillId="5" borderId="37" xfId="0" applyFont="1" applyFill="1" applyBorder="1" applyAlignment="1" applyProtection="1">
      <alignment horizontal="center" wrapText="1"/>
    </xf>
    <xf numFmtId="0" fontId="5" fillId="0" borderId="0" xfId="0" applyFont="1" applyAlignment="1" applyProtection="1">
      <alignment horizontal="left" vertical="center" wrapText="1"/>
    </xf>
    <xf numFmtId="0" fontId="5" fillId="0" borderId="0" xfId="0" applyFont="1" applyFill="1" applyAlignment="1" applyProtection="1">
      <alignment horizontal="left" vertical="center" wrapText="1"/>
    </xf>
    <xf numFmtId="0" fontId="23" fillId="0" borderId="0" xfId="0" applyFont="1" applyAlignment="1">
      <alignment horizontal="left" vertical="top" wrapText="1"/>
    </xf>
    <xf numFmtId="0" fontId="25" fillId="0" borderId="0" xfId="0" applyFont="1" applyAlignment="1">
      <alignment horizontal="left" vertical="top" wrapText="1"/>
    </xf>
    <xf numFmtId="0" fontId="1" fillId="5" borderId="0" xfId="0" applyFont="1" applyFill="1" applyAlignment="1" applyProtection="1">
      <alignment horizontal="center" wrapText="1"/>
      <protection locked="0"/>
    </xf>
    <xf numFmtId="0" fontId="3" fillId="2" borderId="1" xfId="0" applyFont="1" applyFill="1" applyBorder="1" applyAlignment="1" applyProtection="1">
      <alignment horizontal="center"/>
    </xf>
    <xf numFmtId="0" fontId="3" fillId="2" borderId="0" xfId="0" applyFont="1" applyFill="1" applyAlignment="1" applyProtection="1">
      <alignment horizontal="center"/>
    </xf>
    <xf numFmtId="0" fontId="3" fillId="2" borderId="1" xfId="0" applyFont="1" applyFill="1" applyBorder="1" applyAlignment="1" applyProtection="1">
      <alignment horizontal="center" wrapText="1"/>
    </xf>
    <xf numFmtId="0" fontId="3" fillId="2" borderId="0" xfId="0" applyFont="1" applyFill="1" applyAlignment="1" applyProtection="1">
      <alignment horizontal="center" wrapText="1"/>
    </xf>
    <xf numFmtId="0" fontId="4" fillId="2" borderId="1" xfId="0" applyFont="1" applyFill="1" applyBorder="1" applyAlignment="1" applyProtection="1">
      <alignment horizontal="center" wrapText="1"/>
    </xf>
    <xf numFmtId="0" fontId="4" fillId="2" borderId="0" xfId="0" applyFont="1" applyFill="1" applyAlignment="1" applyProtection="1">
      <alignment horizontal="center" wrapText="1"/>
    </xf>
    <xf numFmtId="0" fontId="4" fillId="2" borderId="2" xfId="0" applyFont="1" applyFill="1" applyBorder="1" applyAlignment="1" applyProtection="1">
      <alignment horizontal="center" wrapText="1"/>
    </xf>
    <xf numFmtId="0" fontId="1" fillId="5" borderId="0" xfId="0" applyFont="1" applyFill="1" applyAlignment="1">
      <alignment horizontal="center" wrapText="1"/>
    </xf>
    <xf numFmtId="0" fontId="30" fillId="0" borderId="0" xfId="0" applyFont="1" applyAlignment="1" applyProtection="1">
      <alignment horizontal="left" wrapText="1"/>
      <protection locked="0"/>
    </xf>
    <xf numFmtId="0" fontId="5" fillId="0" borderId="0" xfId="0" applyFont="1" applyAlignment="1">
      <alignment wrapText="1"/>
    </xf>
    <xf numFmtId="0" fontId="4" fillId="2" borderId="0" xfId="0" applyFont="1" applyFill="1" applyAlignment="1" applyProtection="1">
      <alignment horizontal="center" vertical="top"/>
    </xf>
    <xf numFmtId="0" fontId="4" fillId="2" borderId="2" xfId="0" applyFont="1" applyFill="1" applyBorder="1" applyAlignment="1" applyProtection="1">
      <alignment horizontal="center" vertical="top"/>
    </xf>
    <xf numFmtId="0" fontId="1" fillId="5" borderId="1" xfId="0" applyFont="1" applyFill="1" applyBorder="1" applyAlignment="1" applyProtection="1">
      <alignment horizontal="center" wrapText="1"/>
    </xf>
    <xf numFmtId="0" fontId="1" fillId="5" borderId="2" xfId="0" applyFont="1" applyFill="1" applyBorder="1" applyAlignment="1" applyProtection="1">
      <alignment horizontal="center" wrapText="1"/>
    </xf>
    <xf numFmtId="0" fontId="1" fillId="5" borderId="0" xfId="0" applyFont="1" applyFill="1" applyAlignment="1" applyProtection="1">
      <alignment horizontal="center" wrapText="1"/>
    </xf>
    <xf numFmtId="0" fontId="21" fillId="0" borderId="0" xfId="0" applyFont="1" applyAlignment="1" applyProtection="1">
      <alignment horizontal="left" vertical="center" wrapText="1"/>
    </xf>
    <xf numFmtId="0" fontId="5" fillId="0" borderId="0" xfId="0" applyFont="1" applyAlignment="1" applyProtection="1">
      <alignment horizontal="left" vertical="center" wrapText="1"/>
    </xf>
    <xf numFmtId="0" fontId="5" fillId="0" borderId="0" xfId="0" applyFont="1" applyFill="1" applyAlignment="1" applyProtection="1">
      <alignment horizontal="left" vertical="center" wrapText="1"/>
    </xf>
    <xf numFmtId="0" fontId="23" fillId="0" borderId="0" xfId="0" applyFont="1" applyAlignment="1">
      <alignment horizontal="left" vertical="top" wrapText="1"/>
    </xf>
    <xf numFmtId="0" fontId="25" fillId="0" borderId="0" xfId="0" applyFont="1" applyAlignment="1">
      <alignment horizontal="left" vertical="top" wrapText="1"/>
    </xf>
    <xf numFmtId="0" fontId="18" fillId="0" borderId="0" xfId="0" applyFont="1" applyAlignment="1" applyProtection="1">
      <alignment horizontal="left" wrapText="1"/>
    </xf>
    <xf numFmtId="164" fontId="5" fillId="13" borderId="14" xfId="0" applyNumberFormat="1" applyFont="1" applyFill="1" applyBorder="1" applyAlignment="1" applyProtection="1">
      <alignment horizontal="left" vertical="center" wrapText="1"/>
    </xf>
    <xf numFmtId="164" fontId="5" fillId="13" borderId="17" xfId="0" applyNumberFormat="1" applyFont="1" applyFill="1" applyBorder="1" applyAlignment="1" applyProtection="1">
      <alignment horizontal="left" vertical="center" wrapText="1"/>
    </xf>
    <xf numFmtId="164" fontId="5" fillId="13" borderId="23" xfId="0" applyNumberFormat="1" applyFont="1" applyFill="1" applyBorder="1" applyAlignment="1" applyProtection="1">
      <alignment horizontal="left" vertical="center" wrapText="1"/>
    </xf>
    <xf numFmtId="164" fontId="5" fillId="8" borderId="14" xfId="0" applyNumberFormat="1" applyFont="1" applyFill="1" applyBorder="1" applyAlignment="1" applyProtection="1">
      <alignment horizontal="left" vertical="center" wrapText="1"/>
    </xf>
    <xf numFmtId="164" fontId="5" fillId="8" borderId="17" xfId="0" applyNumberFormat="1" applyFont="1" applyFill="1" applyBorder="1" applyAlignment="1" applyProtection="1">
      <alignment horizontal="left" vertical="center" wrapText="1"/>
    </xf>
    <xf numFmtId="164" fontId="5" fillId="8" borderId="23" xfId="0" applyNumberFormat="1" applyFont="1" applyFill="1" applyBorder="1" applyAlignment="1" applyProtection="1">
      <alignment horizontal="left" vertical="center" wrapText="1"/>
    </xf>
    <xf numFmtId="3" fontId="5" fillId="8" borderId="17" xfId="0" applyNumberFormat="1" applyFont="1" applyFill="1" applyBorder="1" applyAlignment="1" applyProtection="1">
      <alignment horizontal="left" vertical="center" wrapText="1"/>
    </xf>
    <xf numFmtId="3" fontId="5" fillId="8" borderId="14" xfId="0" applyNumberFormat="1" applyFont="1" applyFill="1" applyBorder="1" applyAlignment="1" applyProtection="1">
      <alignment horizontal="left" vertical="center" wrapText="1"/>
    </xf>
    <xf numFmtId="3" fontId="5" fillId="8" borderId="23" xfId="0" applyNumberFormat="1" applyFont="1" applyFill="1" applyBorder="1" applyAlignment="1" applyProtection="1">
      <alignment horizontal="left" vertical="center" wrapText="1"/>
    </xf>
    <xf numFmtId="3" fontId="5" fillId="13" borderId="17" xfId="0" applyNumberFormat="1" applyFont="1" applyFill="1" applyBorder="1" applyAlignment="1" applyProtection="1">
      <alignment horizontal="left" vertical="center" wrapText="1"/>
    </xf>
    <xf numFmtId="3" fontId="5" fillId="13" borderId="23" xfId="0" applyNumberFormat="1" applyFont="1" applyFill="1" applyBorder="1" applyAlignment="1" applyProtection="1">
      <alignment horizontal="left" vertical="center" wrapText="1"/>
    </xf>
    <xf numFmtId="3" fontId="5" fillId="13" borderId="14" xfId="0" applyNumberFormat="1" applyFont="1" applyFill="1" applyBorder="1" applyAlignment="1" applyProtection="1">
      <alignment horizontal="left" vertical="center" wrapText="1"/>
    </xf>
    <xf numFmtId="0" fontId="18" fillId="0" borderId="0" xfId="0" applyFont="1" applyAlignment="1">
      <alignment horizontal="left" wrapText="1"/>
    </xf>
    <xf numFmtId="0" fontId="1" fillId="5" borderId="39" xfId="0" applyFont="1" applyFill="1" applyBorder="1" applyAlignment="1" applyProtection="1">
      <alignment horizontal="center" wrapText="1"/>
    </xf>
    <xf numFmtId="0" fontId="1" fillId="5" borderId="38" xfId="0" applyFont="1" applyFill="1" applyBorder="1" applyAlignment="1" applyProtection="1">
      <alignment horizontal="center" wrapText="1"/>
    </xf>
    <xf numFmtId="0" fontId="1" fillId="5" borderId="36" xfId="0" applyFont="1" applyFill="1" applyBorder="1" applyAlignment="1" applyProtection="1">
      <alignment horizontal="center" wrapText="1"/>
    </xf>
    <xf numFmtId="0" fontId="1" fillId="5" borderId="37" xfId="0" applyFont="1" applyFill="1" applyBorder="1" applyAlignment="1" applyProtection="1">
      <alignment horizontal="center" wrapText="1"/>
    </xf>
    <xf numFmtId="0" fontId="0" fillId="2" borderId="8" xfId="0" applyFill="1" applyBorder="1" applyAlignment="1" applyProtection="1">
      <alignment horizontal="left" vertical="center" wrapText="1"/>
    </xf>
    <xf numFmtId="0" fontId="0" fillId="2" borderId="0" xfId="0" applyFill="1" applyAlignment="1" applyProtection="1">
      <alignment horizontal="left" vertical="center" wrapText="1"/>
    </xf>
    <xf numFmtId="0" fontId="0" fillId="2" borderId="9" xfId="0" applyFill="1" applyBorder="1" applyAlignment="1" applyProtection="1">
      <alignment horizontal="left" vertical="center" wrapText="1"/>
    </xf>
    <xf numFmtId="0" fontId="1" fillId="5" borderId="5" xfId="0" applyFont="1" applyFill="1" applyBorder="1" applyAlignment="1" applyProtection="1">
      <alignment horizontal="center" wrapText="1"/>
    </xf>
    <xf numFmtId="0" fontId="1" fillId="5" borderId="6" xfId="0" applyFont="1" applyFill="1" applyBorder="1" applyAlignment="1" applyProtection="1">
      <alignment horizontal="center" wrapText="1"/>
    </xf>
    <xf numFmtId="0" fontId="1" fillId="5" borderId="7" xfId="0" applyFont="1" applyFill="1" applyBorder="1" applyAlignment="1" applyProtection="1">
      <alignment horizontal="center" wrapText="1"/>
    </xf>
    <xf numFmtId="1" fontId="5" fillId="8" borderId="14" xfId="0" applyNumberFormat="1" applyFont="1" applyFill="1" applyBorder="1" applyAlignment="1" applyProtection="1">
      <alignment horizontal="left" vertical="center" wrapText="1"/>
      <protection locked="0"/>
    </xf>
    <xf numFmtId="1" fontId="5" fillId="8" borderId="17" xfId="0" applyNumberFormat="1" applyFont="1" applyFill="1" applyBorder="1" applyAlignment="1" applyProtection="1">
      <alignment horizontal="left" vertical="center" wrapText="1"/>
      <protection locked="0"/>
    </xf>
    <xf numFmtId="1" fontId="5" fillId="8" borderId="23" xfId="0" applyNumberFormat="1" applyFont="1" applyFill="1" applyBorder="1" applyAlignment="1" applyProtection="1">
      <alignment horizontal="left" vertical="center" wrapText="1"/>
      <protection locked="0"/>
    </xf>
    <xf numFmtId="1" fontId="5" fillId="12" borderId="14" xfId="0" applyNumberFormat="1" applyFont="1" applyFill="1" applyBorder="1" applyAlignment="1" applyProtection="1">
      <alignment horizontal="left" vertical="center" wrapText="1"/>
      <protection locked="0"/>
    </xf>
    <xf numFmtId="1" fontId="5" fillId="12" borderId="17" xfId="0" applyNumberFormat="1" applyFont="1" applyFill="1" applyBorder="1" applyAlignment="1" applyProtection="1">
      <alignment horizontal="left" vertical="center" wrapText="1"/>
      <protection locked="0"/>
    </xf>
    <xf numFmtId="1" fontId="5" fillId="12" borderId="23" xfId="0" applyNumberFormat="1" applyFont="1" applyFill="1" applyBorder="1" applyAlignment="1" applyProtection="1">
      <alignment horizontal="left" vertical="center" wrapText="1"/>
      <protection locked="0"/>
    </xf>
    <xf numFmtId="164" fontId="5" fillId="8" borderId="14" xfId="0" applyNumberFormat="1" applyFont="1" applyFill="1" applyBorder="1" applyAlignment="1" applyProtection="1">
      <alignment horizontal="left" vertical="center" wrapText="1"/>
      <protection locked="0"/>
    </xf>
    <xf numFmtId="164" fontId="5" fillId="8" borderId="17" xfId="0" applyNumberFormat="1" applyFont="1" applyFill="1" applyBorder="1" applyAlignment="1" applyProtection="1">
      <alignment horizontal="left" vertical="center" wrapText="1"/>
      <protection locked="0"/>
    </xf>
    <xf numFmtId="164" fontId="5" fillId="8" borderId="23" xfId="0" applyNumberFormat="1" applyFont="1" applyFill="1" applyBorder="1" applyAlignment="1" applyProtection="1">
      <alignment horizontal="left" vertical="center" wrapText="1"/>
      <protection locked="0"/>
    </xf>
    <xf numFmtId="164" fontId="5" fillId="12" borderId="14" xfId="0" applyNumberFormat="1" applyFont="1" applyFill="1" applyBorder="1" applyAlignment="1" applyProtection="1">
      <alignment horizontal="left" vertical="center" wrapText="1"/>
      <protection locked="0"/>
    </xf>
    <xf numFmtId="164" fontId="5" fillId="12" borderId="17" xfId="0" applyNumberFormat="1" applyFont="1" applyFill="1" applyBorder="1" applyAlignment="1" applyProtection="1">
      <alignment horizontal="left" vertical="center" wrapText="1"/>
      <protection locked="0"/>
    </xf>
    <xf numFmtId="164" fontId="5" fillId="12" borderId="23" xfId="0" applyNumberFormat="1" applyFont="1" applyFill="1" applyBorder="1" applyAlignment="1" applyProtection="1">
      <alignment horizontal="left" vertical="center" wrapText="1"/>
      <protection locked="0"/>
    </xf>
    <xf numFmtId="0" fontId="1" fillId="5" borderId="0" xfId="0" applyFont="1" applyFill="1" applyAlignment="1" applyProtection="1">
      <alignment horizontal="center" wrapText="1"/>
      <protection locked="0"/>
    </xf>
  </cellXfs>
  <cellStyles count="5">
    <cellStyle name="Bad" xfId="4" builtinId="27"/>
    <cellStyle name="Good" xfId="3" builtinId="26"/>
    <cellStyle name="Normal" xfId="0" builtinId="0"/>
    <cellStyle name="Note" xfId="1" builtinId="10"/>
    <cellStyle name="Style 1" xfId="2" xr:uid="{00000000-0005-0000-0000-000002000000}"/>
  </cellStyles>
  <dxfs count="24">
    <dxf>
      <fill>
        <patternFill patternType="lightUp"/>
      </fill>
    </dxf>
    <dxf>
      <fill>
        <patternFill patternType="lightUp"/>
      </fill>
    </dxf>
    <dxf>
      <fill>
        <patternFill patternType="lightUp"/>
      </fill>
    </dxf>
    <dxf>
      <fill>
        <patternFill patternType="lightUp"/>
      </fill>
    </dxf>
    <dxf>
      <fill>
        <patternFill patternType="none">
          <bgColor auto="1"/>
        </patternFill>
      </fill>
    </dxf>
    <dxf>
      <fill>
        <patternFill patternType="lightUp"/>
      </fill>
    </dxf>
    <dxf>
      <fill>
        <patternFill patternType="lightUp"/>
      </fill>
    </dxf>
    <dxf>
      <fill>
        <patternFill patternType="none">
          <bgColor auto="1"/>
        </patternFill>
      </fill>
    </dxf>
    <dxf>
      <fill>
        <patternFill patternType="lightUp"/>
      </fill>
    </dxf>
    <dxf>
      <fill>
        <patternFill patternType="none">
          <bgColor auto="1"/>
        </patternFill>
      </fill>
    </dxf>
    <dxf>
      <fill>
        <patternFill patternType="lightUp"/>
      </fill>
    </dxf>
    <dxf>
      <fill>
        <patternFill patternType="none">
          <bgColor auto="1"/>
        </patternFill>
      </fill>
    </dxf>
    <dxf>
      <fill>
        <patternFill patternType="lightUp"/>
      </fill>
    </dxf>
    <dxf>
      <fill>
        <patternFill patternType="none">
          <bgColor auto="1"/>
        </patternFill>
      </fill>
    </dxf>
    <dxf>
      <fill>
        <patternFill patternType="lightUp"/>
      </fill>
    </dxf>
    <dxf>
      <fill>
        <patternFill patternType="none">
          <bgColor auto="1"/>
        </patternFill>
      </fill>
    </dxf>
    <dxf>
      <fill>
        <patternFill patternType="lightUp"/>
      </fill>
    </dxf>
    <dxf>
      <fill>
        <patternFill patternType="lightUp"/>
      </fill>
    </dxf>
    <dxf>
      <fill>
        <patternFill patternType="lightUp"/>
      </fill>
    </dxf>
    <dxf>
      <fill>
        <patternFill patternType="none">
          <bgColor auto="1"/>
        </patternFill>
      </fill>
    </dxf>
    <dxf>
      <fill>
        <patternFill patternType="lightUp"/>
      </fill>
    </dxf>
    <dxf>
      <fill>
        <patternFill patternType="lightUp"/>
      </fill>
    </dxf>
    <dxf>
      <fill>
        <patternFill patternType="none">
          <bgColor auto="1"/>
        </patternFill>
      </fill>
    </dxf>
    <dxf>
      <fill>
        <patternFill patternType="lightUp"/>
      </fill>
    </dxf>
  </dxfs>
  <tableStyles count="0" defaultTableStyle="TableStyleMedium2" defaultPivotStyle="PivotStyleLight16"/>
  <colors>
    <mruColors>
      <color rgb="FF6C6F70"/>
      <color rgb="FFFA9494"/>
      <color rgb="FFFCA2A4"/>
      <color rgb="FFFEDEDF"/>
      <color rgb="FF858200"/>
      <color rgb="FF656F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F066BC-3113-432C-BF61-42FB73166116}">
  <dimension ref="A1:L2"/>
  <sheetViews>
    <sheetView zoomScaleNormal="100" workbookViewId="0"/>
  </sheetViews>
  <sheetFormatPr defaultColWidth="8.7109375" defaultRowHeight="15" x14ac:dyDescent="0.25"/>
  <cols>
    <col min="1" max="1" width="121.7109375" style="22" customWidth="1"/>
    <col min="2" max="16384" width="8.7109375" style="22"/>
  </cols>
  <sheetData>
    <row r="1" spans="1:12" ht="192" customHeight="1" x14ac:dyDescent="0.25">
      <c r="A1" s="77" t="s">
        <v>0</v>
      </c>
      <c r="B1" s="76"/>
      <c r="C1" s="76"/>
      <c r="D1" s="76"/>
      <c r="E1" s="76"/>
      <c r="F1" s="76"/>
      <c r="G1" s="76"/>
      <c r="H1" s="76"/>
      <c r="I1" s="76"/>
      <c r="J1" s="76"/>
      <c r="K1" s="76"/>
      <c r="L1" s="76"/>
    </row>
    <row r="2" spans="1:12" x14ac:dyDescent="0.25">
      <c r="A2" s="14" t="s">
        <v>1</v>
      </c>
      <c r="B2" s="84"/>
      <c r="C2" s="84"/>
      <c r="D2" s="84"/>
      <c r="E2" s="84"/>
      <c r="F2" s="84"/>
      <c r="G2" s="84"/>
      <c r="H2" s="84"/>
      <c r="I2" s="84"/>
      <c r="J2" s="84"/>
      <c r="K2" s="84"/>
      <c r="L2" s="84"/>
    </row>
  </sheetData>
  <sheetProtection algorithmName="SHA-512" hashValue="2cqRSoyX75DVJ/v3JEE6VLlPSyZ6l3VPNPpcsFJnh3nAzgKenl4t/yH0FFqvc8/aQIEblYFp71hXIHMyKtlrbQ==" saltValue="crNbr2bWBSeXPH1mz3eyEg==" spinCount="100000" sheet="1" objects="1" scenarios="1"/>
  <pageMargins left="0.7" right="0.7" top="0.75" bottom="0.75" header="0.3" footer="0.3"/>
  <pageSetup scale="95"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A2EB7-5E6E-4BF8-A3AB-55923A4E2A79}">
  <dimension ref="A2:XFB58"/>
  <sheetViews>
    <sheetView topLeftCell="D1" zoomScale="70" zoomScaleNormal="70" workbookViewId="0">
      <pane ySplit="9" topLeftCell="A29" activePane="bottomLeft" state="frozen"/>
      <selection pane="bottomLeft" activeCell="M33" sqref="M33"/>
    </sheetView>
  </sheetViews>
  <sheetFormatPr defaultRowHeight="15" x14ac:dyDescent="0.25"/>
  <cols>
    <col min="1" max="1" width="10.42578125" style="4" customWidth="1"/>
    <col min="2" max="2" width="48" style="1" customWidth="1"/>
    <col min="3" max="3" width="74.85546875" style="19" customWidth="1"/>
    <col min="4" max="6" width="21.42578125" style="19" customWidth="1"/>
    <col min="7" max="7" width="18" style="19" customWidth="1"/>
    <col min="8" max="8" width="18.42578125" style="19" customWidth="1"/>
    <col min="9" max="10" width="17" style="19" customWidth="1"/>
    <col min="11" max="11" width="23" style="19" customWidth="1"/>
    <col min="12" max="13" width="20.85546875" style="19" customWidth="1"/>
    <col min="14" max="14" width="21.42578125" style="19" customWidth="1"/>
    <col min="15" max="15" width="22.140625" style="19" customWidth="1"/>
    <col min="16" max="16" width="58.42578125" style="19" customWidth="1"/>
    <col min="17" max="18" width="28" style="19" customWidth="1"/>
    <col min="19" max="19" width="61" style="19" customWidth="1"/>
    <col min="20" max="20" width="9.140625" style="19" customWidth="1"/>
    <col min="21" max="16352" width="8.85546875" style="19"/>
    <col min="16353" max="16353" width="9.140625" style="19" customWidth="1"/>
    <col min="16354" max="16384" width="8.85546875" style="19"/>
  </cols>
  <sheetData>
    <row r="2" spans="1:69 16329:16381" x14ac:dyDescent="0.25">
      <c r="A2" s="68"/>
      <c r="B2" s="121" t="s">
        <v>2</v>
      </c>
      <c r="C2" s="60"/>
      <c r="K2" s="7"/>
    </row>
    <row r="3" spans="1:69 16329:16381" s="1" customFormat="1" x14ac:dyDescent="0.25">
      <c r="A3" s="67"/>
      <c r="B3" s="121" t="s">
        <v>3</v>
      </c>
      <c r="C3" s="18" t="s">
        <v>4</v>
      </c>
      <c r="E3" s="62"/>
      <c r="F3" s="62"/>
      <c r="J3" s="62"/>
      <c r="K3" s="62"/>
    </row>
    <row r="4" spans="1:69 16329:16381" s="1" customFormat="1" x14ac:dyDescent="0.25">
      <c r="A4" s="67"/>
      <c r="B4" s="121" t="s">
        <v>5</v>
      </c>
      <c r="C4" s="18" t="s">
        <v>6</v>
      </c>
      <c r="E4" s="62"/>
      <c r="F4" s="62"/>
      <c r="J4" s="62"/>
      <c r="K4" s="62"/>
    </row>
    <row r="5" spans="1:69 16329:16381" s="1" customFormat="1" x14ac:dyDescent="0.25">
      <c r="A5" s="67"/>
      <c r="B5" s="10"/>
      <c r="C5" s="18"/>
      <c r="E5" s="62"/>
      <c r="F5" s="62"/>
      <c r="J5" s="62"/>
      <c r="K5" s="62"/>
    </row>
    <row r="6" spans="1:69 16329:16381" s="1" customFormat="1" ht="21" x14ac:dyDescent="0.35">
      <c r="A6" s="120" t="s">
        <v>7</v>
      </c>
      <c r="E6" s="62"/>
      <c r="F6" s="62"/>
      <c r="J6" s="62"/>
      <c r="K6" s="62"/>
    </row>
    <row r="7" spans="1:69 16329:16381" s="1" customFormat="1" ht="15" customHeight="1" x14ac:dyDescent="0.25">
      <c r="A7" s="115"/>
      <c r="B7" s="115"/>
      <c r="C7" s="115"/>
      <c r="D7" s="116" t="s">
        <v>8</v>
      </c>
      <c r="E7" s="115"/>
      <c r="F7" s="115"/>
      <c r="G7" s="115"/>
      <c r="H7" s="115"/>
      <c r="I7" s="115"/>
      <c r="J7" s="115"/>
      <c r="K7" s="116"/>
      <c r="L7" s="168" t="s">
        <v>9</v>
      </c>
      <c r="M7" s="169"/>
      <c r="N7" s="169"/>
      <c r="O7" s="170" t="s">
        <v>10</v>
      </c>
      <c r="P7" s="171"/>
      <c r="Q7" s="172" t="s">
        <v>11</v>
      </c>
      <c r="R7" s="173"/>
      <c r="S7" s="174"/>
      <c r="T7" s="66"/>
    </row>
    <row r="8" spans="1:69 16329:16381" s="5" customFormat="1" ht="75.599999999999994" customHeight="1" x14ac:dyDescent="0.25">
      <c r="A8" s="159" t="s">
        <v>12</v>
      </c>
      <c r="B8" s="159" t="s">
        <v>13</v>
      </c>
      <c r="C8" s="159" t="s">
        <v>14</v>
      </c>
      <c r="D8" s="159" t="s">
        <v>15</v>
      </c>
      <c r="E8" s="159" t="s">
        <v>16</v>
      </c>
      <c r="F8" s="159" t="s">
        <v>17</v>
      </c>
      <c r="G8" s="159" t="s">
        <v>18</v>
      </c>
      <c r="H8" s="159" t="s">
        <v>19</v>
      </c>
      <c r="I8" s="159" t="s">
        <v>20</v>
      </c>
      <c r="J8" s="159" t="s">
        <v>21</v>
      </c>
      <c r="K8" s="159" t="s">
        <v>22</v>
      </c>
      <c r="L8" s="157" t="s">
        <v>23</v>
      </c>
      <c r="M8" s="159" t="s">
        <v>24</v>
      </c>
      <c r="N8" s="159" t="s">
        <v>25</v>
      </c>
      <c r="O8" s="157" t="s">
        <v>26</v>
      </c>
      <c r="P8" s="159" t="s">
        <v>27</v>
      </c>
      <c r="Q8" s="159" t="s">
        <v>28</v>
      </c>
      <c r="R8" s="159" t="s">
        <v>29</v>
      </c>
      <c r="S8" s="159" t="s">
        <v>30</v>
      </c>
      <c r="T8" s="65"/>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XDA8" s="64"/>
      <c r="XDB8" s="64"/>
      <c r="XDC8" s="64"/>
      <c r="XDD8" s="64"/>
      <c r="XDE8" s="64"/>
      <c r="XDF8" s="64"/>
      <c r="XDG8" s="64"/>
      <c r="XDH8" s="64"/>
      <c r="XDI8" s="64"/>
      <c r="XDJ8" s="64"/>
      <c r="XDK8" s="64"/>
      <c r="XDL8" s="64"/>
      <c r="XDM8" s="64"/>
      <c r="XDN8" s="64"/>
      <c r="XDO8" s="64"/>
      <c r="XDP8" s="64"/>
      <c r="XDQ8" s="64"/>
      <c r="XDR8" s="64"/>
      <c r="XDS8" s="64"/>
      <c r="XDT8" s="64"/>
      <c r="XDU8" s="64"/>
      <c r="XDV8" s="64"/>
      <c r="XDW8" s="64"/>
      <c r="XDX8" s="64"/>
      <c r="XDY8" s="64"/>
      <c r="XDZ8" s="64"/>
      <c r="XEA8" s="64"/>
      <c r="XEB8" s="64"/>
      <c r="XEC8" s="64"/>
      <c r="XED8" s="64"/>
      <c r="XEE8" s="64"/>
      <c r="XEF8" s="64"/>
      <c r="XEG8" s="64"/>
      <c r="XEH8" s="64"/>
      <c r="XEI8" s="64"/>
      <c r="XEJ8" s="64"/>
      <c r="XEK8" s="64"/>
      <c r="XEL8" s="64"/>
      <c r="XEM8" s="64"/>
      <c r="XEN8" s="64"/>
      <c r="XEO8" s="64"/>
      <c r="XEP8" s="64"/>
      <c r="XEQ8" s="64"/>
      <c r="XER8" s="64"/>
      <c r="XES8" s="64"/>
      <c r="XET8" s="64"/>
      <c r="XEU8" s="64"/>
      <c r="XEV8" s="64"/>
      <c r="XEW8" s="64"/>
      <c r="XEX8" s="64"/>
      <c r="XEY8" s="64"/>
      <c r="XEZ8" s="64"/>
      <c r="XFA8" s="64"/>
    </row>
    <row r="9" spans="1:69 16329:16381" s="63" customFormat="1" ht="95.1" customHeight="1" thickBot="1" x14ac:dyDescent="0.3">
      <c r="A9" s="117" t="s">
        <v>31</v>
      </c>
      <c r="B9" s="117" t="s">
        <v>32</v>
      </c>
      <c r="C9" s="117" t="s">
        <v>33</v>
      </c>
      <c r="D9" s="117" t="s">
        <v>34</v>
      </c>
      <c r="E9" s="117" t="s">
        <v>35</v>
      </c>
      <c r="F9" s="117" t="s">
        <v>36</v>
      </c>
      <c r="G9" s="117" t="s">
        <v>37</v>
      </c>
      <c r="H9" s="117" t="s">
        <v>38</v>
      </c>
      <c r="I9" s="117" t="s">
        <v>39</v>
      </c>
      <c r="J9" s="117" t="s">
        <v>40</v>
      </c>
      <c r="K9" s="117" t="s">
        <v>41</v>
      </c>
      <c r="L9" s="117" t="s">
        <v>42</v>
      </c>
      <c r="M9" s="117" t="s">
        <v>43</v>
      </c>
      <c r="N9" s="117" t="s">
        <v>43</v>
      </c>
      <c r="O9" s="117" t="s">
        <v>44</v>
      </c>
      <c r="P9" s="117" t="s">
        <v>45</v>
      </c>
      <c r="Q9" s="117" t="s">
        <v>41</v>
      </c>
      <c r="R9" s="117" t="s">
        <v>46</v>
      </c>
      <c r="S9" s="118" t="s">
        <v>47</v>
      </c>
    </row>
    <row r="10" spans="1:69 16329:16381" s="56" customFormat="1" ht="82.15" customHeight="1" x14ac:dyDescent="0.25">
      <c r="A10" s="114">
        <v>1</v>
      </c>
      <c r="B10" s="47" t="s">
        <v>48</v>
      </c>
      <c r="C10" s="114" t="s">
        <v>49</v>
      </c>
      <c r="D10" s="47" t="s">
        <v>50</v>
      </c>
      <c r="E10" s="47" t="s">
        <v>51</v>
      </c>
      <c r="F10" s="47" t="s">
        <v>52</v>
      </c>
      <c r="G10" s="47" t="s">
        <v>53</v>
      </c>
      <c r="H10" s="47" t="s">
        <v>54</v>
      </c>
      <c r="I10" s="47" t="s">
        <v>55</v>
      </c>
      <c r="J10" s="47" t="s">
        <v>56</v>
      </c>
      <c r="K10" s="148" t="s">
        <v>57</v>
      </c>
    </row>
    <row r="11" spans="1:69 16329:16381" s="56" customFormat="1" ht="45" x14ac:dyDescent="0.25">
      <c r="A11" s="114">
        <v>2</v>
      </c>
      <c r="B11" s="47" t="s">
        <v>58</v>
      </c>
      <c r="C11" s="114" t="s">
        <v>59</v>
      </c>
      <c r="D11" s="47" t="s">
        <v>50</v>
      </c>
      <c r="E11" s="47" t="s">
        <v>51</v>
      </c>
      <c r="F11" s="47" t="s">
        <v>52</v>
      </c>
      <c r="G11" s="47" t="s">
        <v>60</v>
      </c>
      <c r="H11" s="47" t="s">
        <v>54</v>
      </c>
      <c r="I11" s="47" t="s">
        <v>55</v>
      </c>
      <c r="J11" s="47" t="s">
        <v>61</v>
      </c>
      <c r="K11" s="148" t="s">
        <v>62</v>
      </c>
      <c r="L11" s="148" t="s">
        <v>63</v>
      </c>
      <c r="M11" s="148" t="s">
        <v>64</v>
      </c>
      <c r="N11" s="148" t="s">
        <v>64</v>
      </c>
      <c r="O11" s="148" t="s">
        <v>62</v>
      </c>
      <c r="Q11" s="148" t="s">
        <v>57</v>
      </c>
    </row>
    <row r="12" spans="1:69 16329:16381" s="56" customFormat="1" ht="55.9" customHeight="1" x14ac:dyDescent="0.25">
      <c r="A12" s="114">
        <v>3</v>
      </c>
      <c r="B12" s="47" t="s">
        <v>65</v>
      </c>
      <c r="C12" s="114" t="s">
        <v>66</v>
      </c>
      <c r="D12" s="47" t="s">
        <v>67</v>
      </c>
      <c r="E12" s="47" t="s">
        <v>51</v>
      </c>
      <c r="F12" s="47" t="s">
        <v>52</v>
      </c>
      <c r="G12" s="47" t="s">
        <v>60</v>
      </c>
      <c r="H12" s="47" t="s">
        <v>54</v>
      </c>
      <c r="I12" s="47" t="s">
        <v>55</v>
      </c>
      <c r="J12" s="47" t="s">
        <v>61</v>
      </c>
      <c r="K12" s="148" t="s">
        <v>62</v>
      </c>
      <c r="L12" s="148" t="s">
        <v>63</v>
      </c>
      <c r="M12" s="148" t="s">
        <v>68</v>
      </c>
      <c r="N12" s="148" t="s">
        <v>69</v>
      </c>
      <c r="O12" s="148" t="s">
        <v>62</v>
      </c>
      <c r="Q12" s="148" t="s">
        <v>57</v>
      </c>
    </row>
    <row r="13" spans="1:69 16329:16381" s="56" customFormat="1" ht="73.150000000000006" customHeight="1" x14ac:dyDescent="0.25">
      <c r="A13" s="114">
        <v>4</v>
      </c>
      <c r="B13" s="47" t="s">
        <v>70</v>
      </c>
      <c r="C13" s="114" t="s">
        <v>71</v>
      </c>
      <c r="D13" s="47" t="s">
        <v>67</v>
      </c>
      <c r="E13" s="47" t="s">
        <v>51</v>
      </c>
      <c r="F13" s="47" t="s">
        <v>52</v>
      </c>
      <c r="G13" s="47" t="s">
        <v>60</v>
      </c>
      <c r="H13" s="47" t="s">
        <v>54</v>
      </c>
      <c r="I13" s="47" t="s">
        <v>55</v>
      </c>
      <c r="J13" s="47" t="s">
        <v>61</v>
      </c>
      <c r="K13" s="148" t="s">
        <v>62</v>
      </c>
      <c r="L13" s="148" t="s">
        <v>63</v>
      </c>
      <c r="M13" s="148" t="s">
        <v>68</v>
      </c>
      <c r="N13" s="148" t="s">
        <v>68</v>
      </c>
      <c r="O13" s="148" t="s">
        <v>62</v>
      </c>
      <c r="Q13" s="148" t="s">
        <v>57</v>
      </c>
    </row>
    <row r="14" spans="1:69 16329:16381" s="56" customFormat="1" ht="60" x14ac:dyDescent="0.25">
      <c r="A14" s="114">
        <v>5</v>
      </c>
      <c r="B14" s="47" t="s">
        <v>72</v>
      </c>
      <c r="C14" s="114" t="s">
        <v>73</v>
      </c>
      <c r="D14" s="47" t="s">
        <v>67</v>
      </c>
      <c r="E14" s="47" t="s">
        <v>51</v>
      </c>
      <c r="F14" s="47" t="s">
        <v>52</v>
      </c>
      <c r="G14" s="47" t="s">
        <v>74</v>
      </c>
      <c r="H14" s="47" t="s">
        <v>54</v>
      </c>
      <c r="I14" s="47" t="s">
        <v>55</v>
      </c>
      <c r="J14" s="47" t="s">
        <v>56</v>
      </c>
      <c r="K14" s="56" t="s">
        <v>57</v>
      </c>
    </row>
    <row r="15" spans="1:69 16329:16381" s="55" customFormat="1" ht="60" x14ac:dyDescent="0.25">
      <c r="A15" s="114">
        <v>6</v>
      </c>
      <c r="B15" s="114" t="s">
        <v>75</v>
      </c>
      <c r="C15" s="114" t="s">
        <v>76</v>
      </c>
      <c r="D15" s="47" t="s">
        <v>67</v>
      </c>
      <c r="E15" s="47" t="s">
        <v>51</v>
      </c>
      <c r="F15" s="47" t="s">
        <v>52</v>
      </c>
      <c r="G15" s="47" t="s">
        <v>60</v>
      </c>
      <c r="H15" s="47" t="s">
        <v>54</v>
      </c>
      <c r="I15" s="47" t="s">
        <v>55</v>
      </c>
      <c r="J15" s="114" t="s">
        <v>61</v>
      </c>
      <c r="K15" s="148" t="s">
        <v>62</v>
      </c>
      <c r="L15" s="148" t="s">
        <v>77</v>
      </c>
      <c r="M15" s="148" t="s">
        <v>64</v>
      </c>
      <c r="N15" s="148" t="s">
        <v>64</v>
      </c>
      <c r="O15" s="148" t="s">
        <v>62</v>
      </c>
      <c r="P15" s="56"/>
      <c r="Q15" s="148" t="s">
        <v>57</v>
      </c>
      <c r="R15" s="56"/>
      <c r="S15" s="56"/>
    </row>
    <row r="16" spans="1:69 16329:16381" s="55" customFormat="1" ht="115.15" customHeight="1" x14ac:dyDescent="0.25">
      <c r="A16" s="114">
        <v>7</v>
      </c>
      <c r="B16" s="114" t="s">
        <v>78</v>
      </c>
      <c r="C16" s="114" t="s">
        <v>79</v>
      </c>
      <c r="D16" s="47" t="s">
        <v>67</v>
      </c>
      <c r="E16" s="47" t="s">
        <v>51</v>
      </c>
      <c r="F16" s="47" t="s">
        <v>52</v>
      </c>
      <c r="G16" s="47" t="s">
        <v>60</v>
      </c>
      <c r="H16" s="47" t="s">
        <v>54</v>
      </c>
      <c r="I16" s="47" t="s">
        <v>55</v>
      </c>
      <c r="J16" s="114" t="s">
        <v>61</v>
      </c>
      <c r="K16" s="148" t="s">
        <v>62</v>
      </c>
      <c r="L16" s="148" t="s">
        <v>63</v>
      </c>
      <c r="M16" s="148" t="s">
        <v>64</v>
      </c>
      <c r="N16" s="148" t="s">
        <v>64</v>
      </c>
      <c r="O16" s="148" t="s">
        <v>62</v>
      </c>
      <c r="P16" s="56"/>
      <c r="Q16" s="148" t="s">
        <v>57</v>
      </c>
      <c r="R16" s="56"/>
      <c r="S16" s="56"/>
    </row>
    <row r="17" spans="1:19" s="55" customFormat="1" ht="117" customHeight="1" x14ac:dyDescent="0.25">
      <c r="A17" s="114">
        <v>8</v>
      </c>
      <c r="B17" s="114" t="s">
        <v>80</v>
      </c>
      <c r="C17" s="114" t="s">
        <v>81</v>
      </c>
      <c r="D17" s="47" t="s">
        <v>67</v>
      </c>
      <c r="E17" s="47" t="s">
        <v>51</v>
      </c>
      <c r="F17" s="47" t="s">
        <v>52</v>
      </c>
      <c r="G17" s="47" t="s">
        <v>60</v>
      </c>
      <c r="H17" s="47" t="s">
        <v>54</v>
      </c>
      <c r="I17" s="47" t="s">
        <v>55</v>
      </c>
      <c r="J17" s="114" t="s">
        <v>61</v>
      </c>
      <c r="K17" s="148" t="s">
        <v>62</v>
      </c>
      <c r="L17" s="148" t="s">
        <v>63</v>
      </c>
      <c r="M17" s="148" t="s">
        <v>64</v>
      </c>
      <c r="N17" s="148" t="s">
        <v>64</v>
      </c>
      <c r="O17" s="148" t="s">
        <v>62</v>
      </c>
      <c r="P17" s="56"/>
      <c r="Q17" s="148" t="s">
        <v>57</v>
      </c>
      <c r="R17" s="56"/>
      <c r="S17" s="56"/>
    </row>
    <row r="18" spans="1:19" s="55" customFormat="1" ht="124.15" customHeight="1" x14ac:dyDescent="0.25">
      <c r="A18" s="114">
        <v>9</v>
      </c>
      <c r="B18" s="47" t="s">
        <v>82</v>
      </c>
      <c r="C18" s="114" t="s">
        <v>83</v>
      </c>
      <c r="D18" s="47" t="s">
        <v>67</v>
      </c>
      <c r="E18" s="47" t="s">
        <v>51</v>
      </c>
      <c r="F18" s="47" t="s">
        <v>52</v>
      </c>
      <c r="G18" s="47" t="s">
        <v>60</v>
      </c>
      <c r="H18" s="47" t="s">
        <v>54</v>
      </c>
      <c r="I18" s="47" t="s">
        <v>55</v>
      </c>
      <c r="J18" s="47" t="s">
        <v>61</v>
      </c>
      <c r="K18" s="148" t="s">
        <v>62</v>
      </c>
      <c r="L18" s="148" t="s">
        <v>63</v>
      </c>
      <c r="M18" s="148" t="s">
        <v>64</v>
      </c>
      <c r="N18" s="148" t="s">
        <v>64</v>
      </c>
      <c r="O18" s="148" t="s">
        <v>62</v>
      </c>
      <c r="Q18" s="148" t="s">
        <v>57</v>
      </c>
      <c r="R18" s="56"/>
      <c r="S18" s="56"/>
    </row>
    <row r="19" spans="1:19" s="55" customFormat="1" ht="105" x14ac:dyDescent="0.25">
      <c r="A19" s="114">
        <v>10</v>
      </c>
      <c r="B19" s="47" t="s">
        <v>84</v>
      </c>
      <c r="C19" s="114" t="s">
        <v>85</v>
      </c>
      <c r="D19" s="47" t="s">
        <v>67</v>
      </c>
      <c r="E19" s="47" t="s">
        <v>51</v>
      </c>
      <c r="F19" s="47" t="s">
        <v>52</v>
      </c>
      <c r="G19" s="47" t="s">
        <v>60</v>
      </c>
      <c r="H19" s="47" t="s">
        <v>54</v>
      </c>
      <c r="I19" s="47" t="s">
        <v>55</v>
      </c>
      <c r="J19" s="47" t="s">
        <v>61</v>
      </c>
      <c r="K19" s="148" t="s">
        <v>62</v>
      </c>
      <c r="L19" s="148" t="s">
        <v>63</v>
      </c>
      <c r="M19" s="148" t="s">
        <v>64</v>
      </c>
      <c r="N19" s="148" t="s">
        <v>64</v>
      </c>
      <c r="O19" s="148" t="s">
        <v>62</v>
      </c>
      <c r="Q19" s="148" t="s">
        <v>57</v>
      </c>
      <c r="R19" s="56"/>
      <c r="S19" s="56"/>
    </row>
    <row r="20" spans="1:19" s="55" customFormat="1" ht="60" x14ac:dyDescent="0.25">
      <c r="A20" s="114">
        <v>11</v>
      </c>
      <c r="B20" s="114" t="s">
        <v>86</v>
      </c>
      <c r="C20" s="114" t="s">
        <v>87</v>
      </c>
      <c r="D20" s="47" t="s">
        <v>67</v>
      </c>
      <c r="E20" s="47" t="s">
        <v>88</v>
      </c>
      <c r="F20" s="47" t="s">
        <v>89</v>
      </c>
      <c r="G20" s="47" t="s">
        <v>90</v>
      </c>
      <c r="H20" s="47" t="s">
        <v>54</v>
      </c>
      <c r="I20" s="47" t="s">
        <v>55</v>
      </c>
      <c r="J20" s="47" t="s">
        <v>56</v>
      </c>
      <c r="K20" s="148" t="s">
        <v>57</v>
      </c>
      <c r="L20" s="56"/>
      <c r="O20" s="56"/>
      <c r="Q20" s="148"/>
      <c r="R20" s="56"/>
      <c r="S20" s="56"/>
    </row>
    <row r="21" spans="1:19" s="55" customFormat="1" ht="60" x14ac:dyDescent="0.25">
      <c r="A21" s="114">
        <v>12</v>
      </c>
      <c r="B21" s="114" t="s">
        <v>91</v>
      </c>
      <c r="C21" s="114" t="s">
        <v>92</v>
      </c>
      <c r="D21" s="47" t="s">
        <v>67</v>
      </c>
      <c r="E21" s="47" t="s">
        <v>88</v>
      </c>
      <c r="F21" s="47" t="s">
        <v>89</v>
      </c>
      <c r="G21" s="47" t="s">
        <v>90</v>
      </c>
      <c r="H21" s="47" t="s">
        <v>54</v>
      </c>
      <c r="I21" s="47" t="s">
        <v>55</v>
      </c>
      <c r="J21" s="47" t="s">
        <v>56</v>
      </c>
      <c r="K21" s="148" t="s">
        <v>57</v>
      </c>
      <c r="L21" s="56"/>
      <c r="O21" s="56"/>
      <c r="Q21" s="56"/>
      <c r="R21" s="56"/>
      <c r="S21" s="56"/>
    </row>
    <row r="22" spans="1:19" s="55" customFormat="1" ht="45" x14ac:dyDescent="0.25">
      <c r="A22" s="114">
        <v>13</v>
      </c>
      <c r="B22" s="47" t="s">
        <v>93</v>
      </c>
      <c r="C22" s="156" t="s">
        <v>94</v>
      </c>
      <c r="D22" s="47" t="s">
        <v>95</v>
      </c>
      <c r="E22" s="47" t="s">
        <v>88</v>
      </c>
      <c r="F22" s="47" t="s">
        <v>96</v>
      </c>
      <c r="G22" s="47" t="s">
        <v>60</v>
      </c>
      <c r="H22" s="47" t="s">
        <v>97</v>
      </c>
      <c r="I22" s="47" t="s">
        <v>98</v>
      </c>
      <c r="J22" s="47" t="s">
        <v>61</v>
      </c>
      <c r="K22" s="148" t="s">
        <v>62</v>
      </c>
      <c r="L22" s="148" t="s">
        <v>63</v>
      </c>
      <c r="M22" s="148" t="s">
        <v>64</v>
      </c>
      <c r="N22" s="148" t="s">
        <v>69</v>
      </c>
      <c r="O22" s="148" t="s">
        <v>99</v>
      </c>
      <c r="Q22" s="148" t="s">
        <v>57</v>
      </c>
      <c r="R22" s="56"/>
      <c r="S22" s="148" t="s">
        <v>100</v>
      </c>
    </row>
    <row r="23" spans="1:19" s="55" customFormat="1" ht="45" x14ac:dyDescent="0.25">
      <c r="A23" s="114">
        <v>14</v>
      </c>
      <c r="B23" s="47" t="s">
        <v>101</v>
      </c>
      <c r="C23" s="114" t="s">
        <v>102</v>
      </c>
      <c r="D23" s="47" t="s">
        <v>95</v>
      </c>
      <c r="E23" s="47" t="s">
        <v>88</v>
      </c>
      <c r="F23" s="47" t="s">
        <v>96</v>
      </c>
      <c r="G23" s="47" t="s">
        <v>60</v>
      </c>
      <c r="H23" s="47" t="s">
        <v>97</v>
      </c>
      <c r="I23" s="47" t="s">
        <v>98</v>
      </c>
      <c r="J23" s="47" t="s">
        <v>61</v>
      </c>
      <c r="K23" s="148" t="s">
        <v>62</v>
      </c>
      <c r="L23" s="148" t="s">
        <v>63</v>
      </c>
      <c r="M23" s="148" t="s">
        <v>64</v>
      </c>
      <c r="N23" s="148" t="s">
        <v>64</v>
      </c>
      <c r="O23" s="148" t="s">
        <v>57</v>
      </c>
      <c r="P23" s="55" t="s">
        <v>103</v>
      </c>
      <c r="Q23" s="148" t="s">
        <v>57</v>
      </c>
      <c r="R23" s="56"/>
      <c r="S23" s="56"/>
    </row>
    <row r="24" spans="1:19" s="55" customFormat="1" ht="30" x14ac:dyDescent="0.25">
      <c r="A24" s="114">
        <v>15</v>
      </c>
      <c r="B24" s="47" t="s">
        <v>104</v>
      </c>
      <c r="C24" s="114" t="s">
        <v>105</v>
      </c>
      <c r="D24" s="47" t="s">
        <v>95</v>
      </c>
      <c r="E24" s="47" t="s">
        <v>88</v>
      </c>
      <c r="F24" s="47" t="s">
        <v>96</v>
      </c>
      <c r="G24" s="47" t="s">
        <v>60</v>
      </c>
      <c r="H24" s="47" t="s">
        <v>97</v>
      </c>
      <c r="I24" s="47" t="s">
        <v>98</v>
      </c>
      <c r="J24" s="47" t="s">
        <v>61</v>
      </c>
      <c r="K24" s="148" t="s">
        <v>62</v>
      </c>
      <c r="L24" s="148" t="s">
        <v>63</v>
      </c>
      <c r="M24" s="148" t="s">
        <v>64</v>
      </c>
      <c r="N24" s="148" t="s">
        <v>64</v>
      </c>
      <c r="O24" s="148" t="s">
        <v>57</v>
      </c>
      <c r="P24" s="55" t="s">
        <v>103</v>
      </c>
      <c r="Q24" s="148" t="s">
        <v>57</v>
      </c>
      <c r="R24" s="56"/>
      <c r="S24" s="56"/>
    </row>
    <row r="25" spans="1:19" s="55" customFormat="1" ht="105" x14ac:dyDescent="0.25">
      <c r="A25" s="114">
        <v>16</v>
      </c>
      <c r="B25" s="47" t="s">
        <v>106</v>
      </c>
      <c r="C25" s="114" t="s">
        <v>107</v>
      </c>
      <c r="D25" s="47" t="s">
        <v>95</v>
      </c>
      <c r="E25" s="47" t="s">
        <v>88</v>
      </c>
      <c r="F25" s="47" t="s">
        <v>96</v>
      </c>
      <c r="G25" s="47" t="s">
        <v>60</v>
      </c>
      <c r="H25" s="47" t="s">
        <v>97</v>
      </c>
      <c r="I25" s="47" t="s">
        <v>98</v>
      </c>
      <c r="J25" s="47" t="s">
        <v>61</v>
      </c>
      <c r="K25" s="148" t="s">
        <v>62</v>
      </c>
      <c r="L25" s="148" t="s">
        <v>63</v>
      </c>
      <c r="M25" s="148" t="s">
        <v>64</v>
      </c>
      <c r="N25" s="148" t="s">
        <v>69</v>
      </c>
      <c r="O25" s="148" t="s">
        <v>57</v>
      </c>
      <c r="P25" s="148" t="s">
        <v>103</v>
      </c>
      <c r="Q25" s="148" t="s">
        <v>57</v>
      </c>
      <c r="R25" s="56"/>
      <c r="S25" s="148" t="s">
        <v>108</v>
      </c>
    </row>
    <row r="26" spans="1:19" s="55" customFormat="1" ht="75" x14ac:dyDescent="0.25">
      <c r="A26" s="114">
        <v>17</v>
      </c>
      <c r="B26" s="47" t="s">
        <v>109</v>
      </c>
      <c r="C26" s="114" t="s">
        <v>110</v>
      </c>
      <c r="D26" s="47" t="s">
        <v>95</v>
      </c>
      <c r="E26" s="47" t="s">
        <v>88</v>
      </c>
      <c r="F26" s="47" t="s">
        <v>96</v>
      </c>
      <c r="G26" s="47" t="s">
        <v>60</v>
      </c>
      <c r="H26" s="47" t="s">
        <v>97</v>
      </c>
      <c r="I26" s="114" t="s">
        <v>98</v>
      </c>
      <c r="J26" s="114" t="s">
        <v>61</v>
      </c>
      <c r="K26" s="148" t="s">
        <v>62</v>
      </c>
      <c r="L26" s="148" t="s">
        <v>63</v>
      </c>
      <c r="M26" s="148" t="s">
        <v>68</v>
      </c>
      <c r="N26" s="148" t="s">
        <v>69</v>
      </c>
      <c r="O26" s="148" t="s">
        <v>57</v>
      </c>
      <c r="P26" s="148" t="s">
        <v>111</v>
      </c>
      <c r="Q26" s="148" t="s">
        <v>57</v>
      </c>
      <c r="R26" s="56"/>
      <c r="S26" s="148" t="s">
        <v>112</v>
      </c>
    </row>
    <row r="27" spans="1:19" s="55" customFormat="1" ht="105" x14ac:dyDescent="0.25">
      <c r="A27" s="114">
        <v>18</v>
      </c>
      <c r="B27" s="47" t="s">
        <v>113</v>
      </c>
      <c r="C27" s="114" t="s">
        <v>114</v>
      </c>
      <c r="D27" s="47" t="s">
        <v>95</v>
      </c>
      <c r="E27" s="47" t="s">
        <v>88</v>
      </c>
      <c r="F27" s="47" t="s">
        <v>96</v>
      </c>
      <c r="G27" s="47" t="s">
        <v>60</v>
      </c>
      <c r="H27" s="47" t="s">
        <v>97</v>
      </c>
      <c r="I27" s="114" t="s">
        <v>98</v>
      </c>
      <c r="J27" s="114" t="s">
        <v>61</v>
      </c>
      <c r="K27" s="148" t="s">
        <v>62</v>
      </c>
      <c r="L27" s="148" t="s">
        <v>63</v>
      </c>
      <c r="M27" s="148" t="s">
        <v>64</v>
      </c>
      <c r="N27" s="148" t="s">
        <v>64</v>
      </c>
      <c r="O27" s="148" t="s">
        <v>57</v>
      </c>
      <c r="P27" s="148" t="s">
        <v>103</v>
      </c>
      <c r="Q27" s="148" t="s">
        <v>57</v>
      </c>
      <c r="R27" s="56"/>
      <c r="S27" s="56"/>
    </row>
    <row r="28" spans="1:19" s="55" customFormat="1" ht="75" x14ac:dyDescent="0.25">
      <c r="A28" s="114" t="s">
        <v>115</v>
      </c>
      <c r="B28" s="47" t="s">
        <v>116</v>
      </c>
      <c r="C28" s="114" t="s">
        <v>117</v>
      </c>
      <c r="D28" s="47" t="s">
        <v>95</v>
      </c>
      <c r="E28" s="47" t="s">
        <v>88</v>
      </c>
      <c r="F28" s="47" t="s">
        <v>89</v>
      </c>
      <c r="G28" s="47" t="s">
        <v>118</v>
      </c>
      <c r="H28" s="47" t="s">
        <v>54</v>
      </c>
      <c r="I28" s="47" t="s">
        <v>55</v>
      </c>
      <c r="J28" s="47" t="s">
        <v>61</v>
      </c>
      <c r="K28" s="148" t="s">
        <v>62</v>
      </c>
      <c r="L28" s="148" t="s">
        <v>63</v>
      </c>
      <c r="M28" s="148" t="s">
        <v>119</v>
      </c>
      <c r="N28" s="148" t="s">
        <v>120</v>
      </c>
      <c r="O28" s="148" t="s">
        <v>62</v>
      </c>
      <c r="Q28" s="148" t="s">
        <v>57</v>
      </c>
      <c r="R28" s="56"/>
      <c r="S28" s="56"/>
    </row>
    <row r="29" spans="1:19" s="55" customFormat="1" ht="90" x14ac:dyDescent="0.25">
      <c r="A29" s="114" t="s">
        <v>121</v>
      </c>
      <c r="B29" s="47" t="s">
        <v>122</v>
      </c>
      <c r="C29" s="114" t="s">
        <v>123</v>
      </c>
      <c r="D29" s="47" t="s">
        <v>95</v>
      </c>
      <c r="E29" s="47" t="s">
        <v>88</v>
      </c>
      <c r="F29" s="47" t="s">
        <v>89</v>
      </c>
      <c r="G29" s="47" t="s">
        <v>118</v>
      </c>
      <c r="H29" s="47" t="s">
        <v>54</v>
      </c>
      <c r="I29" s="47" t="s">
        <v>55</v>
      </c>
      <c r="J29" s="47" t="s">
        <v>61</v>
      </c>
      <c r="K29" s="148" t="s">
        <v>62</v>
      </c>
      <c r="L29" s="148" t="s">
        <v>63</v>
      </c>
      <c r="M29" s="148" t="s">
        <v>119</v>
      </c>
      <c r="N29" s="148" t="s">
        <v>120</v>
      </c>
      <c r="O29" s="148" t="s">
        <v>62</v>
      </c>
      <c r="Q29" s="148" t="s">
        <v>57</v>
      </c>
      <c r="R29" s="56"/>
      <c r="S29" s="56"/>
    </row>
    <row r="30" spans="1:19" s="55" customFormat="1" ht="45" x14ac:dyDescent="0.25">
      <c r="A30" s="114">
        <v>20</v>
      </c>
      <c r="B30" s="47" t="s">
        <v>124</v>
      </c>
      <c r="C30" s="114" t="s">
        <v>125</v>
      </c>
      <c r="D30" s="47" t="s">
        <v>95</v>
      </c>
      <c r="E30" s="47" t="s">
        <v>88</v>
      </c>
      <c r="F30" s="47" t="s">
        <v>89</v>
      </c>
      <c r="G30" s="47" t="s">
        <v>60</v>
      </c>
      <c r="H30" s="47" t="s">
        <v>54</v>
      </c>
      <c r="I30" s="47" t="s">
        <v>55</v>
      </c>
      <c r="J30" s="47" t="s">
        <v>61</v>
      </c>
      <c r="K30" s="148" t="s">
        <v>62</v>
      </c>
      <c r="L30" s="148" t="s">
        <v>63</v>
      </c>
      <c r="M30" s="148" t="s">
        <v>64</v>
      </c>
      <c r="N30" s="148" t="s">
        <v>69</v>
      </c>
      <c r="O30" s="148" t="s">
        <v>62</v>
      </c>
      <c r="Q30" s="148" t="s">
        <v>57</v>
      </c>
      <c r="R30" s="56"/>
      <c r="S30" s="148" t="s">
        <v>126</v>
      </c>
    </row>
    <row r="31" spans="1:19" s="55" customFormat="1" ht="30" x14ac:dyDescent="0.25">
      <c r="A31" s="114">
        <v>21</v>
      </c>
      <c r="B31" s="47" t="s">
        <v>127</v>
      </c>
      <c r="C31" s="114" t="s">
        <v>128</v>
      </c>
      <c r="D31" s="47" t="s">
        <v>129</v>
      </c>
      <c r="E31" s="47" t="s">
        <v>88</v>
      </c>
      <c r="F31" s="47" t="s">
        <v>96</v>
      </c>
      <c r="G31" s="47" t="s">
        <v>60</v>
      </c>
      <c r="H31" s="47" t="s">
        <v>97</v>
      </c>
      <c r="I31" s="47" t="s">
        <v>98</v>
      </c>
      <c r="J31" s="47" t="s">
        <v>61</v>
      </c>
      <c r="K31" s="148" t="s">
        <v>62</v>
      </c>
      <c r="L31" s="148" t="s">
        <v>63</v>
      </c>
      <c r="M31" s="148" t="s">
        <v>64</v>
      </c>
      <c r="N31" s="148" t="s">
        <v>64</v>
      </c>
      <c r="O31" s="148" t="s">
        <v>62</v>
      </c>
      <c r="Q31" s="148" t="s">
        <v>57</v>
      </c>
      <c r="R31" s="56"/>
      <c r="S31" s="56"/>
    </row>
    <row r="32" spans="1:19" s="55" customFormat="1" ht="30" x14ac:dyDescent="0.25">
      <c r="A32" s="114">
        <v>22</v>
      </c>
      <c r="B32" s="47" t="s">
        <v>130</v>
      </c>
      <c r="C32" s="114" t="s">
        <v>131</v>
      </c>
      <c r="D32" s="47" t="s">
        <v>129</v>
      </c>
      <c r="E32" s="47" t="s">
        <v>88</v>
      </c>
      <c r="F32" s="47" t="s">
        <v>89</v>
      </c>
      <c r="G32" s="47" t="s">
        <v>60</v>
      </c>
      <c r="H32" s="47" t="s">
        <v>54</v>
      </c>
      <c r="I32" s="47" t="s">
        <v>55</v>
      </c>
      <c r="J32" s="47" t="s">
        <v>61</v>
      </c>
      <c r="K32" s="148" t="s">
        <v>62</v>
      </c>
      <c r="L32" s="148" t="s">
        <v>63</v>
      </c>
      <c r="M32" s="148" t="s">
        <v>64</v>
      </c>
      <c r="N32" s="148" t="s">
        <v>64</v>
      </c>
      <c r="O32" s="148" t="s">
        <v>62</v>
      </c>
      <c r="Q32" s="148" t="s">
        <v>57</v>
      </c>
      <c r="R32" s="56"/>
      <c r="S32" s="56"/>
    </row>
    <row r="33" spans="1:20" s="55" customFormat="1" ht="120" x14ac:dyDescent="0.25">
      <c r="A33" s="114">
        <v>23</v>
      </c>
      <c r="B33" s="47" t="s">
        <v>132</v>
      </c>
      <c r="C33" s="114" t="s">
        <v>133</v>
      </c>
      <c r="D33" s="47" t="s">
        <v>129</v>
      </c>
      <c r="E33" s="47" t="s">
        <v>51</v>
      </c>
      <c r="F33" s="47" t="s">
        <v>52</v>
      </c>
      <c r="G33" s="47" t="s">
        <v>134</v>
      </c>
      <c r="H33" s="47" t="s">
        <v>54</v>
      </c>
      <c r="I33" s="114" t="s">
        <v>55</v>
      </c>
      <c r="J33" s="114" t="s">
        <v>61</v>
      </c>
      <c r="K33" s="148" t="s">
        <v>62</v>
      </c>
      <c r="L33" s="148" t="s">
        <v>421</v>
      </c>
      <c r="M33" s="148" t="s">
        <v>64</v>
      </c>
      <c r="N33" s="148" t="s">
        <v>64</v>
      </c>
      <c r="O33" s="148" t="s">
        <v>57</v>
      </c>
      <c r="P33" s="148" t="s">
        <v>420</v>
      </c>
      <c r="Q33" s="148" t="s">
        <v>62</v>
      </c>
      <c r="R33" s="56" t="s">
        <v>135</v>
      </c>
      <c r="S33" s="56" t="s">
        <v>136</v>
      </c>
    </row>
    <row r="34" spans="1:20" s="55" customFormat="1" ht="57" customHeight="1" x14ac:dyDescent="0.25">
      <c r="A34" s="114">
        <v>24</v>
      </c>
      <c r="B34" s="47" t="s">
        <v>137</v>
      </c>
      <c r="C34" s="114" t="s">
        <v>138</v>
      </c>
      <c r="D34" s="47" t="s">
        <v>129</v>
      </c>
      <c r="E34" s="47" t="s">
        <v>51</v>
      </c>
      <c r="F34" s="47" t="s">
        <v>52</v>
      </c>
      <c r="G34" s="47" t="s">
        <v>134</v>
      </c>
      <c r="H34" s="47" t="s">
        <v>54</v>
      </c>
      <c r="I34" s="114" t="s">
        <v>55</v>
      </c>
      <c r="J34" s="114" t="s">
        <v>56</v>
      </c>
      <c r="K34" s="56" t="s">
        <v>57</v>
      </c>
      <c r="L34" s="148"/>
      <c r="O34" s="56"/>
      <c r="Q34" s="56"/>
      <c r="R34" s="56"/>
      <c r="S34" s="56"/>
    </row>
    <row r="35" spans="1:20" s="55" customFormat="1" ht="57" customHeight="1" x14ac:dyDescent="0.25">
      <c r="A35" s="114">
        <v>25</v>
      </c>
      <c r="B35" s="47" t="s">
        <v>139</v>
      </c>
      <c r="C35" s="114" t="s">
        <v>140</v>
      </c>
      <c r="D35" s="47" t="s">
        <v>129</v>
      </c>
      <c r="E35" s="47" t="s">
        <v>51</v>
      </c>
      <c r="F35" s="47" t="s">
        <v>52</v>
      </c>
      <c r="G35" s="47" t="s">
        <v>141</v>
      </c>
      <c r="H35" s="47" t="s">
        <v>54</v>
      </c>
      <c r="I35" s="114" t="s">
        <v>55</v>
      </c>
      <c r="J35" s="114" t="s">
        <v>56</v>
      </c>
      <c r="K35" s="56" t="s">
        <v>57</v>
      </c>
      <c r="L35" s="148"/>
      <c r="O35" s="56"/>
      <c r="Q35" s="56"/>
      <c r="R35" s="56"/>
      <c r="S35" s="56"/>
    </row>
    <row r="36" spans="1:20" s="55" customFormat="1" ht="45" x14ac:dyDescent="0.25">
      <c r="A36" s="114">
        <v>26</v>
      </c>
      <c r="B36" s="47" t="s">
        <v>142</v>
      </c>
      <c r="C36" s="114" t="s">
        <v>143</v>
      </c>
      <c r="D36" s="47" t="s">
        <v>129</v>
      </c>
      <c r="E36" s="47" t="s">
        <v>51</v>
      </c>
      <c r="F36" s="47" t="s">
        <v>52</v>
      </c>
      <c r="G36" s="47" t="s">
        <v>60</v>
      </c>
      <c r="H36" s="47" t="s">
        <v>54</v>
      </c>
      <c r="I36" s="114" t="s">
        <v>55</v>
      </c>
      <c r="J36" s="114" t="s">
        <v>61</v>
      </c>
      <c r="K36" s="148" t="s">
        <v>62</v>
      </c>
      <c r="L36" s="148" t="s">
        <v>63</v>
      </c>
      <c r="M36" s="148" t="s">
        <v>64</v>
      </c>
      <c r="N36" s="148" t="s">
        <v>64</v>
      </c>
      <c r="O36" s="148" t="s">
        <v>62</v>
      </c>
      <c r="Q36" s="148" t="s">
        <v>57</v>
      </c>
      <c r="R36" s="56"/>
      <c r="S36" s="56"/>
    </row>
    <row r="37" spans="1:20" s="55" customFormat="1" ht="112.15" customHeight="1" x14ac:dyDescent="0.25">
      <c r="A37" s="114">
        <v>27</v>
      </c>
      <c r="B37" s="47" t="s">
        <v>144</v>
      </c>
      <c r="C37" s="114" t="s">
        <v>145</v>
      </c>
      <c r="D37" s="114" t="s">
        <v>129</v>
      </c>
      <c r="E37" s="114" t="s">
        <v>51</v>
      </c>
      <c r="F37" s="114" t="s">
        <v>52</v>
      </c>
      <c r="G37" s="114" t="s">
        <v>60</v>
      </c>
      <c r="H37" s="114" t="s">
        <v>54</v>
      </c>
      <c r="I37" s="114" t="s">
        <v>55</v>
      </c>
      <c r="J37" s="114" t="s">
        <v>56</v>
      </c>
      <c r="K37" s="56" t="s">
        <v>57</v>
      </c>
      <c r="L37" s="148"/>
      <c r="O37" s="56"/>
      <c r="Q37" s="148"/>
      <c r="R37" s="56"/>
      <c r="S37" s="56"/>
    </row>
    <row r="38" spans="1:20" s="55" customFormat="1" ht="45" x14ac:dyDescent="0.25">
      <c r="A38" s="114">
        <v>28</v>
      </c>
      <c r="B38" s="47" t="s">
        <v>146</v>
      </c>
      <c r="C38" s="114" t="s">
        <v>147</v>
      </c>
      <c r="D38" s="114" t="s">
        <v>129</v>
      </c>
      <c r="E38" s="114" t="s">
        <v>51</v>
      </c>
      <c r="F38" s="114" t="s">
        <v>52</v>
      </c>
      <c r="G38" s="114" t="s">
        <v>60</v>
      </c>
      <c r="H38" s="114" t="s">
        <v>54</v>
      </c>
      <c r="I38" s="114" t="s">
        <v>55</v>
      </c>
      <c r="J38" s="114" t="s">
        <v>56</v>
      </c>
      <c r="K38" s="56" t="s">
        <v>57</v>
      </c>
      <c r="L38" s="56"/>
      <c r="O38" s="56"/>
      <c r="Q38" s="148"/>
      <c r="R38" s="56"/>
      <c r="S38" s="56"/>
    </row>
    <row r="39" spans="1:20" s="55" customFormat="1" ht="130.9" customHeight="1" x14ac:dyDescent="0.25">
      <c r="A39" s="114">
        <v>29</v>
      </c>
      <c r="B39" s="47" t="s">
        <v>148</v>
      </c>
      <c r="C39" s="114" t="s">
        <v>149</v>
      </c>
      <c r="D39" s="47" t="s">
        <v>129</v>
      </c>
      <c r="E39" s="47" t="s">
        <v>51</v>
      </c>
      <c r="F39" s="47" t="s">
        <v>52</v>
      </c>
      <c r="G39" s="47" t="s">
        <v>60</v>
      </c>
      <c r="H39" s="47" t="s">
        <v>54</v>
      </c>
      <c r="I39" s="47" t="s">
        <v>55</v>
      </c>
      <c r="J39" s="47" t="s">
        <v>61</v>
      </c>
      <c r="K39" s="148" t="s">
        <v>62</v>
      </c>
      <c r="L39" s="148" t="s">
        <v>63</v>
      </c>
      <c r="M39" s="148" t="s">
        <v>64</v>
      </c>
      <c r="N39" s="148" t="s">
        <v>64</v>
      </c>
      <c r="O39" s="148" t="s">
        <v>62</v>
      </c>
      <c r="Q39" s="148" t="s">
        <v>57</v>
      </c>
      <c r="R39" s="56"/>
      <c r="S39" s="56"/>
    </row>
    <row r="40" spans="1:20" s="55" customFormat="1" ht="55.15" customHeight="1" x14ac:dyDescent="0.25">
      <c r="A40" s="114">
        <v>30</v>
      </c>
      <c r="B40" s="47" t="s">
        <v>150</v>
      </c>
      <c r="C40" s="114" t="s">
        <v>151</v>
      </c>
      <c r="D40" s="47" t="s">
        <v>129</v>
      </c>
      <c r="E40" s="47" t="s">
        <v>51</v>
      </c>
      <c r="F40" s="47" t="s">
        <v>52</v>
      </c>
      <c r="G40" s="47" t="s">
        <v>60</v>
      </c>
      <c r="H40" s="47" t="s">
        <v>54</v>
      </c>
      <c r="I40" s="47" t="s">
        <v>55</v>
      </c>
      <c r="J40" s="47" t="s">
        <v>61</v>
      </c>
      <c r="K40" s="148" t="s">
        <v>62</v>
      </c>
      <c r="L40" s="148" t="s">
        <v>63</v>
      </c>
      <c r="M40" s="148" t="s">
        <v>64</v>
      </c>
      <c r="N40" s="148" t="s">
        <v>64</v>
      </c>
      <c r="O40" s="148" t="s">
        <v>62</v>
      </c>
      <c r="Q40" s="148" t="s">
        <v>57</v>
      </c>
      <c r="R40" s="56"/>
      <c r="S40" s="56"/>
    </row>
    <row r="41" spans="1:20" s="55" customFormat="1" ht="45" x14ac:dyDescent="0.25">
      <c r="A41" s="114">
        <v>32</v>
      </c>
      <c r="B41" s="47" t="s">
        <v>152</v>
      </c>
      <c r="C41" s="114" t="s">
        <v>153</v>
      </c>
      <c r="D41" s="47" t="s">
        <v>154</v>
      </c>
      <c r="E41" s="47" t="s">
        <v>88</v>
      </c>
      <c r="F41" s="47" t="s">
        <v>89</v>
      </c>
      <c r="G41" s="47" t="s">
        <v>60</v>
      </c>
      <c r="H41" s="47" t="s">
        <v>54</v>
      </c>
      <c r="I41" s="47" t="s">
        <v>55</v>
      </c>
      <c r="J41" s="47" t="s">
        <v>61</v>
      </c>
      <c r="K41" s="148" t="s">
        <v>62</v>
      </c>
      <c r="L41" s="148" t="s">
        <v>63</v>
      </c>
      <c r="M41" s="148" t="s">
        <v>64</v>
      </c>
      <c r="N41" s="148" t="s">
        <v>64</v>
      </c>
      <c r="O41" s="148" t="s">
        <v>57</v>
      </c>
      <c r="P41" s="55" t="s">
        <v>155</v>
      </c>
      <c r="Q41" s="148" t="s">
        <v>57</v>
      </c>
      <c r="R41" s="56"/>
      <c r="S41" s="56"/>
    </row>
    <row r="42" spans="1:20" s="55" customFormat="1" ht="45" x14ac:dyDescent="0.25">
      <c r="A42" s="114">
        <v>33</v>
      </c>
      <c r="B42" s="47" t="s">
        <v>156</v>
      </c>
      <c r="C42" s="114" t="s">
        <v>157</v>
      </c>
      <c r="D42" s="47" t="s">
        <v>154</v>
      </c>
      <c r="E42" s="47" t="s">
        <v>88</v>
      </c>
      <c r="F42" s="47" t="s">
        <v>89</v>
      </c>
      <c r="G42" s="47" t="s">
        <v>60</v>
      </c>
      <c r="H42" s="47" t="s">
        <v>54</v>
      </c>
      <c r="I42" s="47" t="s">
        <v>55</v>
      </c>
      <c r="J42" s="47" t="s">
        <v>61</v>
      </c>
      <c r="K42" s="148" t="s">
        <v>62</v>
      </c>
      <c r="L42" s="148" t="s">
        <v>63</v>
      </c>
      <c r="M42" s="148" t="s">
        <v>64</v>
      </c>
      <c r="N42" s="148" t="s">
        <v>69</v>
      </c>
      <c r="O42" s="148" t="s">
        <v>62</v>
      </c>
      <c r="Q42" s="148" t="s">
        <v>57</v>
      </c>
      <c r="R42" s="56"/>
      <c r="S42" s="56"/>
    </row>
    <row r="43" spans="1:20" s="55" customFormat="1" ht="45" x14ac:dyDescent="0.25">
      <c r="A43" s="114">
        <v>34</v>
      </c>
      <c r="B43" s="47" t="s">
        <v>158</v>
      </c>
      <c r="C43" s="114" t="s">
        <v>159</v>
      </c>
      <c r="D43" s="47" t="s">
        <v>154</v>
      </c>
      <c r="E43" s="47" t="s">
        <v>88</v>
      </c>
      <c r="F43" s="47" t="s">
        <v>89</v>
      </c>
      <c r="G43" s="47" t="s">
        <v>60</v>
      </c>
      <c r="H43" s="47" t="s">
        <v>54</v>
      </c>
      <c r="I43" s="47" t="s">
        <v>55</v>
      </c>
      <c r="J43" s="47" t="s">
        <v>61</v>
      </c>
      <c r="K43" s="148" t="s">
        <v>62</v>
      </c>
      <c r="L43" s="148" t="s">
        <v>63</v>
      </c>
      <c r="M43" s="148" t="s">
        <v>69</v>
      </c>
      <c r="N43" s="148" t="s">
        <v>69</v>
      </c>
      <c r="O43" s="148" t="s">
        <v>62</v>
      </c>
      <c r="P43" s="155"/>
      <c r="Q43" s="148" t="s">
        <v>57</v>
      </c>
      <c r="R43" s="56"/>
      <c r="S43" s="56"/>
    </row>
    <row r="44" spans="1:20" s="55" customFormat="1" ht="45" x14ac:dyDescent="0.25">
      <c r="A44" s="114">
        <v>35</v>
      </c>
      <c r="B44" s="47" t="s">
        <v>160</v>
      </c>
      <c r="C44" s="114" t="s">
        <v>161</v>
      </c>
      <c r="D44" s="47" t="s">
        <v>154</v>
      </c>
      <c r="E44" s="47" t="s">
        <v>88</v>
      </c>
      <c r="F44" s="47" t="s">
        <v>89</v>
      </c>
      <c r="G44" s="47" t="s">
        <v>60</v>
      </c>
      <c r="H44" s="47" t="s">
        <v>54</v>
      </c>
      <c r="I44" s="47" t="s">
        <v>55</v>
      </c>
      <c r="J44" s="47" t="s">
        <v>61</v>
      </c>
      <c r="K44" s="148" t="s">
        <v>62</v>
      </c>
      <c r="L44" s="148" t="s">
        <v>63</v>
      </c>
      <c r="M44" s="148" t="s">
        <v>69</v>
      </c>
      <c r="N44" s="148" t="s">
        <v>69</v>
      </c>
      <c r="O44" s="148" t="s">
        <v>62</v>
      </c>
      <c r="Q44" s="148" t="s">
        <v>57</v>
      </c>
      <c r="R44" s="56"/>
      <c r="S44" s="56"/>
    </row>
    <row r="45" spans="1:20" s="55" customFormat="1" ht="30" x14ac:dyDescent="0.25">
      <c r="A45" s="114">
        <v>36</v>
      </c>
      <c r="B45" s="47" t="s">
        <v>162</v>
      </c>
      <c r="C45" s="114" t="s">
        <v>163</v>
      </c>
      <c r="D45" s="47" t="s">
        <v>154</v>
      </c>
      <c r="E45" s="47" t="s">
        <v>88</v>
      </c>
      <c r="F45" s="47" t="s">
        <v>164</v>
      </c>
      <c r="G45" s="47" t="s">
        <v>165</v>
      </c>
      <c r="H45" s="47" t="s">
        <v>166</v>
      </c>
      <c r="I45" s="47" t="s">
        <v>98</v>
      </c>
      <c r="J45" s="47" t="s">
        <v>61</v>
      </c>
      <c r="K45" s="148" t="s">
        <v>62</v>
      </c>
      <c r="L45" s="148" t="s">
        <v>63</v>
      </c>
      <c r="M45" s="148" t="s">
        <v>69</v>
      </c>
      <c r="N45" s="148" t="s">
        <v>69</v>
      </c>
      <c r="O45" s="148" t="s">
        <v>62</v>
      </c>
      <c r="Q45" s="148" t="s">
        <v>57</v>
      </c>
      <c r="R45" s="10"/>
      <c r="T45" s="10"/>
    </row>
    <row r="46" spans="1:20" s="55" customFormat="1" ht="30" x14ac:dyDescent="0.25">
      <c r="A46" s="114">
        <v>37</v>
      </c>
      <c r="B46" s="47" t="s">
        <v>167</v>
      </c>
      <c r="C46" s="114" t="s">
        <v>168</v>
      </c>
      <c r="D46" s="47" t="s">
        <v>154</v>
      </c>
      <c r="E46" s="47" t="s">
        <v>88</v>
      </c>
      <c r="F46" s="47" t="s">
        <v>164</v>
      </c>
      <c r="G46" s="47" t="s">
        <v>165</v>
      </c>
      <c r="H46" s="47" t="s">
        <v>166</v>
      </c>
      <c r="I46" s="47" t="s">
        <v>98</v>
      </c>
      <c r="J46" s="47" t="s">
        <v>61</v>
      </c>
      <c r="K46" s="148" t="s">
        <v>62</v>
      </c>
      <c r="L46" s="148" t="s">
        <v>63</v>
      </c>
      <c r="M46" s="148" t="s">
        <v>69</v>
      </c>
      <c r="N46" s="148" t="s">
        <v>69</v>
      </c>
      <c r="O46" s="148" t="s">
        <v>62</v>
      </c>
      <c r="Q46" s="148" t="s">
        <v>57</v>
      </c>
      <c r="R46" s="10"/>
    </row>
    <row r="47" spans="1:20" s="55" customFormat="1" ht="30" x14ac:dyDescent="0.25">
      <c r="A47" s="114">
        <v>38</v>
      </c>
      <c r="B47" s="47" t="s">
        <v>169</v>
      </c>
      <c r="C47" s="114" t="s">
        <v>170</v>
      </c>
      <c r="D47" s="47" t="s">
        <v>154</v>
      </c>
      <c r="E47" s="47" t="s">
        <v>88</v>
      </c>
      <c r="F47" s="47" t="s">
        <v>164</v>
      </c>
      <c r="G47" s="47" t="s">
        <v>165</v>
      </c>
      <c r="H47" s="47" t="s">
        <v>166</v>
      </c>
      <c r="I47" s="47" t="s">
        <v>98</v>
      </c>
      <c r="J47" s="47" t="s">
        <v>61</v>
      </c>
      <c r="K47" s="148" t="s">
        <v>62</v>
      </c>
      <c r="L47" s="148" t="s">
        <v>63</v>
      </c>
      <c r="M47" s="148" t="s">
        <v>69</v>
      </c>
      <c r="N47" s="148" t="s">
        <v>69</v>
      </c>
      <c r="O47" s="148" t="s">
        <v>62</v>
      </c>
      <c r="Q47" s="148" t="s">
        <v>57</v>
      </c>
      <c r="R47" s="10"/>
    </row>
    <row r="48" spans="1:20" s="55" customFormat="1" ht="45" x14ac:dyDescent="0.25">
      <c r="A48" s="114">
        <v>39</v>
      </c>
      <c r="B48" s="47" t="s">
        <v>171</v>
      </c>
      <c r="C48" s="114" t="s">
        <v>172</v>
      </c>
      <c r="D48" s="47" t="s">
        <v>154</v>
      </c>
      <c r="E48" s="47" t="s">
        <v>88</v>
      </c>
      <c r="F48" s="47" t="s">
        <v>89</v>
      </c>
      <c r="G48" s="47" t="s">
        <v>60</v>
      </c>
      <c r="H48" s="47" t="s">
        <v>54</v>
      </c>
      <c r="I48" s="47" t="s">
        <v>55</v>
      </c>
      <c r="J48" s="47" t="s">
        <v>61</v>
      </c>
      <c r="K48" s="148" t="s">
        <v>62</v>
      </c>
      <c r="L48" s="148" t="s">
        <v>63</v>
      </c>
      <c r="M48" s="148" t="s">
        <v>64</v>
      </c>
      <c r="N48" s="148" t="s">
        <v>64</v>
      </c>
      <c r="O48" s="148" t="s">
        <v>99</v>
      </c>
      <c r="Q48" s="148" t="s">
        <v>57</v>
      </c>
      <c r="R48" s="56"/>
      <c r="S48" s="56"/>
    </row>
    <row r="49" spans="1:19 16382:16382" s="55" customFormat="1" ht="45" x14ac:dyDescent="0.25">
      <c r="A49" s="114">
        <v>40</v>
      </c>
      <c r="B49" s="47" t="s">
        <v>173</v>
      </c>
      <c r="C49" s="114" t="s">
        <v>174</v>
      </c>
      <c r="D49" s="47" t="s">
        <v>154</v>
      </c>
      <c r="E49" s="47" t="s">
        <v>88</v>
      </c>
      <c r="F49" s="47" t="s">
        <v>89</v>
      </c>
      <c r="G49" s="47" t="s">
        <v>60</v>
      </c>
      <c r="H49" s="47" t="s">
        <v>54</v>
      </c>
      <c r="I49" s="47" t="s">
        <v>55</v>
      </c>
      <c r="J49" s="47" t="s">
        <v>61</v>
      </c>
      <c r="K49" s="148" t="s">
        <v>62</v>
      </c>
      <c r="L49" s="148" t="s">
        <v>63</v>
      </c>
      <c r="M49" s="148" t="s">
        <v>69</v>
      </c>
      <c r="N49" s="148" t="s">
        <v>69</v>
      </c>
      <c r="O49" s="148" t="s">
        <v>62</v>
      </c>
      <c r="Q49" s="148" t="s">
        <v>57</v>
      </c>
      <c r="R49" s="56"/>
      <c r="S49" s="56"/>
    </row>
    <row r="50" spans="1:19 16382:16382" s="60" customFormat="1" ht="30" x14ac:dyDescent="0.25">
      <c r="A50" s="163" t="s">
        <v>175</v>
      </c>
      <c r="B50" s="56" t="s">
        <v>176</v>
      </c>
      <c r="C50" s="56" t="s">
        <v>177</v>
      </c>
      <c r="D50" s="119" t="s">
        <v>178</v>
      </c>
      <c r="E50" s="119" t="s">
        <v>179</v>
      </c>
      <c r="F50" s="56" t="s">
        <v>89</v>
      </c>
      <c r="G50" s="62" t="s">
        <v>180</v>
      </c>
      <c r="H50" s="62" t="s">
        <v>54</v>
      </c>
      <c r="I50" s="56" t="s">
        <v>55</v>
      </c>
      <c r="J50" s="163" t="s">
        <v>61</v>
      </c>
      <c r="K50" s="148" t="s">
        <v>62</v>
      </c>
      <c r="L50" s="148" t="s">
        <v>63</v>
      </c>
      <c r="M50" s="10" t="s">
        <v>69</v>
      </c>
      <c r="N50" s="10" t="s">
        <v>69</v>
      </c>
      <c r="O50" s="2"/>
      <c r="P50" s="2"/>
      <c r="Q50" s="148" t="s">
        <v>57</v>
      </c>
      <c r="R50" s="10"/>
      <c r="S50" s="10"/>
    </row>
    <row r="51" spans="1:19 16382:16382" s="60" customFormat="1" ht="45" x14ac:dyDescent="0.25">
      <c r="A51" s="163" t="s">
        <v>181</v>
      </c>
      <c r="B51" s="56" t="s">
        <v>182</v>
      </c>
      <c r="C51" s="56" t="s">
        <v>183</v>
      </c>
      <c r="D51" s="119" t="s">
        <v>178</v>
      </c>
      <c r="E51" s="119" t="s">
        <v>179</v>
      </c>
      <c r="F51" s="56" t="s">
        <v>89</v>
      </c>
      <c r="G51" s="62" t="s">
        <v>180</v>
      </c>
      <c r="H51" s="62" t="s">
        <v>54</v>
      </c>
      <c r="I51" s="56" t="s">
        <v>55</v>
      </c>
      <c r="J51" s="163" t="s">
        <v>61</v>
      </c>
      <c r="K51" s="148" t="s">
        <v>62</v>
      </c>
      <c r="L51" s="148" t="s">
        <v>184</v>
      </c>
      <c r="M51" s="10" t="s">
        <v>64</v>
      </c>
      <c r="N51" s="10" t="s">
        <v>64</v>
      </c>
      <c r="O51" s="2"/>
      <c r="P51" s="56" t="s">
        <v>185</v>
      </c>
      <c r="Q51" s="10" t="s">
        <v>62</v>
      </c>
      <c r="R51" s="10" t="s">
        <v>186</v>
      </c>
      <c r="S51" s="148" t="s">
        <v>187</v>
      </c>
    </row>
    <row r="52" spans="1:19 16382:16382" s="60" customFormat="1" ht="210" x14ac:dyDescent="0.25">
      <c r="A52" s="163" t="s">
        <v>188</v>
      </c>
      <c r="B52" s="56" t="s">
        <v>189</v>
      </c>
      <c r="C52" s="56" t="s">
        <v>190</v>
      </c>
      <c r="D52" s="119" t="s">
        <v>178</v>
      </c>
      <c r="E52" s="119" t="s">
        <v>179</v>
      </c>
      <c r="F52" s="56" t="s">
        <v>89</v>
      </c>
      <c r="G52" s="62" t="s">
        <v>180</v>
      </c>
      <c r="H52" s="62" t="s">
        <v>54</v>
      </c>
      <c r="I52" s="56" t="s">
        <v>55</v>
      </c>
      <c r="J52" s="163" t="s">
        <v>61</v>
      </c>
      <c r="K52" s="148" t="s">
        <v>62</v>
      </c>
      <c r="L52" s="148" t="s">
        <v>184</v>
      </c>
      <c r="M52" s="10" t="s">
        <v>64</v>
      </c>
      <c r="N52" s="10" t="s">
        <v>64</v>
      </c>
      <c r="O52" s="2"/>
      <c r="P52" s="56" t="s">
        <v>191</v>
      </c>
      <c r="Q52" s="10" t="s">
        <v>62</v>
      </c>
      <c r="R52" s="10" t="s">
        <v>186</v>
      </c>
      <c r="S52" s="148" t="s">
        <v>187</v>
      </c>
    </row>
    <row r="53" spans="1:19 16382:16382" x14ac:dyDescent="0.25">
      <c r="A53" s="59" t="s">
        <v>192</v>
      </c>
      <c r="B53" s="58"/>
      <c r="C53" s="6"/>
      <c r="D53" s="6"/>
      <c r="E53" s="6"/>
      <c r="F53" s="6"/>
      <c r="G53" s="6"/>
      <c r="H53" s="6"/>
      <c r="I53" s="6"/>
      <c r="J53" s="6"/>
      <c r="K53" s="6"/>
      <c r="L53" s="6"/>
      <c r="M53" s="6"/>
      <c r="N53" s="6"/>
      <c r="O53" s="6"/>
      <c r="P53" s="6"/>
      <c r="Q53" s="6"/>
      <c r="R53" s="6"/>
      <c r="S53" s="6"/>
    </row>
    <row r="54" spans="1:19 16382:16382" s="55" customFormat="1" ht="14.45" customHeight="1" x14ac:dyDescent="0.25">
      <c r="A54" s="57" t="s">
        <v>193</v>
      </c>
      <c r="B54" s="56"/>
    </row>
    <row r="55" spans="1:19 16382:16382" s="55" customFormat="1" ht="60" x14ac:dyDescent="0.25">
      <c r="A55" s="61" t="s">
        <v>194</v>
      </c>
      <c r="B55" s="56" t="s">
        <v>195</v>
      </c>
      <c r="C55" s="61" t="s">
        <v>196</v>
      </c>
      <c r="D55" s="56" t="s">
        <v>129</v>
      </c>
      <c r="E55" s="56" t="s">
        <v>179</v>
      </c>
      <c r="F55" s="56" t="s">
        <v>52</v>
      </c>
      <c r="G55" s="56" t="s">
        <v>134</v>
      </c>
      <c r="H55" s="56" t="s">
        <v>54</v>
      </c>
      <c r="I55" s="61" t="s">
        <v>55</v>
      </c>
      <c r="J55" s="61" t="s">
        <v>61</v>
      </c>
      <c r="K55" s="148" t="s">
        <v>62</v>
      </c>
      <c r="L55" s="148" t="s">
        <v>63</v>
      </c>
      <c r="M55" s="148" t="s">
        <v>64</v>
      </c>
      <c r="N55" s="148" t="s">
        <v>64</v>
      </c>
      <c r="O55" s="148" t="s">
        <v>57</v>
      </c>
      <c r="P55" s="148" t="s">
        <v>197</v>
      </c>
      <c r="Q55" s="148" t="s">
        <v>62</v>
      </c>
      <c r="R55" s="56" t="s">
        <v>135</v>
      </c>
      <c r="S55" s="56"/>
    </row>
    <row r="56" spans="1:19 16382:16382" x14ac:dyDescent="0.25">
      <c r="A56" s="8"/>
      <c r="B56" s="54"/>
      <c r="C56" s="6"/>
      <c r="D56" s="6"/>
      <c r="E56" s="6"/>
      <c r="F56" s="6"/>
      <c r="G56" s="6"/>
      <c r="H56" s="6"/>
      <c r="I56" s="6"/>
      <c r="J56" s="6"/>
      <c r="K56" s="6"/>
      <c r="L56" s="6"/>
      <c r="M56" s="6"/>
      <c r="N56" s="6"/>
      <c r="O56" s="6"/>
      <c r="P56" s="6"/>
      <c r="Q56" s="6"/>
      <c r="R56" s="6"/>
      <c r="S56" s="6"/>
    </row>
    <row r="57" spans="1:19 16382:16382" x14ac:dyDescent="0.25">
      <c r="A57" s="19"/>
    </row>
    <row r="58" spans="1:19 16382:16382" ht="17.25" x14ac:dyDescent="0.25">
      <c r="XFB58" s="53"/>
    </row>
  </sheetData>
  <sheetProtection algorithmName="SHA-512" hashValue="lDmZU2vJEhWRDFGqN/sFYLKKLDP2Xbzib2uHL+MuEnWRX0WxDR3R7SoEG0hsUZ+qSZE2huZ+CIS4xxCham3LDQ==" saltValue="Ukxu7Wb1rqlq/7sG8rV4VA==" spinCount="100000" sheet="1" insertRows="0" autoFilter="0"/>
  <autoFilter ref="A8:S54" xr:uid="{00000000-0009-0000-0000-000001000000}"/>
  <mergeCells count="3">
    <mergeCell ref="L7:N7"/>
    <mergeCell ref="O7:P7"/>
    <mergeCell ref="Q7:S7"/>
  </mergeCells>
  <conditionalFormatting sqref="S10:S21 S23:S24 S27:S29 S31:S44 S48:S49">
    <cfRule type="expression" dxfId="23" priority="33">
      <formula>#REF!="N"</formula>
    </cfRule>
  </conditionalFormatting>
  <conditionalFormatting sqref="L10:S10 L21:S21 L14:S14 P18:P19 L38:P38 P36 R11:S13 L20:P20 R15:S20 R23:S24 R36:S44 R22 R27:S29 R25:R26 R31:S33 R30 M34:S35 M37:P37 R48:S49 P22:P24 P28:P32 P39:P42 P44:P49 P11:P13">
    <cfRule type="notContainsBlanks" dxfId="22" priority="34">
      <formula>LEN(TRIM(L10))&gt;0</formula>
    </cfRule>
  </conditionalFormatting>
  <conditionalFormatting sqref="S50">
    <cfRule type="expression" dxfId="21" priority="29">
      <formula>#REF!="N"</formula>
    </cfRule>
  </conditionalFormatting>
  <conditionalFormatting sqref="P28:P32 P10:P24 P44:P52 P34:P42">
    <cfRule type="expression" dxfId="20" priority="30">
      <formula>$O10="Y"</formula>
    </cfRule>
  </conditionalFormatting>
  <conditionalFormatting sqref="R50:S50 M50:P50 T45 R45 M51:R52">
    <cfRule type="notContainsBlanks" dxfId="19" priority="31">
      <formula>LEN(TRIM(M45))&gt;0</formula>
    </cfRule>
    <cfRule type="expression" dxfId="18" priority="32">
      <formula>$K45="n"</formula>
    </cfRule>
  </conditionalFormatting>
  <conditionalFormatting sqref="L10:S10 L14:S14 L21:S21 L38:P38 P36 R11:S13 P15:P19 L20:P20 R15:S20 R23:S24 R36:S44 R22 R27:S29 R25:R26 R31:S33 R30 M34:S35 M37:P37 R48:S49 P22:P24 P28:P32 P39:P42 P44:P49 P11:P13">
    <cfRule type="expression" dxfId="17" priority="35">
      <formula>$K10="n"</formula>
    </cfRule>
  </conditionalFormatting>
  <conditionalFormatting sqref="T45">
    <cfRule type="expression" dxfId="16" priority="26">
      <formula>#REF!="N"</formula>
    </cfRule>
  </conditionalFormatting>
  <conditionalFormatting sqref="R46">
    <cfRule type="notContainsBlanks" dxfId="15" priority="24">
      <formula>LEN(TRIM(R46))&gt;0</formula>
    </cfRule>
    <cfRule type="expression" dxfId="14" priority="25">
      <formula>$K46="n"</formula>
    </cfRule>
  </conditionalFormatting>
  <conditionalFormatting sqref="R47">
    <cfRule type="notContainsBlanks" dxfId="13" priority="22">
      <formula>LEN(TRIM(R47))&gt;0</formula>
    </cfRule>
    <cfRule type="expression" dxfId="12" priority="23">
      <formula>$K47="n"</formula>
    </cfRule>
  </conditionalFormatting>
  <conditionalFormatting sqref="P51">
    <cfRule type="notContainsBlanks" dxfId="11" priority="8">
      <formula>LEN(TRIM(P51))&gt;0</formula>
    </cfRule>
  </conditionalFormatting>
  <conditionalFormatting sqref="P51">
    <cfRule type="expression" dxfId="10" priority="9">
      <formula>$K51="n"</formula>
    </cfRule>
  </conditionalFormatting>
  <conditionalFormatting sqref="P52">
    <cfRule type="notContainsBlanks" dxfId="9" priority="6">
      <formula>LEN(TRIM(P52))&gt;0</formula>
    </cfRule>
  </conditionalFormatting>
  <conditionalFormatting sqref="P52">
    <cfRule type="expression" dxfId="8" priority="7">
      <formula>$K52="n"</formula>
    </cfRule>
  </conditionalFormatting>
  <conditionalFormatting sqref="P52">
    <cfRule type="notContainsBlanks" dxfId="7" priority="4">
      <formula>LEN(TRIM(P52))&gt;0</formula>
    </cfRule>
  </conditionalFormatting>
  <conditionalFormatting sqref="P52">
    <cfRule type="expression" dxfId="6" priority="5">
      <formula>$K52="n"</formula>
    </cfRule>
  </conditionalFormatting>
  <conditionalFormatting sqref="S55">
    <cfRule type="expression" dxfId="5" priority="1">
      <formula>#REF!="N"</formula>
    </cfRule>
  </conditionalFormatting>
  <conditionalFormatting sqref="R55:S55">
    <cfRule type="notContainsBlanks" dxfId="4" priority="2">
      <formula>LEN(TRIM(R55))&gt;0</formula>
    </cfRule>
  </conditionalFormatting>
  <conditionalFormatting sqref="R55:S55">
    <cfRule type="expression" dxfId="3" priority="3">
      <formula>$K55="n"</formula>
    </cfRule>
  </conditionalFormatting>
  <pageMargins left="0.7" right="0.7" top="0.75" bottom="0.75" header="0.3" footer="0.3"/>
  <pageSetup scale="90" pageOrder="overThenDown" orientation="landscape" r:id="rId1"/>
  <headerFooter>
    <oddFooter>&amp;C&amp;P</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D093F45C-6729-4AB5-B851-871FB64395CC}">
          <x14:formula1>
            <xm:f>'Drop-down options (DO NOT EDIT)'!$A$3:$A$4</xm:f>
          </x14:formula1>
          <xm:sqref>K54:K55 K14 K34:K35 K37:K38 K50:K52</xm:sqref>
        </x14:dataValidation>
        <x14:dataValidation type="list" allowBlank="1" showInputMessage="1" showErrorMessage="1" xr:uid="{1D20B938-2958-41B7-851D-21A763A1BAF2}">
          <x14:formula1>
            <xm:f>'Drop-down options (DO NOT EDIT)'!$A$6:$A$7</xm:f>
          </x14:formula1>
          <xm:sqref>O54:O55 O10 O14 O20:O21 O34:O35 O37:O38</xm:sqref>
        </x14:dataValidation>
        <x14:dataValidation type="list" allowBlank="1" showInputMessage="1" showErrorMessage="1" xr:uid="{4AF80513-1EC3-49FB-86D1-7679F03CD2FD}">
          <x14:formula1>
            <xm:f>'Drop-down options (DO NOT EDIT)'!$A$9:$A$10</xm:f>
          </x14:formula1>
          <xm:sqref>Q54:Q55 Q10 Q14 Q21 Q34:Q35 Q51:Q52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FD3CE-CB92-44E0-AE2C-36B261DA7EB1}">
  <dimension ref="A1:D23"/>
  <sheetViews>
    <sheetView tabSelected="1" zoomScale="130" zoomScaleNormal="130" workbookViewId="0">
      <pane ySplit="9" topLeftCell="A10" activePane="bottomLeft" state="frozen"/>
      <selection pane="bottomLeft" activeCell="B11" sqref="B11"/>
    </sheetView>
  </sheetViews>
  <sheetFormatPr defaultColWidth="9.140625" defaultRowHeight="15" x14ac:dyDescent="0.25"/>
  <cols>
    <col min="1" max="1" width="28.85546875" style="84" customWidth="1"/>
    <col min="2" max="2" width="83.140625" style="84" customWidth="1"/>
    <col min="3" max="3" width="75.42578125" style="84" customWidth="1"/>
    <col min="4" max="16384" width="9.140625" style="84"/>
  </cols>
  <sheetData>
    <row r="1" spans="1:3" x14ac:dyDescent="0.25">
      <c r="B1" s="13"/>
    </row>
    <row r="2" spans="1:3" x14ac:dyDescent="0.25">
      <c r="A2" s="10"/>
      <c r="B2" s="121" t="s">
        <v>198</v>
      </c>
      <c r="C2" s="142"/>
    </row>
    <row r="3" spans="1:3" x14ac:dyDescent="0.25">
      <c r="A3" s="10"/>
      <c r="B3" s="121" t="s">
        <v>3</v>
      </c>
      <c r="C3" s="143" t="str">
        <f>'SMI-SED planned metrics'!C3</f>
        <v>Oklahoma</v>
      </c>
    </row>
    <row r="4" spans="1:3" x14ac:dyDescent="0.25">
      <c r="A4" s="10"/>
      <c r="B4" s="121" t="s">
        <v>5</v>
      </c>
      <c r="C4" s="143" t="str">
        <f>'SMI-SED planned metrics'!C4</f>
        <v>Institutions for Mental Diseases Waiver for Serious Mental Illness/Substance Use Disorder</v>
      </c>
    </row>
    <row r="5" spans="1:3" x14ac:dyDescent="0.25">
      <c r="A5" s="10"/>
      <c r="B5" s="18"/>
    </row>
    <row r="6" spans="1:3" ht="21" x14ac:dyDescent="0.35">
      <c r="A6" s="120" t="s">
        <v>199</v>
      </c>
    </row>
    <row r="7" spans="1:3" ht="16.5" customHeight="1" x14ac:dyDescent="0.25">
      <c r="A7" s="175" t="s">
        <v>200</v>
      </c>
      <c r="B7" s="175"/>
      <c r="C7" s="175"/>
    </row>
    <row r="8" spans="1:3" ht="36" customHeight="1" x14ac:dyDescent="0.25">
      <c r="A8" s="176" t="s">
        <v>201</v>
      </c>
      <c r="B8" s="176"/>
      <c r="C8" s="176"/>
    </row>
    <row r="9" spans="1:3" s="73" customFormat="1" x14ac:dyDescent="0.25">
      <c r="A9" s="75" t="s">
        <v>202</v>
      </c>
      <c r="B9" s="74" t="s">
        <v>203</v>
      </c>
      <c r="C9" s="74" t="s">
        <v>204</v>
      </c>
    </row>
    <row r="10" spans="1:3" ht="105" x14ac:dyDescent="0.25">
      <c r="A10" s="72" t="s">
        <v>205</v>
      </c>
      <c r="B10" s="56" t="s">
        <v>423</v>
      </c>
      <c r="C10" s="56" t="s">
        <v>422</v>
      </c>
    </row>
    <row r="11" spans="1:3" ht="161.44999999999999" customHeight="1" x14ac:dyDescent="0.25">
      <c r="A11" s="72" t="s">
        <v>206</v>
      </c>
      <c r="B11" s="56" t="s">
        <v>207</v>
      </c>
      <c r="C11" s="56" t="s">
        <v>208</v>
      </c>
    </row>
    <row r="12" spans="1:3" ht="167.25" customHeight="1" x14ac:dyDescent="0.25">
      <c r="A12" s="72" t="s">
        <v>209</v>
      </c>
      <c r="B12" s="56" t="s">
        <v>210</v>
      </c>
      <c r="C12" s="56" t="s">
        <v>211</v>
      </c>
    </row>
    <row r="13" spans="1:3" ht="36" customHeight="1" x14ac:dyDescent="0.25">
      <c r="A13" s="177" t="s">
        <v>212</v>
      </c>
      <c r="B13" s="177"/>
      <c r="C13" s="177"/>
    </row>
    <row r="14" spans="1:3" ht="17.25" x14ac:dyDescent="0.25">
      <c r="A14" s="13" t="s">
        <v>213</v>
      </c>
    </row>
    <row r="15" spans="1:3" x14ac:dyDescent="0.25">
      <c r="A15" s="14" t="s">
        <v>1</v>
      </c>
    </row>
    <row r="16" spans="1:3" x14ac:dyDescent="0.25">
      <c r="A16" s="71" t="s">
        <v>214</v>
      </c>
    </row>
    <row r="17" spans="1:4" x14ac:dyDescent="0.25">
      <c r="A17" s="70"/>
    </row>
    <row r="23" spans="1:4" x14ac:dyDescent="0.25">
      <c r="D23" s="69"/>
    </row>
  </sheetData>
  <sheetProtection algorithmName="SHA-512" hashValue="mQn45mfU0pKHhIa0lf3xpVdmY7BmHePuZnnPLGyoWuGrMl4Qa25oVZTcsfe1W3k7DfTE/PpdgePiKadbzGtOdA==" saltValue="+H3LmKDzSzMqnG4Su4eY2g==" spinCount="100000" sheet="1" insertRows="0" autoFilter="0"/>
  <mergeCells count="3">
    <mergeCell ref="A7:C7"/>
    <mergeCell ref="A8:C8"/>
    <mergeCell ref="A13:C13"/>
  </mergeCells>
  <pageMargins left="0.7" right="0.7" top="0.75" bottom="0.75" header="0.3" footer="0.3"/>
  <pageSetup scale="65" orientation="landscape"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2DAD5-4473-4B4B-B4C3-B6B3BA7AF580}">
  <dimension ref="A2:J23"/>
  <sheetViews>
    <sheetView topLeftCell="B1" zoomScale="80" zoomScaleNormal="80" workbookViewId="0">
      <selection activeCell="F11" sqref="F11"/>
    </sheetView>
  </sheetViews>
  <sheetFormatPr defaultColWidth="8.85546875" defaultRowHeight="15" x14ac:dyDescent="0.25"/>
  <cols>
    <col min="1" max="1" width="48.28515625" style="84" customWidth="1"/>
    <col min="2" max="2" width="56" style="84" customWidth="1"/>
    <col min="3" max="3" width="21.85546875" style="84" customWidth="1"/>
    <col min="4" max="4" width="41.140625" style="84" customWidth="1"/>
    <col min="5" max="5" width="26" style="84" customWidth="1"/>
    <col min="6" max="6" width="19.42578125" style="84" customWidth="1"/>
    <col min="7" max="7" width="25.42578125" style="84" customWidth="1"/>
    <col min="8" max="8" width="48.85546875" style="84" customWidth="1"/>
    <col min="9" max="9" width="25.85546875" style="84" customWidth="1"/>
    <col min="10" max="10" width="46.85546875" style="84" customWidth="1"/>
    <col min="11" max="16384" width="8.85546875" style="84"/>
  </cols>
  <sheetData>
    <row r="2" spans="1:10" x14ac:dyDescent="0.25">
      <c r="A2" s="78"/>
      <c r="B2" s="121" t="s">
        <v>215</v>
      </c>
      <c r="C2" s="80"/>
    </row>
    <row r="3" spans="1:10" x14ac:dyDescent="0.25">
      <c r="A3" s="78"/>
      <c r="B3" s="121" t="s">
        <v>3</v>
      </c>
      <c r="C3" s="79" t="str">
        <f>'SMI-SED planned metrics'!C3</f>
        <v>Oklahoma</v>
      </c>
      <c r="D3" s="21"/>
      <c r="E3" s="21"/>
    </row>
    <row r="4" spans="1:10" x14ac:dyDescent="0.25">
      <c r="A4" s="78"/>
      <c r="B4" s="121" t="s">
        <v>5</v>
      </c>
      <c r="C4" s="79" t="str">
        <f>'SMI-SED planned metrics'!C4</f>
        <v>Institutions for Mental Diseases Waiver for Serious Mental Illness/Substance Use Disorder</v>
      </c>
      <c r="D4" s="21"/>
      <c r="E4" s="21"/>
    </row>
    <row r="5" spans="1:10" x14ac:dyDescent="0.25">
      <c r="A5" s="21"/>
      <c r="B5" s="21"/>
      <c r="C5" s="21"/>
      <c r="D5" s="21"/>
      <c r="E5" s="21"/>
    </row>
    <row r="6" spans="1:10" ht="21" x14ac:dyDescent="0.35">
      <c r="A6" s="120" t="s">
        <v>216</v>
      </c>
      <c r="B6" s="21"/>
      <c r="C6" s="21"/>
      <c r="D6" s="21"/>
      <c r="E6" s="21"/>
    </row>
    <row r="7" spans="1:10" s="13" customFormat="1" ht="15" customHeight="1" x14ac:dyDescent="0.25">
      <c r="A7" s="178" t="s">
        <v>217</v>
      </c>
      <c r="B7" s="178"/>
      <c r="C7" s="178"/>
      <c r="D7" s="178"/>
      <c r="E7" s="178"/>
      <c r="F7" s="179"/>
      <c r="G7" s="172" t="s">
        <v>10</v>
      </c>
      <c r="H7" s="173"/>
      <c r="I7" s="173"/>
      <c r="J7" s="173"/>
    </row>
    <row r="8" spans="1:10" s="83" customFormat="1" ht="18" customHeight="1" x14ac:dyDescent="0.25">
      <c r="A8" s="122"/>
      <c r="B8" s="122"/>
      <c r="C8" s="122"/>
      <c r="D8" s="122"/>
      <c r="E8" s="122"/>
      <c r="F8" s="123"/>
      <c r="G8" s="180" t="s">
        <v>218</v>
      </c>
      <c r="H8" s="181"/>
      <c r="I8" s="182" t="s">
        <v>219</v>
      </c>
      <c r="J8" s="182"/>
    </row>
    <row r="9" spans="1:10" s="82" customFormat="1" ht="105" x14ac:dyDescent="0.25">
      <c r="A9" s="159" t="s">
        <v>220</v>
      </c>
      <c r="B9" s="159" t="s">
        <v>218</v>
      </c>
      <c r="C9" s="159" t="s">
        <v>21</v>
      </c>
      <c r="D9" s="159" t="s">
        <v>221</v>
      </c>
      <c r="E9" s="159" t="s">
        <v>222</v>
      </c>
      <c r="F9" s="159" t="s">
        <v>22</v>
      </c>
      <c r="G9" s="157" t="s">
        <v>223</v>
      </c>
      <c r="H9" s="158" t="s">
        <v>224</v>
      </c>
      <c r="I9" s="159" t="s">
        <v>225</v>
      </c>
      <c r="J9" s="159" t="s">
        <v>226</v>
      </c>
    </row>
    <row r="10" spans="1:10" s="81" customFormat="1" ht="45.75" thickBot="1" x14ac:dyDescent="0.3">
      <c r="A10" s="117" t="s">
        <v>227</v>
      </c>
      <c r="B10" s="117" t="s">
        <v>228</v>
      </c>
      <c r="C10" s="117" t="s">
        <v>229</v>
      </c>
      <c r="D10" s="117" t="s">
        <v>230</v>
      </c>
      <c r="E10" s="117" t="s">
        <v>231</v>
      </c>
      <c r="F10" s="117" t="s">
        <v>41</v>
      </c>
      <c r="G10" s="117" t="s">
        <v>44</v>
      </c>
      <c r="H10" s="117" t="s">
        <v>232</v>
      </c>
      <c r="I10" s="117" t="s">
        <v>41</v>
      </c>
      <c r="J10" s="117" t="s">
        <v>233</v>
      </c>
    </row>
    <row r="11" spans="1:10" s="80" customFormat="1" x14ac:dyDescent="0.25">
      <c r="A11" s="80" t="s">
        <v>234</v>
      </c>
      <c r="B11" s="80" t="s">
        <v>235</v>
      </c>
      <c r="C11" s="47" t="s">
        <v>61</v>
      </c>
      <c r="D11" s="47" t="s">
        <v>236</v>
      </c>
      <c r="E11" s="114" t="s">
        <v>237</v>
      </c>
      <c r="F11" s="60" t="s">
        <v>62</v>
      </c>
      <c r="G11" s="124"/>
      <c r="H11" s="124"/>
      <c r="I11" s="60" t="s">
        <v>62</v>
      </c>
      <c r="J11" s="60"/>
    </row>
    <row r="12" spans="1:10" s="78" customFormat="1" x14ac:dyDescent="0.25">
      <c r="A12" s="80" t="s">
        <v>238</v>
      </c>
      <c r="B12" s="80" t="s">
        <v>239</v>
      </c>
      <c r="C12" s="47" t="s">
        <v>61</v>
      </c>
      <c r="D12" s="47" t="s">
        <v>236</v>
      </c>
      <c r="E12" s="114" t="s">
        <v>179</v>
      </c>
      <c r="F12" s="61" t="s">
        <v>62</v>
      </c>
      <c r="G12" s="124"/>
      <c r="H12" s="124"/>
      <c r="I12" s="61" t="s">
        <v>62</v>
      </c>
      <c r="J12" s="10"/>
    </row>
    <row r="13" spans="1:10" s="78" customFormat="1" ht="30" x14ac:dyDescent="0.25">
      <c r="A13" s="114" t="s">
        <v>240</v>
      </c>
      <c r="B13" s="114" t="s">
        <v>241</v>
      </c>
      <c r="C13" s="47" t="s">
        <v>61</v>
      </c>
      <c r="D13" s="47" t="s">
        <v>242</v>
      </c>
      <c r="E13" s="114" t="s">
        <v>237</v>
      </c>
      <c r="F13" s="61" t="s">
        <v>62</v>
      </c>
      <c r="G13" s="61" t="s">
        <v>62</v>
      </c>
      <c r="H13" s="61"/>
      <c r="I13" s="61" t="s">
        <v>62</v>
      </c>
      <c r="J13" s="10"/>
    </row>
    <row r="14" spans="1:10" s="78" customFormat="1" x14ac:dyDescent="0.25">
      <c r="A14" s="114" t="s">
        <v>243</v>
      </c>
      <c r="B14" s="47" t="s">
        <v>244</v>
      </c>
      <c r="C14" s="47" t="s">
        <v>61</v>
      </c>
      <c r="D14" s="47" t="s">
        <v>236</v>
      </c>
      <c r="E14" s="114" t="s">
        <v>237</v>
      </c>
      <c r="F14" s="61" t="s">
        <v>62</v>
      </c>
      <c r="G14" s="61" t="s">
        <v>62</v>
      </c>
      <c r="H14" s="61"/>
      <c r="I14" s="61" t="s">
        <v>62</v>
      </c>
      <c r="J14" s="61"/>
    </row>
    <row r="15" spans="1:10" s="78" customFormat="1" ht="30" x14ac:dyDescent="0.25">
      <c r="A15" s="47" t="s">
        <v>245</v>
      </c>
      <c r="B15" s="47" t="s">
        <v>246</v>
      </c>
      <c r="C15" s="47" t="s">
        <v>56</v>
      </c>
      <c r="D15" s="47" t="s">
        <v>236</v>
      </c>
      <c r="E15" s="114" t="s">
        <v>237</v>
      </c>
      <c r="F15" s="61" t="s">
        <v>57</v>
      </c>
      <c r="G15" s="61" t="s">
        <v>57</v>
      </c>
      <c r="H15" s="61"/>
      <c r="I15" s="61"/>
      <c r="J15" s="61"/>
    </row>
    <row r="16" spans="1:10" s="78" customFormat="1" x14ac:dyDescent="0.25">
      <c r="A16" s="24" t="s">
        <v>247</v>
      </c>
      <c r="B16" s="80" t="s">
        <v>248</v>
      </c>
      <c r="C16" s="47" t="s">
        <v>56</v>
      </c>
      <c r="D16" s="47" t="s">
        <v>236</v>
      </c>
      <c r="E16" s="114" t="s">
        <v>237</v>
      </c>
      <c r="F16" s="61" t="s">
        <v>57</v>
      </c>
      <c r="G16" s="61" t="s">
        <v>57</v>
      </c>
      <c r="H16" s="10"/>
      <c r="I16" s="10"/>
      <c r="J16" s="10"/>
    </row>
    <row r="17" spans="1:10" s="78" customFormat="1" x14ac:dyDescent="0.25">
      <c r="A17" s="80" t="s">
        <v>249</v>
      </c>
      <c r="B17" s="114" t="s">
        <v>250</v>
      </c>
      <c r="C17" s="47" t="s">
        <v>56</v>
      </c>
      <c r="D17" s="47" t="s">
        <v>236</v>
      </c>
      <c r="E17" s="114" t="s">
        <v>237</v>
      </c>
      <c r="F17" s="61" t="s">
        <v>57</v>
      </c>
      <c r="G17" s="61" t="s">
        <v>57</v>
      </c>
      <c r="H17" s="10"/>
      <c r="I17" s="10"/>
      <c r="J17" s="10"/>
    </row>
    <row r="18" spans="1:10" s="78" customFormat="1" x14ac:dyDescent="0.25">
      <c r="A18" s="24" t="s">
        <v>251</v>
      </c>
      <c r="B18" s="47" t="s">
        <v>252</v>
      </c>
      <c r="C18" s="47" t="s">
        <v>56</v>
      </c>
      <c r="D18" s="47" t="s">
        <v>236</v>
      </c>
      <c r="E18" s="114" t="s">
        <v>237</v>
      </c>
      <c r="F18" s="61" t="s">
        <v>57</v>
      </c>
      <c r="G18" s="61" t="s">
        <v>57</v>
      </c>
      <c r="H18" s="10"/>
      <c r="I18" s="10"/>
      <c r="J18" s="10"/>
    </row>
    <row r="19" spans="1:10" s="78" customFormat="1" x14ac:dyDescent="0.25">
      <c r="A19" s="18" t="s">
        <v>253</v>
      </c>
      <c r="B19" s="61"/>
      <c r="C19" s="61"/>
      <c r="D19" s="61"/>
      <c r="E19" s="61"/>
      <c r="F19" s="61"/>
      <c r="G19" s="11"/>
      <c r="H19" s="11"/>
      <c r="I19" s="11"/>
      <c r="J19" s="11"/>
    </row>
    <row r="20" spans="1:10" x14ac:dyDescent="0.25">
      <c r="A20" s="15"/>
      <c r="B20" s="16"/>
      <c r="C20" s="16"/>
      <c r="D20" s="16"/>
      <c r="E20" s="16"/>
      <c r="F20" s="16"/>
      <c r="G20" s="16"/>
      <c r="H20" s="16"/>
      <c r="I20" s="16"/>
      <c r="J20" s="16"/>
    </row>
    <row r="21" spans="1:10" x14ac:dyDescent="0.25">
      <c r="A21" s="14" t="s">
        <v>1</v>
      </c>
    </row>
    <row r="22" spans="1:10" x14ac:dyDescent="0.25">
      <c r="A22" s="23"/>
    </row>
    <row r="23" spans="1:10" x14ac:dyDescent="0.25">
      <c r="A23" s="23"/>
    </row>
  </sheetData>
  <sheetProtection algorithmName="SHA-512" hashValue="VJCpbRK2d+uYoMsJt03BZAi5QXiFWnNNiDIzcPanjSm5lrJSr5zdAZH5SA6MsXfUb45nToJZnF54VN5K0IILYg==" saltValue="yfBd5Gnl6MUejqMJcDMgLg==" spinCount="100000" sheet="1" insertRows="0" autoFilter="0"/>
  <autoFilter ref="A9:J9" xr:uid="{00000000-0009-0000-0000-000003000000}"/>
  <dataConsolidate/>
  <mergeCells count="4">
    <mergeCell ref="A7:F7"/>
    <mergeCell ref="G7:J7"/>
    <mergeCell ref="G8:H8"/>
    <mergeCell ref="I8:J8"/>
  </mergeCells>
  <conditionalFormatting sqref="G11:J19">
    <cfRule type="expression" dxfId="2" priority="3">
      <formula>$F11="N"</formula>
    </cfRule>
  </conditionalFormatting>
  <conditionalFormatting sqref="H13:H18">
    <cfRule type="expression" dxfId="1" priority="2">
      <formula>$G13="Y"</formula>
    </cfRule>
  </conditionalFormatting>
  <conditionalFormatting sqref="J11:J18">
    <cfRule type="expression" dxfId="0" priority="1">
      <formula>$I11="Y"</formula>
    </cfRule>
  </conditionalFormatting>
  <pageMargins left="0.7" right="0.7" top="0.75" bottom="0.75" header="0.3" footer="0.3"/>
  <pageSetup scale="75" orientation="landscape" r:id="rId1"/>
  <headerFooter>
    <oddFooter>&amp;C&amp;P</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72B1585B-ACA2-43C8-8B0B-05B98D8D1B3E}">
          <x14:formula1>
            <xm:f>'Drop-down options (DO NOT EDIT)'!$A$15:$A$16</xm:f>
          </x14:formula1>
          <xm:sqref>F11:F19</xm:sqref>
        </x14:dataValidation>
        <x14:dataValidation type="list" allowBlank="1" showInputMessage="1" showErrorMessage="1" xr:uid="{1F2DFBF3-6157-4061-B642-19C3B3805564}">
          <x14:formula1>
            <xm:f>'Drop-down options (DO NOT EDIT)'!$A$18:$A$19</xm:f>
          </x14:formula1>
          <xm:sqref>G13:G19</xm:sqref>
        </x14:dataValidation>
        <x14:dataValidation type="list" allowBlank="1" showInputMessage="1" showErrorMessage="1" xr:uid="{58549DA1-8317-4E58-BD12-9CE07721AFA8}">
          <x14:formula1>
            <xm:f>'Drop-down options (DO NOT EDIT)'!$A$21:$A$22</xm:f>
          </x14:formula1>
          <xm:sqref>I11:I19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AC463-3423-49B7-95C6-51FFCB4E18FC}">
  <dimension ref="A1:AB165"/>
  <sheetViews>
    <sheetView topLeftCell="A88" zoomScale="90" zoomScaleNormal="90" workbookViewId="0">
      <selection activeCell="F33" sqref="F33"/>
    </sheetView>
  </sheetViews>
  <sheetFormatPr defaultColWidth="9.28515625" defaultRowHeight="15" x14ac:dyDescent="0.25"/>
  <cols>
    <col min="1" max="4" width="33.5703125" style="22" customWidth="1"/>
    <col min="5" max="5" width="39.28515625" style="22" customWidth="1"/>
    <col min="6" max="6" width="50.7109375" style="12" customWidth="1"/>
    <col min="7" max="7" width="26.7109375" style="22" customWidth="1"/>
    <col min="8" max="8" width="31.42578125" style="84" customWidth="1"/>
    <col min="9" max="9" width="44.7109375" style="22" customWidth="1"/>
    <col min="10" max="10" width="51.5703125" style="22" customWidth="1"/>
    <col min="11" max="11" width="11.28515625" style="22" customWidth="1"/>
    <col min="12" max="12" width="19.5703125" style="22" customWidth="1"/>
    <col min="13" max="13" width="11.28515625" style="22" customWidth="1"/>
    <col min="14" max="14" width="19.5703125" style="22" customWidth="1"/>
    <col min="15" max="16384" width="9.28515625" style="22"/>
  </cols>
  <sheetData>
    <row r="1" spans="1:28" s="23" customFormat="1" ht="15" customHeight="1" x14ac:dyDescent="0.25">
      <c r="A1" s="17"/>
      <c r="B1" s="9"/>
      <c r="C1" s="9"/>
      <c r="D1" s="24"/>
      <c r="E1" s="24"/>
      <c r="F1" s="13"/>
      <c r="G1" s="13"/>
      <c r="H1" s="13"/>
      <c r="I1" s="13"/>
      <c r="J1" s="13"/>
      <c r="K1" s="13"/>
      <c r="L1" s="13"/>
      <c r="M1" s="13"/>
      <c r="N1" s="13"/>
    </row>
    <row r="2" spans="1:28" s="23" customFormat="1" ht="29.25" customHeight="1" x14ac:dyDescent="0.25">
      <c r="A2" s="3"/>
      <c r="B2" s="185" t="s">
        <v>254</v>
      </c>
      <c r="C2" s="185"/>
      <c r="D2" s="185"/>
      <c r="E2" s="185"/>
      <c r="F2" s="25"/>
      <c r="G2" s="12"/>
      <c r="H2" s="12"/>
      <c r="I2" s="12"/>
      <c r="J2" s="12"/>
      <c r="K2" s="12"/>
      <c r="L2" s="12"/>
      <c r="M2" s="12"/>
      <c r="N2" s="12"/>
    </row>
    <row r="3" spans="1:28" s="23" customFormat="1" x14ac:dyDescent="0.25">
      <c r="A3" s="3"/>
      <c r="B3" s="119" t="s">
        <v>3</v>
      </c>
      <c r="C3" s="143" t="str">
        <f>'SMI-SED planned metrics'!C3</f>
        <v>Oklahoma</v>
      </c>
      <c r="D3" s="84"/>
      <c r="E3" s="84"/>
      <c r="F3" s="25"/>
      <c r="G3" s="12"/>
      <c r="H3" s="12"/>
      <c r="I3" s="12"/>
      <c r="J3" s="12"/>
      <c r="K3" s="12"/>
      <c r="L3" s="12"/>
      <c r="M3" s="12"/>
      <c r="N3" s="12"/>
    </row>
    <row r="4" spans="1:28" s="23" customFormat="1" x14ac:dyDescent="0.25">
      <c r="A4" s="164"/>
      <c r="B4" s="119" t="s">
        <v>5</v>
      </c>
      <c r="C4" s="143" t="str">
        <f>'SMI-SED planned metrics'!C4</f>
        <v>Institutions for Mental Diseases Waiver for Serious Mental Illness/Substance Use Disorder</v>
      </c>
      <c r="D4" s="84"/>
      <c r="E4" s="84"/>
      <c r="F4" s="25"/>
      <c r="G4" s="12"/>
      <c r="H4" s="12"/>
      <c r="I4" s="12"/>
      <c r="J4" s="12"/>
      <c r="K4" s="12"/>
      <c r="L4" s="12"/>
      <c r="M4" s="12"/>
      <c r="N4" s="12"/>
    </row>
    <row r="5" spans="1:28" s="23" customFormat="1" x14ac:dyDescent="0.25">
      <c r="A5" s="20"/>
      <c r="B5" s="20"/>
      <c r="C5" s="84"/>
      <c r="D5" s="84"/>
      <c r="E5" s="84"/>
      <c r="F5" s="25"/>
      <c r="G5" s="12"/>
      <c r="H5" s="12"/>
      <c r="I5" s="12"/>
      <c r="J5" s="12"/>
      <c r="K5" s="12"/>
      <c r="L5" s="12"/>
      <c r="M5" s="12"/>
      <c r="N5" s="12"/>
    </row>
    <row r="6" spans="1:28" s="23" customFormat="1" ht="21" x14ac:dyDescent="0.35">
      <c r="A6" s="120" t="s">
        <v>255</v>
      </c>
      <c r="B6" s="125"/>
      <c r="C6" s="126"/>
      <c r="D6" s="126"/>
      <c r="E6" s="126"/>
      <c r="F6" s="25"/>
      <c r="G6" s="12"/>
      <c r="H6" s="12"/>
      <c r="I6" s="12"/>
      <c r="J6" s="12"/>
      <c r="K6" s="12"/>
      <c r="L6" s="12"/>
      <c r="M6" s="12"/>
      <c r="N6" s="12"/>
    </row>
    <row r="7" spans="1:28" s="23" customFormat="1" ht="21" x14ac:dyDescent="0.35">
      <c r="A7" s="188" t="s">
        <v>256</v>
      </c>
      <c r="B7" s="188"/>
      <c r="C7" s="188"/>
      <c r="D7" s="188"/>
      <c r="E7" s="126"/>
      <c r="F7" s="25"/>
      <c r="G7" s="12"/>
      <c r="H7" s="12"/>
      <c r="I7" s="12"/>
      <c r="J7" s="12"/>
      <c r="K7" s="12"/>
      <c r="L7" s="12"/>
      <c r="M7" s="12"/>
      <c r="N7" s="12"/>
    </row>
    <row r="8" spans="1:28" s="23" customFormat="1" ht="69" customHeight="1" x14ac:dyDescent="0.25">
      <c r="A8" s="183" t="s">
        <v>257</v>
      </c>
      <c r="B8" s="183"/>
      <c r="C8" s="183"/>
      <c r="D8" s="183"/>
      <c r="E8" s="183"/>
      <c r="F8" s="112"/>
      <c r="G8" s="48"/>
      <c r="H8" s="48"/>
      <c r="I8" s="48"/>
      <c r="J8" s="12"/>
      <c r="K8" s="12"/>
      <c r="L8" s="12"/>
      <c r="M8" s="12"/>
      <c r="N8" s="12"/>
    </row>
    <row r="9" spans="1:28" s="23" customFormat="1" ht="96" customHeight="1" x14ac:dyDescent="0.25">
      <c r="A9" s="184" t="s">
        <v>258</v>
      </c>
      <c r="B9" s="184"/>
      <c r="C9" s="184"/>
      <c r="D9" s="184"/>
      <c r="E9" s="184"/>
      <c r="F9" s="112"/>
      <c r="G9" s="48"/>
      <c r="H9" s="48"/>
      <c r="I9" s="48"/>
      <c r="J9" s="12"/>
      <c r="K9" s="12"/>
      <c r="L9" s="12"/>
      <c r="M9" s="12"/>
      <c r="N9" s="12"/>
    </row>
    <row r="10" spans="1:28" s="23" customFormat="1" ht="21" x14ac:dyDescent="0.35">
      <c r="A10" s="201"/>
      <c r="B10" s="201"/>
      <c r="C10" s="201"/>
      <c r="D10" s="201"/>
      <c r="E10" s="84"/>
      <c r="F10" s="25"/>
      <c r="G10" s="12"/>
      <c r="H10" s="12"/>
      <c r="I10" s="12"/>
      <c r="J10" s="12"/>
      <c r="K10" s="12"/>
      <c r="L10" s="12"/>
      <c r="M10" s="12"/>
      <c r="N10" s="12"/>
    </row>
    <row r="11" spans="1:28" s="23" customFormat="1" ht="21" x14ac:dyDescent="0.35">
      <c r="A11" s="201" t="s">
        <v>259</v>
      </c>
      <c r="B11" s="201"/>
      <c r="C11" s="201"/>
      <c r="D11" s="201"/>
      <c r="E11" s="84"/>
      <c r="F11" s="25"/>
      <c r="G11" s="12"/>
      <c r="H11" s="12"/>
      <c r="I11" s="12"/>
      <c r="J11" s="12"/>
      <c r="K11" s="12"/>
      <c r="L11" s="12"/>
      <c r="M11" s="12"/>
      <c r="N11" s="12"/>
    </row>
    <row r="12" spans="1:28" s="23" customFormat="1" ht="30" x14ac:dyDescent="0.25">
      <c r="A12" s="113" t="s">
        <v>202</v>
      </c>
      <c r="B12" s="159" t="s">
        <v>260</v>
      </c>
      <c r="C12" s="84"/>
      <c r="D12" s="84"/>
      <c r="E12" s="84"/>
      <c r="F12" s="25"/>
      <c r="G12" s="12"/>
      <c r="H12" s="12"/>
      <c r="I12" s="12"/>
      <c r="J12" s="12"/>
      <c r="K12" s="12"/>
      <c r="L12" s="12"/>
      <c r="M12" s="12"/>
      <c r="N12" s="12"/>
    </row>
    <row r="13" spans="1:28" s="23" customFormat="1" ht="30" x14ac:dyDescent="0.25">
      <c r="A13" s="127" t="s">
        <v>261</v>
      </c>
      <c r="B13" s="42"/>
      <c r="C13" s="84"/>
      <c r="D13" s="84"/>
      <c r="E13" s="84"/>
      <c r="F13" s="25"/>
      <c r="G13" s="12"/>
      <c r="H13" s="12"/>
      <c r="I13" s="12"/>
      <c r="J13" s="12"/>
      <c r="K13" s="12"/>
      <c r="L13" s="12"/>
      <c r="M13" s="12"/>
      <c r="N13" s="12"/>
    </row>
    <row r="14" spans="1:28" s="23" customFormat="1" ht="43.15" customHeight="1" x14ac:dyDescent="0.25">
      <c r="A14" s="128" t="s">
        <v>262</v>
      </c>
      <c r="B14" s="149" t="s">
        <v>263</v>
      </c>
      <c r="C14" s="84"/>
      <c r="D14" s="84"/>
      <c r="E14" s="84"/>
      <c r="F14" s="25"/>
      <c r="G14" s="12"/>
      <c r="H14" s="12"/>
      <c r="I14" s="12"/>
      <c r="J14" s="12"/>
      <c r="K14" s="12"/>
      <c r="L14" s="12"/>
      <c r="M14" s="12"/>
      <c r="N14" s="12"/>
    </row>
    <row r="15" spans="1:28" s="23" customFormat="1" ht="17.25" x14ac:dyDescent="0.25">
      <c r="A15" s="129" t="s">
        <v>264</v>
      </c>
      <c r="B15" s="151">
        <v>44197</v>
      </c>
      <c r="C15" s="84"/>
      <c r="D15" s="84"/>
      <c r="E15" s="84"/>
      <c r="F15" s="25"/>
      <c r="G15" s="12"/>
      <c r="H15" s="12"/>
      <c r="I15" s="12"/>
      <c r="J15" s="12"/>
      <c r="K15" s="12"/>
      <c r="L15" s="12"/>
      <c r="M15" s="12"/>
      <c r="N15" s="12"/>
    </row>
    <row r="16" spans="1:28" s="23" customFormat="1" x14ac:dyDescent="0.25">
      <c r="A16" s="129" t="s">
        <v>265</v>
      </c>
      <c r="B16" s="151">
        <v>44286</v>
      </c>
      <c r="C16" s="84"/>
      <c r="D16" s="84"/>
      <c r="E16" s="84"/>
      <c r="F16" s="25"/>
      <c r="G16" s="12"/>
      <c r="H16" s="12"/>
      <c r="I16" s="12"/>
      <c r="J16" s="12"/>
      <c r="K16" s="12"/>
      <c r="L16" s="12"/>
      <c r="M16" s="12"/>
      <c r="N16" s="12"/>
      <c r="AB16" s="23" t="s">
        <v>266</v>
      </c>
    </row>
    <row r="17" spans="1:14" s="23" customFormat="1" ht="101.45" customHeight="1" x14ac:dyDescent="0.25">
      <c r="A17" s="130" t="s">
        <v>267</v>
      </c>
      <c r="B17" s="150" t="s">
        <v>263</v>
      </c>
      <c r="C17" s="84"/>
      <c r="D17" s="84"/>
      <c r="E17" s="84"/>
      <c r="F17" s="25"/>
      <c r="G17" s="12"/>
      <c r="H17" s="12"/>
      <c r="I17" s="12"/>
      <c r="J17" s="12"/>
      <c r="K17" s="12"/>
      <c r="L17" s="12"/>
      <c r="M17" s="12"/>
      <c r="N17" s="12"/>
    </row>
    <row r="18" spans="1:14" s="23" customFormat="1" ht="45" x14ac:dyDescent="0.25">
      <c r="A18" s="131" t="s">
        <v>268</v>
      </c>
      <c r="B18" s="151">
        <v>44346</v>
      </c>
      <c r="C18" s="84"/>
      <c r="D18" s="84"/>
      <c r="E18" s="84"/>
      <c r="F18" s="25"/>
      <c r="G18" s="12"/>
      <c r="H18" s="12"/>
      <c r="I18" s="12"/>
      <c r="J18" s="12"/>
      <c r="K18" s="12"/>
      <c r="L18" s="12"/>
      <c r="M18" s="12"/>
      <c r="N18" s="12"/>
    </row>
    <row r="19" spans="1:14" s="23" customFormat="1" ht="60" x14ac:dyDescent="0.25">
      <c r="A19" s="132" t="s">
        <v>269</v>
      </c>
      <c r="B19" s="91"/>
      <c r="C19" s="84"/>
      <c r="D19" s="84"/>
      <c r="E19" s="84"/>
      <c r="F19" s="25"/>
      <c r="G19" s="12"/>
      <c r="H19" s="12"/>
      <c r="I19" s="12"/>
      <c r="J19" s="12"/>
      <c r="K19" s="12"/>
      <c r="L19" s="12"/>
      <c r="M19" s="12"/>
      <c r="N19" s="12"/>
    </row>
    <row r="20" spans="1:14" s="23" customFormat="1" ht="30" x14ac:dyDescent="0.25">
      <c r="A20" s="133" t="s">
        <v>270</v>
      </c>
      <c r="B20" s="149" t="s">
        <v>271</v>
      </c>
      <c r="C20" s="84"/>
      <c r="D20" s="84"/>
      <c r="E20" s="84"/>
      <c r="F20" s="25"/>
      <c r="G20" s="12"/>
      <c r="H20" s="12"/>
      <c r="I20" s="12"/>
      <c r="J20" s="12"/>
      <c r="K20" s="12"/>
      <c r="L20" s="12"/>
      <c r="M20" s="12"/>
      <c r="N20" s="12"/>
    </row>
    <row r="21" spans="1:14" s="23" customFormat="1" ht="57.6" customHeight="1" x14ac:dyDescent="0.25">
      <c r="A21" s="133" t="s">
        <v>272</v>
      </c>
      <c r="B21" s="150" t="s">
        <v>273</v>
      </c>
      <c r="C21" s="84"/>
      <c r="D21" s="84"/>
      <c r="E21" s="84"/>
      <c r="F21" s="25"/>
      <c r="G21" s="12"/>
      <c r="H21" s="12"/>
      <c r="I21" s="12"/>
      <c r="J21" s="12"/>
      <c r="K21" s="12"/>
      <c r="L21" s="12"/>
      <c r="M21" s="12"/>
      <c r="N21" s="12"/>
    </row>
    <row r="22" spans="1:14" s="23" customFormat="1" x14ac:dyDescent="0.25">
      <c r="A22" s="134" t="s">
        <v>274</v>
      </c>
      <c r="B22" s="151">
        <v>44652</v>
      </c>
      <c r="C22" s="84"/>
      <c r="D22" s="84"/>
      <c r="E22" s="84"/>
      <c r="F22" s="25"/>
      <c r="G22" s="12"/>
      <c r="H22" s="12"/>
      <c r="I22" s="12"/>
      <c r="J22" s="12"/>
      <c r="K22" s="12"/>
      <c r="L22" s="12"/>
      <c r="M22" s="12"/>
      <c r="N22" s="12"/>
    </row>
    <row r="23" spans="1:14" s="23" customFormat="1" x14ac:dyDescent="0.25">
      <c r="A23" s="135" t="s">
        <v>265</v>
      </c>
      <c r="B23" s="151">
        <v>44742</v>
      </c>
      <c r="C23" s="84"/>
      <c r="D23" s="84"/>
      <c r="E23" s="84"/>
      <c r="F23" s="25"/>
      <c r="G23" s="12"/>
      <c r="H23" s="12"/>
      <c r="I23" s="12"/>
      <c r="J23" s="12"/>
      <c r="K23" s="12"/>
      <c r="L23" s="12"/>
      <c r="M23" s="12"/>
      <c r="N23" s="12"/>
    </row>
    <row r="24" spans="1:14" s="23" customFormat="1" ht="28.9" customHeight="1" x14ac:dyDescent="0.25">
      <c r="A24" s="136" t="s">
        <v>275</v>
      </c>
      <c r="B24" s="91"/>
      <c r="C24" s="84"/>
      <c r="D24" s="84"/>
      <c r="E24" s="84"/>
      <c r="F24" s="25"/>
      <c r="G24" s="12"/>
      <c r="H24" s="12"/>
      <c r="I24" s="12"/>
      <c r="J24" s="12"/>
      <c r="K24" s="12"/>
      <c r="L24" s="12"/>
      <c r="M24" s="12"/>
      <c r="N24" s="12"/>
    </row>
    <row r="25" spans="1:14" s="23" customFormat="1" x14ac:dyDescent="0.25">
      <c r="A25" s="129" t="s">
        <v>274</v>
      </c>
      <c r="B25" s="152">
        <v>45931</v>
      </c>
      <c r="C25" s="84"/>
      <c r="D25" s="84"/>
      <c r="E25" s="84"/>
      <c r="F25" s="25"/>
      <c r="G25" s="12"/>
      <c r="H25" s="12"/>
      <c r="I25" s="12"/>
      <c r="J25" s="12"/>
      <c r="K25" s="12"/>
      <c r="L25" s="12"/>
      <c r="M25" s="12"/>
      <c r="N25" s="12"/>
    </row>
    <row r="26" spans="1:14" s="23" customFormat="1" x14ac:dyDescent="0.25">
      <c r="A26" s="129" t="s">
        <v>265</v>
      </c>
      <c r="B26" s="151">
        <v>46022</v>
      </c>
      <c r="C26" s="84"/>
      <c r="D26" s="84"/>
      <c r="E26" s="84"/>
      <c r="F26" s="25"/>
      <c r="G26" s="12"/>
      <c r="H26" s="12"/>
      <c r="I26" s="12"/>
      <c r="J26" s="12"/>
      <c r="K26" s="12"/>
      <c r="L26" s="12"/>
      <c r="M26" s="12"/>
      <c r="N26" s="12"/>
    </row>
    <row r="27" spans="1:14" s="23" customFormat="1" x14ac:dyDescent="0.25">
      <c r="A27" s="20"/>
      <c r="B27" s="20"/>
      <c r="C27" s="84"/>
      <c r="D27" s="84"/>
      <c r="E27" s="84"/>
      <c r="F27" s="25"/>
      <c r="G27" s="12"/>
      <c r="H27" s="12"/>
      <c r="I27" s="12"/>
      <c r="J27" s="12"/>
      <c r="K27" s="12"/>
      <c r="L27" s="12"/>
      <c r="M27" s="12"/>
      <c r="N27" s="12"/>
    </row>
    <row r="28" spans="1:14" s="23" customFormat="1" x14ac:dyDescent="0.25">
      <c r="A28" s="27"/>
      <c r="B28" s="20"/>
      <c r="C28" s="84"/>
      <c r="D28" s="84"/>
      <c r="E28" s="84"/>
      <c r="F28" s="25"/>
      <c r="G28" s="12"/>
      <c r="H28" s="12"/>
      <c r="I28" s="12"/>
      <c r="J28" s="12"/>
      <c r="K28" s="12"/>
      <c r="L28" s="12"/>
      <c r="M28" s="12"/>
      <c r="N28" s="12"/>
    </row>
    <row r="29" spans="1:14" s="23" customFormat="1" x14ac:dyDescent="0.25">
      <c r="A29" s="27"/>
      <c r="B29" s="20"/>
      <c r="C29" s="84"/>
      <c r="D29" s="84"/>
      <c r="E29" s="84" t="s">
        <v>266</v>
      </c>
      <c r="F29" s="25"/>
      <c r="G29" s="12"/>
      <c r="H29" s="12"/>
      <c r="I29" s="12"/>
      <c r="J29" s="12"/>
      <c r="K29" s="12"/>
      <c r="L29" s="12"/>
      <c r="M29" s="12"/>
      <c r="N29" s="12"/>
    </row>
    <row r="30" spans="1:14" s="23" customFormat="1" ht="21" x14ac:dyDescent="0.35">
      <c r="A30" s="201" t="s">
        <v>276</v>
      </c>
      <c r="B30" s="201"/>
      <c r="C30" s="201"/>
      <c r="D30" s="201"/>
      <c r="E30" s="84"/>
      <c r="F30" s="25"/>
      <c r="G30" s="12"/>
      <c r="H30" s="12"/>
      <c r="I30" s="12"/>
      <c r="J30" s="12"/>
      <c r="K30" s="12"/>
      <c r="L30" s="12"/>
      <c r="M30" s="12"/>
      <c r="N30" s="12"/>
    </row>
    <row r="31" spans="1:14" s="23" customFormat="1" ht="57" customHeight="1" x14ac:dyDescent="0.25">
      <c r="A31" s="182" t="s">
        <v>277</v>
      </c>
      <c r="B31" s="182"/>
      <c r="C31" s="204" t="s">
        <v>278</v>
      </c>
      <c r="D31" s="204" t="s">
        <v>279</v>
      </c>
      <c r="E31" s="161" t="s">
        <v>17</v>
      </c>
      <c r="F31" s="157" t="s">
        <v>280</v>
      </c>
      <c r="G31" s="181" t="s">
        <v>281</v>
      </c>
      <c r="H31" s="180" t="s">
        <v>282</v>
      </c>
      <c r="I31" s="180" t="s">
        <v>283</v>
      </c>
    </row>
    <row r="32" spans="1:14" s="28" customFormat="1" ht="30" customHeight="1" x14ac:dyDescent="0.25">
      <c r="A32" s="159" t="s">
        <v>284</v>
      </c>
      <c r="B32" s="159" t="s">
        <v>285</v>
      </c>
      <c r="C32" s="205"/>
      <c r="D32" s="205"/>
      <c r="E32" s="162"/>
      <c r="F32" s="160" t="s">
        <v>286</v>
      </c>
      <c r="G32" s="202"/>
      <c r="H32" s="203"/>
      <c r="I32" s="203"/>
    </row>
    <row r="33" spans="1:12" s="23" customFormat="1" x14ac:dyDescent="0.25">
      <c r="A33" s="192">
        <f>IF(B15="","",B15)</f>
        <v>44197</v>
      </c>
      <c r="B33" s="192">
        <f>IF(B16="","",B16)</f>
        <v>44286</v>
      </c>
      <c r="C33" s="192">
        <f>IF(B18="","",B18)</f>
        <v>44346</v>
      </c>
      <c r="D33" s="196" t="str">
        <f>IF(B17="","",B17)</f>
        <v>DY1Q1</v>
      </c>
      <c r="E33" s="94" t="s">
        <v>287</v>
      </c>
      <c r="F33" s="95" t="str">
        <f>'S Reporting logic (DO NOT EDIT)'!S7</f>
        <v>DY1Q1</v>
      </c>
      <c r="G33" s="153" t="s">
        <v>57</v>
      </c>
      <c r="H33" s="111"/>
      <c r="I33" s="87"/>
      <c r="J33" s="28"/>
    </row>
    <row r="34" spans="1:12" s="23" customFormat="1" x14ac:dyDescent="0.25">
      <c r="A34" s="193"/>
      <c r="B34" s="193"/>
      <c r="C34" s="193"/>
      <c r="D34" s="195"/>
      <c r="E34" s="96" t="s">
        <v>164</v>
      </c>
      <c r="F34" s="95" t="str">
        <f>'S Reporting logic (DO NOT EDIT)'!S8</f>
        <v>DY1Q1</v>
      </c>
      <c r="G34" s="153" t="s">
        <v>57</v>
      </c>
      <c r="H34" s="107"/>
      <c r="I34" s="86"/>
      <c r="J34" s="29"/>
    </row>
    <row r="35" spans="1:12" x14ac:dyDescent="0.25">
      <c r="A35" s="193"/>
      <c r="B35" s="193"/>
      <c r="C35" s="193"/>
      <c r="D35" s="195"/>
      <c r="E35" s="96" t="s">
        <v>96</v>
      </c>
      <c r="F35" s="95" t="str">
        <f>'S Reporting logic (DO NOT EDIT)'!S9</f>
        <v/>
      </c>
      <c r="G35" s="85"/>
      <c r="H35" s="107"/>
      <c r="I35" s="86"/>
      <c r="J35" s="84"/>
      <c r="K35" s="84"/>
      <c r="L35" s="84"/>
    </row>
    <row r="36" spans="1:12" s="84" customFormat="1" x14ac:dyDescent="0.25">
      <c r="A36" s="193"/>
      <c r="B36" s="193"/>
      <c r="C36" s="193"/>
      <c r="D36" s="195"/>
      <c r="E36" s="96" t="s">
        <v>288</v>
      </c>
      <c r="F36" s="95">
        <f>'S Reporting logic (DO NOT EDIT)'!S10</f>
        <v>0</v>
      </c>
      <c r="G36" s="85"/>
      <c r="H36" s="107"/>
      <c r="I36" s="86"/>
    </row>
    <row r="37" spans="1:12" ht="30.75" thickBot="1" x14ac:dyDescent="0.3">
      <c r="A37" s="193"/>
      <c r="B37" s="193"/>
      <c r="C37" s="193"/>
      <c r="D37" s="195"/>
      <c r="E37" s="96" t="s">
        <v>289</v>
      </c>
      <c r="F37" s="95" t="str">
        <f>'S Reporting logic (DO NOT EDIT)'!S11</f>
        <v/>
      </c>
      <c r="G37" s="85"/>
      <c r="H37" s="107"/>
      <c r="I37" s="86"/>
      <c r="J37" s="36"/>
      <c r="K37" s="84"/>
      <c r="L37" s="84"/>
    </row>
    <row r="38" spans="1:12" x14ac:dyDescent="0.25">
      <c r="A38" s="194"/>
      <c r="B38" s="194"/>
      <c r="C38" s="194"/>
      <c r="D38" s="197"/>
      <c r="E38" s="98" t="s">
        <v>89</v>
      </c>
      <c r="F38" s="97">
        <f>'S Reporting logic (DO NOT EDIT)'!S12</f>
        <v>0</v>
      </c>
      <c r="G38" s="88"/>
      <c r="H38" s="108"/>
      <c r="I38" s="89"/>
      <c r="J38" s="84"/>
      <c r="K38" s="84"/>
      <c r="L38" s="84"/>
    </row>
    <row r="39" spans="1:12" x14ac:dyDescent="0.25">
      <c r="A39" s="193">
        <f>IF(A33="","",EDATE(A33,3))</f>
        <v>44287</v>
      </c>
      <c r="B39" s="192">
        <f>IF(B33="","",(EDATE(A39,3))-1)</f>
        <v>44377</v>
      </c>
      <c r="C39" s="192">
        <f>IF(C33="","",IF(RIGHT(D39,1)="4",(B39+90),(B39+60)))</f>
        <v>44437</v>
      </c>
      <c r="D39" s="196" t="str">
        <f>'S Reporting logic (DO NOT EDIT)'!D3</f>
        <v>DY1Q2</v>
      </c>
      <c r="E39" s="102" t="s">
        <v>287</v>
      </c>
      <c r="F39" s="43" t="str">
        <f>'S Reporting logic (DO NOT EDIT)'!S13</f>
        <v>DY1Q2</v>
      </c>
      <c r="G39" s="153" t="s">
        <v>57</v>
      </c>
      <c r="H39" s="109"/>
      <c r="I39" s="90"/>
      <c r="J39" s="84"/>
      <c r="K39" s="84"/>
      <c r="L39" s="84"/>
    </row>
    <row r="40" spans="1:12" x14ac:dyDescent="0.25">
      <c r="A40" s="193"/>
      <c r="B40" s="193"/>
      <c r="C40" s="193"/>
      <c r="D40" s="195"/>
      <c r="E40" s="103" t="s">
        <v>164</v>
      </c>
      <c r="F40" s="95" t="str">
        <f>'S Reporting logic (DO NOT EDIT)'!S14</f>
        <v>DY1Q2</v>
      </c>
      <c r="G40" s="153" t="s">
        <v>57</v>
      </c>
      <c r="H40" s="107"/>
      <c r="I40" s="86"/>
      <c r="J40" s="84"/>
      <c r="K40" s="84"/>
      <c r="L40" s="84"/>
    </row>
    <row r="41" spans="1:12" x14ac:dyDescent="0.25">
      <c r="A41" s="193"/>
      <c r="B41" s="193"/>
      <c r="C41" s="193"/>
      <c r="D41" s="195"/>
      <c r="E41" s="103" t="s">
        <v>96</v>
      </c>
      <c r="F41" s="95" t="str">
        <f>'S Reporting logic (DO NOT EDIT)'!S15</f>
        <v>DY1Q1</v>
      </c>
      <c r="G41" s="153" t="s">
        <v>57</v>
      </c>
      <c r="H41" s="107"/>
      <c r="I41" s="86"/>
      <c r="J41" s="84"/>
      <c r="K41" s="84"/>
      <c r="L41" s="84" t="s">
        <v>266</v>
      </c>
    </row>
    <row r="42" spans="1:12" s="84" customFormat="1" x14ac:dyDescent="0.25">
      <c r="A42" s="193"/>
      <c r="B42" s="193"/>
      <c r="C42" s="193"/>
      <c r="D42" s="195"/>
      <c r="E42" s="96" t="s">
        <v>288</v>
      </c>
      <c r="F42" s="95">
        <f>'S Reporting logic (DO NOT EDIT)'!S16</f>
        <v>0</v>
      </c>
      <c r="G42" s="85"/>
      <c r="H42" s="107"/>
      <c r="I42" s="86"/>
    </row>
    <row r="43" spans="1:12" ht="30" x14ac:dyDescent="0.25">
      <c r="A43" s="193"/>
      <c r="B43" s="193"/>
      <c r="C43" s="193"/>
      <c r="D43" s="195"/>
      <c r="E43" s="103" t="s">
        <v>289</v>
      </c>
      <c r="F43" s="95" t="str">
        <f>'S Reporting logic (DO NOT EDIT)'!S17</f>
        <v/>
      </c>
      <c r="G43" s="85"/>
      <c r="H43" s="107"/>
      <c r="I43" s="86"/>
      <c r="J43" s="84"/>
      <c r="K43" s="84"/>
      <c r="L43" s="84" t="s">
        <v>266</v>
      </c>
    </row>
    <row r="44" spans="1:12" x14ac:dyDescent="0.25">
      <c r="A44" s="193"/>
      <c r="B44" s="194"/>
      <c r="C44" s="193"/>
      <c r="D44" s="195"/>
      <c r="E44" s="104" t="s">
        <v>89</v>
      </c>
      <c r="F44" s="44" t="str">
        <f>'S Reporting logic (DO NOT EDIT)'!S18</f>
        <v/>
      </c>
      <c r="G44" s="30"/>
      <c r="H44" s="110"/>
      <c r="I44" s="31"/>
      <c r="J44" s="84" t="s">
        <v>266</v>
      </c>
      <c r="K44" s="84"/>
      <c r="L44" s="84"/>
    </row>
    <row r="45" spans="1:12" x14ac:dyDescent="0.25">
      <c r="A45" s="192">
        <f>IF(A39="","",EDATE(A39,3))</f>
        <v>44378</v>
      </c>
      <c r="B45" s="192">
        <f>IF(B39="","",(EDATE(A45,3))-1)</f>
        <v>44469</v>
      </c>
      <c r="C45" s="192">
        <f>IF(C39="","",IF(RIGHT(D45,1)="4",(B45+90),(B45+60)))</f>
        <v>44529</v>
      </c>
      <c r="D45" s="196" t="str">
        <f>'S Reporting logic (DO NOT EDIT)'!D4</f>
        <v>DY1Q3</v>
      </c>
      <c r="E45" s="94" t="s">
        <v>287</v>
      </c>
      <c r="F45" s="95" t="str">
        <f>'S Reporting logic (DO NOT EDIT)'!S19</f>
        <v>DY1Q3</v>
      </c>
      <c r="G45" s="153" t="s">
        <v>57</v>
      </c>
      <c r="H45" s="111"/>
      <c r="I45" s="87"/>
      <c r="J45" s="84"/>
      <c r="K45" s="84"/>
      <c r="L45" s="84" t="s">
        <v>266</v>
      </c>
    </row>
    <row r="46" spans="1:12" ht="16.5" customHeight="1" x14ac:dyDescent="0.25">
      <c r="A46" s="193"/>
      <c r="B46" s="193"/>
      <c r="C46" s="193"/>
      <c r="D46" s="195"/>
      <c r="E46" s="96" t="s">
        <v>164</v>
      </c>
      <c r="F46" s="95" t="str">
        <f>'S Reporting logic (DO NOT EDIT)'!S20</f>
        <v>DY1Q3</v>
      </c>
      <c r="G46" s="153" t="s">
        <v>57</v>
      </c>
      <c r="H46" s="107"/>
      <c r="I46" s="86"/>
      <c r="J46" s="84" t="s">
        <v>266</v>
      </c>
      <c r="K46" s="84"/>
      <c r="L46" s="84"/>
    </row>
    <row r="47" spans="1:12" x14ac:dyDescent="0.25">
      <c r="A47" s="193"/>
      <c r="B47" s="193"/>
      <c r="C47" s="193"/>
      <c r="D47" s="195"/>
      <c r="E47" s="96" t="s">
        <v>96</v>
      </c>
      <c r="F47" s="95" t="str">
        <f>'S Reporting logic (DO NOT EDIT)'!S21</f>
        <v>DY1Q2</v>
      </c>
      <c r="G47" s="153" t="s">
        <v>57</v>
      </c>
      <c r="H47" s="107"/>
      <c r="I47" s="86"/>
      <c r="J47" s="84" t="s">
        <v>266</v>
      </c>
      <c r="K47" s="84"/>
      <c r="L47" s="84"/>
    </row>
    <row r="48" spans="1:12" s="84" customFormat="1" x14ac:dyDescent="0.25">
      <c r="A48" s="193"/>
      <c r="B48" s="193"/>
      <c r="C48" s="193"/>
      <c r="D48" s="195"/>
      <c r="E48" s="96" t="s">
        <v>288</v>
      </c>
      <c r="F48" s="95" t="str">
        <f>'S Reporting logic (DO NOT EDIT)'!S22</f>
        <v/>
      </c>
      <c r="G48" s="85"/>
      <c r="H48" s="107"/>
      <c r="I48" s="86"/>
    </row>
    <row r="49" spans="1:9" ht="30" x14ac:dyDescent="0.25">
      <c r="A49" s="193"/>
      <c r="B49" s="193"/>
      <c r="C49" s="193"/>
      <c r="D49" s="195"/>
      <c r="E49" s="96" t="s">
        <v>289</v>
      </c>
      <c r="F49" s="95" t="str">
        <f>'S Reporting logic (DO NOT EDIT)'!S23</f>
        <v/>
      </c>
      <c r="G49" s="85"/>
      <c r="H49" s="107"/>
      <c r="I49" s="86"/>
    </row>
    <row r="50" spans="1:9" x14ac:dyDescent="0.25">
      <c r="A50" s="194"/>
      <c r="B50" s="194"/>
      <c r="C50" s="193"/>
      <c r="D50" s="197"/>
      <c r="E50" s="98" t="s">
        <v>89</v>
      </c>
      <c r="F50" s="97" t="str">
        <f>'S Reporting logic (DO NOT EDIT)'!S24</f>
        <v/>
      </c>
      <c r="G50" s="88"/>
      <c r="H50" s="108"/>
      <c r="I50" s="89"/>
    </row>
    <row r="51" spans="1:9" x14ac:dyDescent="0.25">
      <c r="A51" s="192">
        <f>IF(A45="","",EDATE(A45,3))</f>
        <v>44470</v>
      </c>
      <c r="B51" s="192">
        <f>IF(B45="","",(EDATE(A51,3))-1)</f>
        <v>44561</v>
      </c>
      <c r="C51" s="192">
        <f>IF(C45="","",IF(RIGHT(D51,1)="4",(B51+90),(B51+60)))</f>
        <v>44651</v>
      </c>
      <c r="D51" s="195" t="str">
        <f>'S Reporting logic (DO NOT EDIT)'!D5</f>
        <v>DY1Q4</v>
      </c>
      <c r="E51" s="105" t="s">
        <v>287</v>
      </c>
      <c r="F51" s="43" t="str">
        <f>'S Reporting logic (DO NOT EDIT)'!S25</f>
        <v>DY1Q4</v>
      </c>
      <c r="G51" s="153" t="s">
        <v>57</v>
      </c>
      <c r="H51" s="109"/>
      <c r="I51" s="90"/>
    </row>
    <row r="52" spans="1:9" x14ac:dyDescent="0.25">
      <c r="A52" s="193"/>
      <c r="B52" s="193"/>
      <c r="C52" s="193"/>
      <c r="D52" s="195"/>
      <c r="E52" s="95" t="s">
        <v>164</v>
      </c>
      <c r="F52" s="95" t="str">
        <f>'S Reporting logic (DO NOT EDIT)'!S26</f>
        <v>DY1Q4</v>
      </c>
      <c r="G52" s="153" t="s">
        <v>57</v>
      </c>
      <c r="H52" s="107"/>
      <c r="I52" s="86"/>
    </row>
    <row r="53" spans="1:9" x14ac:dyDescent="0.25">
      <c r="A53" s="193"/>
      <c r="B53" s="193"/>
      <c r="C53" s="193"/>
      <c r="D53" s="195"/>
      <c r="E53" s="95" t="s">
        <v>96</v>
      </c>
      <c r="F53" s="95" t="str">
        <f>'S Reporting logic (DO NOT EDIT)'!S27</f>
        <v>DY1Q3</v>
      </c>
      <c r="G53" s="153" t="s">
        <v>57</v>
      </c>
      <c r="H53" s="107"/>
      <c r="I53" s="86"/>
    </row>
    <row r="54" spans="1:9" s="84" customFormat="1" ht="105" x14ac:dyDescent="0.25">
      <c r="A54" s="193"/>
      <c r="B54" s="193"/>
      <c r="C54" s="193"/>
      <c r="D54" s="195"/>
      <c r="E54" s="96" t="s">
        <v>288</v>
      </c>
      <c r="F54" s="95" t="str">
        <f>'S Reporting logic (DO NOT EDIT)'!S28</f>
        <v>AA1</v>
      </c>
      <c r="G54" s="85" t="s">
        <v>62</v>
      </c>
      <c r="H54" s="107" t="s">
        <v>290</v>
      </c>
      <c r="I54" s="86" t="s">
        <v>186</v>
      </c>
    </row>
    <row r="55" spans="1:9" ht="30" x14ac:dyDescent="0.25">
      <c r="A55" s="193"/>
      <c r="B55" s="193"/>
      <c r="C55" s="193"/>
      <c r="D55" s="195"/>
      <c r="E55" s="95" t="s">
        <v>289</v>
      </c>
      <c r="F55" s="95" t="str">
        <f>'S Reporting logic (DO NOT EDIT)'!S29</f>
        <v/>
      </c>
      <c r="G55" s="85"/>
      <c r="H55" s="107"/>
      <c r="I55" s="86"/>
    </row>
    <row r="56" spans="1:9" x14ac:dyDescent="0.25">
      <c r="A56" s="194"/>
      <c r="B56" s="194"/>
      <c r="C56" s="193"/>
      <c r="D56" s="195"/>
      <c r="E56" s="44" t="s">
        <v>89</v>
      </c>
      <c r="F56" s="44" t="str">
        <f>'S Reporting logic (DO NOT EDIT)'!S30</f>
        <v/>
      </c>
      <c r="G56" s="30"/>
      <c r="H56" s="110"/>
      <c r="I56" s="31"/>
    </row>
    <row r="57" spans="1:9" x14ac:dyDescent="0.25">
      <c r="A57" s="189">
        <f>IF(A51="","",EDATE(A51,3))</f>
        <v>44562</v>
      </c>
      <c r="B57" s="189">
        <f>IF(B51="","",(EDATE(A57,3))-1)</f>
        <v>44651</v>
      </c>
      <c r="C57" s="189">
        <f>IF(C51="","",IF(RIGHT(D57,1)="4",(B57+90),(B57+60)))</f>
        <v>44711</v>
      </c>
      <c r="D57" s="200" t="str">
        <f>'S Reporting logic (DO NOT EDIT)'!D6</f>
        <v>DY2Q1</v>
      </c>
      <c r="E57" s="99" t="s">
        <v>287</v>
      </c>
      <c r="F57" s="99" t="str">
        <f>'S Reporting logic (DO NOT EDIT)'!S31</f>
        <v>DY2Q1</v>
      </c>
      <c r="G57" s="153" t="s">
        <v>57</v>
      </c>
      <c r="H57" s="111"/>
      <c r="I57" s="87"/>
    </row>
    <row r="58" spans="1:9" x14ac:dyDescent="0.25">
      <c r="A58" s="190"/>
      <c r="B58" s="190"/>
      <c r="C58" s="190"/>
      <c r="D58" s="198"/>
      <c r="E58" s="99" t="s">
        <v>164</v>
      </c>
      <c r="F58" s="99" t="str">
        <f>'S Reporting logic (DO NOT EDIT)'!S32</f>
        <v>DY2Q1</v>
      </c>
      <c r="G58" s="153" t="s">
        <v>57</v>
      </c>
      <c r="H58" s="107"/>
      <c r="I58" s="86"/>
    </row>
    <row r="59" spans="1:9" x14ac:dyDescent="0.25">
      <c r="A59" s="190"/>
      <c r="B59" s="190"/>
      <c r="C59" s="190"/>
      <c r="D59" s="198"/>
      <c r="E59" s="99" t="s">
        <v>96</v>
      </c>
      <c r="F59" s="99" t="str">
        <f>'S Reporting logic (DO NOT EDIT)'!S33</f>
        <v>DY1Q4</v>
      </c>
      <c r="G59" s="153" t="s">
        <v>57</v>
      </c>
      <c r="H59" s="107"/>
      <c r="I59" s="86"/>
    </row>
    <row r="60" spans="1:9" s="84" customFormat="1" x14ac:dyDescent="0.25">
      <c r="A60" s="190"/>
      <c r="B60" s="190"/>
      <c r="C60" s="190"/>
      <c r="D60" s="198"/>
      <c r="E60" s="99" t="s">
        <v>288</v>
      </c>
      <c r="F60" s="99" t="str">
        <f>'S Reporting logic (DO NOT EDIT)'!S34</f>
        <v/>
      </c>
      <c r="G60" s="85"/>
      <c r="H60" s="107"/>
      <c r="I60" s="86"/>
    </row>
    <row r="61" spans="1:9" ht="30" x14ac:dyDescent="0.25">
      <c r="A61" s="190"/>
      <c r="B61" s="190"/>
      <c r="C61" s="190"/>
      <c r="D61" s="198"/>
      <c r="E61" s="99" t="s">
        <v>289</v>
      </c>
      <c r="F61" s="99" t="str">
        <f>'S Reporting logic (DO NOT EDIT)'!S35</f>
        <v/>
      </c>
      <c r="G61" s="85"/>
      <c r="H61" s="107"/>
      <c r="I61" s="86"/>
    </row>
    <row r="62" spans="1:9" x14ac:dyDescent="0.25">
      <c r="A62" s="191"/>
      <c r="B62" s="191"/>
      <c r="C62" s="191"/>
      <c r="D62" s="199"/>
      <c r="E62" s="100" t="s">
        <v>89</v>
      </c>
      <c r="F62" s="100" t="str">
        <f>'S Reporting logic (DO NOT EDIT)'!S36</f>
        <v>DY1</v>
      </c>
      <c r="G62" s="153" t="s">
        <v>57</v>
      </c>
      <c r="H62" s="108"/>
      <c r="I62" s="89"/>
    </row>
    <row r="63" spans="1:9" x14ac:dyDescent="0.25">
      <c r="A63" s="189">
        <f>IF(A57="","",EDATE(A57,3))</f>
        <v>44652</v>
      </c>
      <c r="B63" s="189">
        <f>IF(B57="","",(EDATE(A63,3))-1)</f>
        <v>44742</v>
      </c>
      <c r="C63" s="189">
        <f>IF(C57="","",IF(RIGHT(D63,1)="4",(B63+90),(B63+60)))</f>
        <v>44802</v>
      </c>
      <c r="D63" s="198" t="str">
        <f>'S Reporting logic (DO NOT EDIT)'!D7</f>
        <v>DY2Q2</v>
      </c>
      <c r="E63" s="101" t="s">
        <v>287</v>
      </c>
      <c r="F63" s="99" t="str">
        <f>'S Reporting logic (DO NOT EDIT)'!S37</f>
        <v>DY2Q2</v>
      </c>
      <c r="G63" s="153" t="s">
        <v>57</v>
      </c>
      <c r="H63" s="109"/>
      <c r="I63" s="90"/>
    </row>
    <row r="64" spans="1:9" x14ac:dyDescent="0.25">
      <c r="A64" s="190"/>
      <c r="B64" s="190"/>
      <c r="C64" s="190"/>
      <c r="D64" s="198"/>
      <c r="E64" s="99" t="s">
        <v>164</v>
      </c>
      <c r="F64" s="99" t="str">
        <f>'S Reporting logic (DO NOT EDIT)'!S38</f>
        <v>DY2Q2</v>
      </c>
      <c r="G64" s="153" t="s">
        <v>57</v>
      </c>
      <c r="H64" s="107"/>
      <c r="I64" s="86"/>
    </row>
    <row r="65" spans="1:9" x14ac:dyDescent="0.25">
      <c r="A65" s="190"/>
      <c r="B65" s="190"/>
      <c r="C65" s="190"/>
      <c r="D65" s="198"/>
      <c r="E65" s="99" t="s">
        <v>96</v>
      </c>
      <c r="F65" s="99" t="str">
        <f>'S Reporting logic (DO NOT EDIT)'!S39</f>
        <v>DY2Q1</v>
      </c>
      <c r="G65" s="85" t="s">
        <v>57</v>
      </c>
      <c r="H65" s="107"/>
      <c r="I65" s="86"/>
    </row>
    <row r="66" spans="1:9" s="84" customFormat="1" x14ac:dyDescent="0.25">
      <c r="A66" s="190"/>
      <c r="B66" s="190"/>
      <c r="C66" s="190"/>
      <c r="D66" s="198"/>
      <c r="E66" s="99" t="s">
        <v>288</v>
      </c>
      <c r="F66" s="99" t="str">
        <f>'S Reporting logic (DO NOT EDIT)'!S40</f>
        <v/>
      </c>
      <c r="G66" s="85"/>
      <c r="H66" s="107"/>
      <c r="I66" s="86"/>
    </row>
    <row r="67" spans="1:9" ht="30.75" thickBot="1" x14ac:dyDescent="0.3">
      <c r="A67" s="190"/>
      <c r="B67" s="190"/>
      <c r="C67" s="190"/>
      <c r="D67" s="198"/>
      <c r="E67" s="99" t="s">
        <v>289</v>
      </c>
      <c r="F67" s="99" t="str">
        <f>'S Reporting logic (DO NOT EDIT)'!S41</f>
        <v>CY2021</v>
      </c>
      <c r="G67" s="85"/>
      <c r="H67" s="107"/>
      <c r="I67" s="86"/>
    </row>
    <row r="68" spans="1:9" x14ac:dyDescent="0.25">
      <c r="A68" s="191"/>
      <c r="B68" s="191"/>
      <c r="C68" s="191"/>
      <c r="D68" s="198"/>
      <c r="E68" s="46" t="s">
        <v>89</v>
      </c>
      <c r="F68" s="100" t="str">
        <f>'S Reporting logic (DO NOT EDIT)'!S42</f>
        <v/>
      </c>
      <c r="G68" s="30"/>
      <c r="H68" s="110"/>
      <c r="I68" s="31"/>
    </row>
    <row r="69" spans="1:9" x14ac:dyDescent="0.25">
      <c r="A69" s="189">
        <f>IF(A63="","",EDATE(A63,3))</f>
        <v>44743</v>
      </c>
      <c r="B69" s="189">
        <f>IF(B63="","",(EDATE(A69,3))-1)</f>
        <v>44834</v>
      </c>
      <c r="C69" s="189">
        <f>IF(C63="","",IF(RIGHT(D69,1)="4",(B69+90),(B69+60)))</f>
        <v>44894</v>
      </c>
      <c r="D69" s="200" t="str">
        <f>'S Reporting logic (DO NOT EDIT)'!D8</f>
        <v>DY2Q3</v>
      </c>
      <c r="E69" s="99" t="s">
        <v>287</v>
      </c>
      <c r="F69" s="99" t="str">
        <f>'S Reporting logic (DO NOT EDIT)'!S43</f>
        <v>DY2Q3</v>
      </c>
      <c r="G69" s="153" t="s">
        <v>57</v>
      </c>
      <c r="H69" s="111"/>
      <c r="I69" s="87"/>
    </row>
    <row r="70" spans="1:9" x14ac:dyDescent="0.25">
      <c r="A70" s="190"/>
      <c r="B70" s="190"/>
      <c r="C70" s="190"/>
      <c r="D70" s="198"/>
      <c r="E70" s="99" t="s">
        <v>164</v>
      </c>
      <c r="F70" s="99" t="str">
        <f>'S Reporting logic (DO NOT EDIT)'!S44</f>
        <v>DY2Q3</v>
      </c>
      <c r="G70" s="153" t="s">
        <v>57</v>
      </c>
      <c r="H70" s="107"/>
      <c r="I70" s="86"/>
    </row>
    <row r="71" spans="1:9" x14ac:dyDescent="0.25">
      <c r="A71" s="190"/>
      <c r="B71" s="190"/>
      <c r="C71" s="190"/>
      <c r="D71" s="198"/>
      <c r="E71" s="99" t="s">
        <v>96</v>
      </c>
      <c r="F71" s="99" t="str">
        <f>'S Reporting logic (DO NOT EDIT)'!S45</f>
        <v>DY2Q2</v>
      </c>
      <c r="G71" s="153" t="s">
        <v>57</v>
      </c>
      <c r="H71" s="107"/>
      <c r="I71" s="86"/>
    </row>
    <row r="72" spans="1:9" s="84" customFormat="1" x14ac:dyDescent="0.25">
      <c r="A72" s="190"/>
      <c r="B72" s="190"/>
      <c r="C72" s="190"/>
      <c r="D72" s="198"/>
      <c r="E72" s="99" t="s">
        <v>288</v>
      </c>
      <c r="F72" s="99" t="str">
        <f>'S Reporting logic (DO NOT EDIT)'!S46</f>
        <v/>
      </c>
      <c r="G72" s="85"/>
      <c r="H72" s="107"/>
      <c r="I72" s="86"/>
    </row>
    <row r="73" spans="1:9" ht="30" x14ac:dyDescent="0.25">
      <c r="A73" s="190"/>
      <c r="B73" s="190"/>
      <c r="C73" s="190"/>
      <c r="D73" s="198"/>
      <c r="E73" s="99" t="s">
        <v>289</v>
      </c>
      <c r="F73" s="99" t="str">
        <f>'S Reporting logic (DO NOT EDIT)'!S47</f>
        <v/>
      </c>
      <c r="G73" s="85"/>
      <c r="H73" s="107"/>
      <c r="I73" s="86"/>
    </row>
    <row r="74" spans="1:9" x14ac:dyDescent="0.25">
      <c r="A74" s="191"/>
      <c r="B74" s="191"/>
      <c r="C74" s="191"/>
      <c r="D74" s="198"/>
      <c r="E74" s="100" t="s">
        <v>89</v>
      </c>
      <c r="F74" s="100" t="str">
        <f>'S Reporting logic (DO NOT EDIT)'!S48</f>
        <v/>
      </c>
      <c r="G74" s="88"/>
      <c r="H74" s="108"/>
      <c r="I74" s="89"/>
    </row>
    <row r="75" spans="1:9" x14ac:dyDescent="0.25">
      <c r="A75" s="189">
        <f>IF(A69="","",EDATE(A69,3))</f>
        <v>44835</v>
      </c>
      <c r="B75" s="189">
        <f>IF(B69="","",(EDATE(A75,3))-1)</f>
        <v>44926</v>
      </c>
      <c r="C75" s="189">
        <f>IF(C69="","",IF(RIGHT(D75,1)="4",(B75+90),(B75+60)))</f>
        <v>45016</v>
      </c>
      <c r="D75" s="200" t="str">
        <f>'S Reporting logic (DO NOT EDIT)'!D9</f>
        <v>DY2Q4</v>
      </c>
      <c r="E75" s="50" t="s">
        <v>287</v>
      </c>
      <c r="F75" s="101" t="str">
        <f>'S Reporting logic (DO NOT EDIT)'!S49</f>
        <v>DY2Q4</v>
      </c>
      <c r="G75" s="153" t="s">
        <v>57</v>
      </c>
      <c r="H75" s="109"/>
      <c r="I75" s="90"/>
    </row>
    <row r="76" spans="1:9" x14ac:dyDescent="0.25">
      <c r="A76" s="190"/>
      <c r="B76" s="190"/>
      <c r="C76" s="190"/>
      <c r="D76" s="198"/>
      <c r="E76" s="51" t="s">
        <v>164</v>
      </c>
      <c r="F76" s="99" t="str">
        <f>'S Reporting logic (DO NOT EDIT)'!S50</f>
        <v>DY2Q4</v>
      </c>
      <c r="G76" s="153" t="s">
        <v>57</v>
      </c>
      <c r="H76" s="107"/>
      <c r="I76" s="86"/>
    </row>
    <row r="77" spans="1:9" x14ac:dyDescent="0.25">
      <c r="A77" s="190"/>
      <c r="B77" s="190"/>
      <c r="C77" s="190"/>
      <c r="D77" s="198"/>
      <c r="E77" s="51" t="s">
        <v>96</v>
      </c>
      <c r="F77" s="99" t="str">
        <f>'S Reporting logic (DO NOT EDIT)'!S51</f>
        <v>DY2Q3</v>
      </c>
      <c r="G77" s="153" t="s">
        <v>57</v>
      </c>
      <c r="H77" s="107"/>
      <c r="I77" s="86"/>
    </row>
    <row r="78" spans="1:9" s="84" customFormat="1" ht="105" x14ac:dyDescent="0.25">
      <c r="A78" s="190"/>
      <c r="B78" s="190"/>
      <c r="C78" s="190"/>
      <c r="D78" s="198"/>
      <c r="E78" s="99" t="s">
        <v>288</v>
      </c>
      <c r="F78" s="99" t="str">
        <f>'S Reporting logic (DO NOT EDIT)'!S52</f>
        <v>AA2</v>
      </c>
      <c r="G78" s="85" t="s">
        <v>62</v>
      </c>
      <c r="H78" s="107" t="s">
        <v>290</v>
      </c>
      <c r="I78" s="86" t="s">
        <v>291</v>
      </c>
    </row>
    <row r="79" spans="1:9" ht="30" x14ac:dyDescent="0.25">
      <c r="A79" s="190"/>
      <c r="B79" s="190"/>
      <c r="C79" s="190"/>
      <c r="D79" s="198"/>
      <c r="E79" s="51" t="s">
        <v>289</v>
      </c>
      <c r="F79" s="99" t="str">
        <f>'S Reporting logic (DO NOT EDIT)'!S53</f>
        <v/>
      </c>
      <c r="G79" s="85"/>
      <c r="H79" s="107"/>
      <c r="I79" s="86"/>
    </row>
    <row r="80" spans="1:9" x14ac:dyDescent="0.25">
      <c r="A80" s="190"/>
      <c r="B80" s="190"/>
      <c r="C80" s="190"/>
      <c r="D80" s="198"/>
      <c r="E80" s="52" t="s">
        <v>89</v>
      </c>
      <c r="F80" s="46" t="str">
        <f>'S Reporting logic (DO NOT EDIT)'!S54</f>
        <v/>
      </c>
      <c r="G80" s="30"/>
      <c r="H80" s="110"/>
      <c r="I80" s="31"/>
    </row>
    <row r="81" spans="1:9" x14ac:dyDescent="0.25">
      <c r="A81" s="192">
        <f>IF(A75="","",EDATE(A75,3))</f>
        <v>44927</v>
      </c>
      <c r="B81" s="192">
        <f>IF(B75="","",(EDATE(A81,3))-1)</f>
        <v>45016</v>
      </c>
      <c r="C81" s="192">
        <f>IF(C75="","",IF(RIGHT(D81,1)="4",(B81+90),(B81+60)))</f>
        <v>45076</v>
      </c>
      <c r="D81" s="196" t="str">
        <f>'S Reporting logic (DO NOT EDIT)'!D10</f>
        <v>DY3Q1</v>
      </c>
      <c r="E81" s="94" t="s">
        <v>287</v>
      </c>
      <c r="F81" s="95" t="str">
        <f>'S Reporting logic (DO NOT EDIT)'!S55</f>
        <v>DY3Q1</v>
      </c>
      <c r="G81" s="153" t="s">
        <v>57</v>
      </c>
      <c r="H81" s="111"/>
      <c r="I81" s="87"/>
    </row>
    <row r="82" spans="1:9" x14ac:dyDescent="0.25">
      <c r="A82" s="193"/>
      <c r="B82" s="193"/>
      <c r="C82" s="193"/>
      <c r="D82" s="195"/>
      <c r="E82" s="96" t="s">
        <v>164</v>
      </c>
      <c r="F82" s="95" t="str">
        <f>'S Reporting logic (DO NOT EDIT)'!S56</f>
        <v>DY3Q1</v>
      </c>
      <c r="G82" s="153" t="s">
        <v>57</v>
      </c>
      <c r="H82" s="107"/>
      <c r="I82" s="86"/>
    </row>
    <row r="83" spans="1:9" x14ac:dyDescent="0.25">
      <c r="A83" s="193"/>
      <c r="B83" s="193"/>
      <c r="C83" s="193"/>
      <c r="D83" s="195"/>
      <c r="E83" s="96" t="s">
        <v>96</v>
      </c>
      <c r="F83" s="95" t="str">
        <f>'S Reporting logic (DO NOT EDIT)'!S57</f>
        <v>DY2Q4</v>
      </c>
      <c r="G83" s="153" t="s">
        <v>57</v>
      </c>
      <c r="H83" s="107"/>
      <c r="I83" s="86"/>
    </row>
    <row r="84" spans="1:9" s="84" customFormat="1" x14ac:dyDescent="0.25">
      <c r="A84" s="193"/>
      <c r="B84" s="193"/>
      <c r="C84" s="193"/>
      <c r="D84" s="195"/>
      <c r="E84" s="96" t="s">
        <v>288</v>
      </c>
      <c r="F84" s="95" t="str">
        <f>'S Reporting logic (DO NOT EDIT)'!S58</f>
        <v/>
      </c>
      <c r="G84" s="85"/>
      <c r="H84" s="107"/>
      <c r="I84" s="86"/>
    </row>
    <row r="85" spans="1:9" ht="30" x14ac:dyDescent="0.25">
      <c r="A85" s="193"/>
      <c r="B85" s="193"/>
      <c r="C85" s="193"/>
      <c r="D85" s="195"/>
      <c r="E85" s="96" t="s">
        <v>289</v>
      </c>
      <c r="F85" s="95" t="str">
        <f>'S Reporting logic (DO NOT EDIT)'!S59</f>
        <v/>
      </c>
      <c r="G85" s="85"/>
      <c r="H85" s="107"/>
      <c r="I85" s="86"/>
    </row>
    <row r="86" spans="1:9" x14ac:dyDescent="0.25">
      <c r="A86" s="194"/>
      <c r="B86" s="194"/>
      <c r="C86" s="193"/>
      <c r="D86" s="197"/>
      <c r="E86" s="106" t="s">
        <v>89</v>
      </c>
      <c r="F86" s="97" t="str">
        <f>'S Reporting logic (DO NOT EDIT)'!S60</f>
        <v>DY2</v>
      </c>
      <c r="G86" s="153" t="s">
        <v>57</v>
      </c>
      <c r="H86" s="108"/>
      <c r="I86" s="89"/>
    </row>
    <row r="87" spans="1:9" x14ac:dyDescent="0.25">
      <c r="A87" s="192">
        <f>IF(A81="","",EDATE(A81,3))</f>
        <v>45017</v>
      </c>
      <c r="B87" s="192">
        <f>IF(B81="","",(EDATE(A87,3))-1)</f>
        <v>45107</v>
      </c>
      <c r="C87" s="192">
        <f>IF(C81="","",IF(RIGHT(D87,1)="4",(B87+90),(B87+60)))</f>
        <v>45167</v>
      </c>
      <c r="D87" s="192" t="str">
        <f>'S Reporting logic (DO NOT EDIT)'!D11</f>
        <v>DY3Q2</v>
      </c>
      <c r="E87" s="102" t="s">
        <v>287</v>
      </c>
      <c r="F87" s="43" t="str">
        <f>'S Reporting logic (DO NOT EDIT)'!S61</f>
        <v>DY3Q2</v>
      </c>
      <c r="G87" s="153" t="s">
        <v>57</v>
      </c>
      <c r="H87" s="109"/>
      <c r="I87" s="90"/>
    </row>
    <row r="88" spans="1:9" x14ac:dyDescent="0.25">
      <c r="A88" s="193"/>
      <c r="B88" s="193"/>
      <c r="C88" s="193"/>
      <c r="D88" s="193"/>
      <c r="E88" s="103" t="s">
        <v>164</v>
      </c>
      <c r="F88" s="95" t="str">
        <f>'S Reporting logic (DO NOT EDIT)'!S62</f>
        <v>DY3Q2</v>
      </c>
      <c r="G88" s="153" t="s">
        <v>57</v>
      </c>
      <c r="H88" s="107"/>
      <c r="I88" s="86"/>
    </row>
    <row r="89" spans="1:9" x14ac:dyDescent="0.25">
      <c r="A89" s="193"/>
      <c r="B89" s="193"/>
      <c r="C89" s="193"/>
      <c r="D89" s="193"/>
      <c r="E89" s="103" t="s">
        <v>96</v>
      </c>
      <c r="F89" s="95" t="str">
        <f>'S Reporting logic (DO NOT EDIT)'!S63</f>
        <v>DY3Q1</v>
      </c>
      <c r="G89" s="85" t="s">
        <v>57</v>
      </c>
      <c r="H89" s="107"/>
      <c r="I89" s="86"/>
    </row>
    <row r="90" spans="1:9" s="84" customFormat="1" x14ac:dyDescent="0.25">
      <c r="A90" s="193"/>
      <c r="B90" s="193"/>
      <c r="C90" s="193"/>
      <c r="D90" s="193"/>
      <c r="E90" s="96" t="s">
        <v>288</v>
      </c>
      <c r="F90" s="95" t="str">
        <f>'S Reporting logic (DO NOT EDIT)'!S64</f>
        <v/>
      </c>
      <c r="G90" s="85"/>
      <c r="H90" s="107"/>
      <c r="I90" s="86"/>
    </row>
    <row r="91" spans="1:9" ht="30.75" thickBot="1" x14ac:dyDescent="0.3">
      <c r="A91" s="193"/>
      <c r="B91" s="193"/>
      <c r="C91" s="193"/>
      <c r="D91" s="193"/>
      <c r="E91" s="103" t="s">
        <v>289</v>
      </c>
      <c r="F91" s="95" t="str">
        <f>'S Reporting logic (DO NOT EDIT)'!S65</f>
        <v>CY2022</v>
      </c>
      <c r="G91" s="85"/>
      <c r="H91" s="107"/>
      <c r="I91" s="86"/>
    </row>
    <row r="92" spans="1:9" x14ac:dyDescent="0.25">
      <c r="A92" s="194"/>
      <c r="B92" s="194"/>
      <c r="C92" s="193"/>
      <c r="D92" s="193"/>
      <c r="E92" s="104" t="s">
        <v>89</v>
      </c>
      <c r="F92" s="44" t="str">
        <f>'S Reporting logic (DO NOT EDIT)'!S66</f>
        <v/>
      </c>
      <c r="G92" s="30"/>
      <c r="H92" s="110"/>
      <c r="I92" s="31"/>
    </row>
    <row r="93" spans="1:9" x14ac:dyDescent="0.25">
      <c r="A93" s="192">
        <f>IF(A87="","",EDATE(A87,3))</f>
        <v>45108</v>
      </c>
      <c r="B93" s="192">
        <f>IF(B87="","",(EDATE(A93,3))-1)</f>
        <v>45199</v>
      </c>
      <c r="C93" s="192">
        <f>IF(C87="","",IF(RIGHT(D93,1)="4",(B93+90),(B93+60)))</f>
        <v>45259</v>
      </c>
      <c r="D93" s="192" t="str">
        <f>'S Reporting logic (DO NOT EDIT)'!D12</f>
        <v>DY3Q3</v>
      </c>
      <c r="E93" s="94" t="s">
        <v>287</v>
      </c>
      <c r="F93" s="95" t="str">
        <f>'S Reporting logic (DO NOT EDIT)'!S67</f>
        <v>DY3Q3</v>
      </c>
      <c r="G93" s="153" t="s">
        <v>57</v>
      </c>
      <c r="H93" s="111"/>
      <c r="I93" s="87"/>
    </row>
    <row r="94" spans="1:9" x14ac:dyDescent="0.25">
      <c r="A94" s="193"/>
      <c r="B94" s="193"/>
      <c r="C94" s="193"/>
      <c r="D94" s="193"/>
      <c r="E94" s="96" t="s">
        <v>164</v>
      </c>
      <c r="F94" s="95" t="str">
        <f>'S Reporting logic (DO NOT EDIT)'!S68</f>
        <v>DY3Q3</v>
      </c>
      <c r="G94" s="153" t="s">
        <v>57</v>
      </c>
      <c r="H94" s="107"/>
      <c r="I94" s="86"/>
    </row>
    <row r="95" spans="1:9" x14ac:dyDescent="0.25">
      <c r="A95" s="193"/>
      <c r="B95" s="193"/>
      <c r="C95" s="193"/>
      <c r="D95" s="193"/>
      <c r="E95" s="96" t="s">
        <v>96</v>
      </c>
      <c r="F95" s="95" t="str">
        <f>'S Reporting logic (DO NOT EDIT)'!S69</f>
        <v>DY3Q2</v>
      </c>
      <c r="G95" s="153" t="s">
        <v>57</v>
      </c>
      <c r="H95" s="107"/>
      <c r="I95" s="86"/>
    </row>
    <row r="96" spans="1:9" s="84" customFormat="1" x14ac:dyDescent="0.25">
      <c r="A96" s="193"/>
      <c r="B96" s="193"/>
      <c r="C96" s="193"/>
      <c r="D96" s="193"/>
      <c r="E96" s="96" t="s">
        <v>288</v>
      </c>
      <c r="F96" s="95" t="str">
        <f>'S Reporting logic (DO NOT EDIT)'!S70</f>
        <v/>
      </c>
      <c r="G96" s="85"/>
      <c r="H96" s="107"/>
      <c r="I96" s="86"/>
    </row>
    <row r="97" spans="1:9" ht="30" x14ac:dyDescent="0.25">
      <c r="A97" s="193"/>
      <c r="B97" s="193"/>
      <c r="C97" s="193"/>
      <c r="D97" s="193"/>
      <c r="E97" s="96" t="s">
        <v>289</v>
      </c>
      <c r="F97" s="95" t="str">
        <f>'S Reporting logic (DO NOT EDIT)'!S71</f>
        <v/>
      </c>
      <c r="G97" s="85"/>
      <c r="H97" s="107"/>
      <c r="I97" s="86"/>
    </row>
    <row r="98" spans="1:9" x14ac:dyDescent="0.25">
      <c r="A98" s="194"/>
      <c r="B98" s="194"/>
      <c r="C98" s="193"/>
      <c r="D98" s="194"/>
      <c r="E98" s="98" t="s">
        <v>89</v>
      </c>
      <c r="F98" s="97" t="str">
        <f>'S Reporting logic (DO NOT EDIT)'!S72</f>
        <v/>
      </c>
      <c r="G98" s="88"/>
      <c r="H98" s="108"/>
      <c r="I98" s="89"/>
    </row>
    <row r="99" spans="1:9" x14ac:dyDescent="0.25">
      <c r="A99" s="192">
        <f>IF(A93="","",EDATE(A93,3))</f>
        <v>45200</v>
      </c>
      <c r="B99" s="192">
        <f>IF(B93="","",(EDATE(A99,3))-1)</f>
        <v>45291</v>
      </c>
      <c r="C99" s="192">
        <f>IF(C93="","",IF(RIGHT(D99,1)="4",(B99+90),(B99+60)))</f>
        <v>45381</v>
      </c>
      <c r="D99" s="192" t="str">
        <f>'S Reporting logic (DO NOT EDIT)'!D13</f>
        <v>DY3Q4</v>
      </c>
      <c r="E99" s="105" t="s">
        <v>287</v>
      </c>
      <c r="F99" s="95" t="str">
        <f>'S Reporting logic (DO NOT EDIT)'!S73</f>
        <v>DY3Q4</v>
      </c>
      <c r="G99" s="153" t="s">
        <v>57</v>
      </c>
      <c r="H99" s="111"/>
      <c r="I99" s="87"/>
    </row>
    <row r="100" spans="1:9" x14ac:dyDescent="0.25">
      <c r="A100" s="193"/>
      <c r="B100" s="193"/>
      <c r="C100" s="193"/>
      <c r="D100" s="193"/>
      <c r="E100" s="95" t="s">
        <v>164</v>
      </c>
      <c r="F100" s="95" t="str">
        <f>'S Reporting logic (DO NOT EDIT)'!S74</f>
        <v>DY3Q4</v>
      </c>
      <c r="G100" s="153" t="s">
        <v>57</v>
      </c>
      <c r="H100" s="107"/>
      <c r="I100" s="86"/>
    </row>
    <row r="101" spans="1:9" x14ac:dyDescent="0.25">
      <c r="A101" s="193"/>
      <c r="B101" s="193"/>
      <c r="C101" s="193"/>
      <c r="D101" s="193"/>
      <c r="E101" s="95" t="s">
        <v>96</v>
      </c>
      <c r="F101" s="95" t="str">
        <f>'S Reporting logic (DO NOT EDIT)'!S75</f>
        <v>DY3Q3</v>
      </c>
      <c r="G101" s="153" t="s">
        <v>62</v>
      </c>
      <c r="H101" s="107"/>
      <c r="I101" s="86"/>
    </row>
    <row r="102" spans="1:9" s="84" customFormat="1" ht="105" x14ac:dyDescent="0.25">
      <c r="A102" s="193"/>
      <c r="B102" s="193"/>
      <c r="C102" s="193"/>
      <c r="D102" s="193"/>
      <c r="E102" s="96" t="s">
        <v>288</v>
      </c>
      <c r="F102" s="95" t="str">
        <f>'S Reporting logic (DO NOT EDIT)'!S76</f>
        <v>AA3</v>
      </c>
      <c r="G102" s="85" t="s">
        <v>62</v>
      </c>
      <c r="H102" s="154" t="s">
        <v>290</v>
      </c>
      <c r="I102" s="86" t="s">
        <v>292</v>
      </c>
    </row>
    <row r="103" spans="1:9" ht="30" x14ac:dyDescent="0.25">
      <c r="A103" s="193"/>
      <c r="B103" s="193"/>
      <c r="C103" s="193"/>
      <c r="D103" s="193"/>
      <c r="E103" s="95" t="s">
        <v>289</v>
      </c>
      <c r="F103" s="95" t="str">
        <f>'S Reporting logic (DO NOT EDIT)'!S77</f>
        <v/>
      </c>
      <c r="G103" s="85"/>
      <c r="H103" s="107"/>
      <c r="I103" s="86"/>
    </row>
    <row r="104" spans="1:9" x14ac:dyDescent="0.25">
      <c r="A104" s="194"/>
      <c r="B104" s="194"/>
      <c r="C104" s="193"/>
      <c r="D104" s="194"/>
      <c r="E104" s="97" t="s">
        <v>89</v>
      </c>
      <c r="F104" s="97" t="str">
        <f>'S Reporting logic (DO NOT EDIT)'!S78</f>
        <v/>
      </c>
      <c r="G104" s="88"/>
      <c r="H104" s="108"/>
      <c r="I104" s="89"/>
    </row>
    <row r="105" spans="1:9" x14ac:dyDescent="0.25">
      <c r="A105" s="190">
        <f>IF(A99="","",EDATE(A99,3))</f>
        <v>45292</v>
      </c>
      <c r="B105" s="190">
        <f>IF(B99="","",(EDATE(A105,3))-1)</f>
        <v>45382</v>
      </c>
      <c r="C105" s="189">
        <f>IF(C99="","",IF(RIGHT(D105,1)="4",(B105+90),(B105+60)))</f>
        <v>45442</v>
      </c>
      <c r="D105" s="198" t="str">
        <f>'S Reporting logic (DO NOT EDIT)'!D14</f>
        <v>DY4Q1</v>
      </c>
      <c r="E105" s="101" t="s">
        <v>287</v>
      </c>
      <c r="F105" s="101" t="str">
        <f>'S Reporting logic (DO NOT EDIT)'!S79</f>
        <v>DY4Q1</v>
      </c>
      <c r="G105" s="153" t="s">
        <v>57</v>
      </c>
      <c r="H105" s="109"/>
      <c r="I105" s="90"/>
    </row>
    <row r="106" spans="1:9" x14ac:dyDescent="0.25">
      <c r="A106" s="190"/>
      <c r="B106" s="190"/>
      <c r="C106" s="190"/>
      <c r="D106" s="198"/>
      <c r="E106" s="99" t="s">
        <v>164</v>
      </c>
      <c r="F106" s="99" t="str">
        <f>'S Reporting logic (DO NOT EDIT)'!S80</f>
        <v>DY4Q1</v>
      </c>
      <c r="G106" s="153" t="s">
        <v>57</v>
      </c>
      <c r="H106" s="107"/>
      <c r="I106" s="86"/>
    </row>
    <row r="107" spans="1:9" x14ac:dyDescent="0.25">
      <c r="A107" s="190"/>
      <c r="B107" s="190"/>
      <c r="C107" s="190"/>
      <c r="D107" s="198"/>
      <c r="E107" s="99" t="s">
        <v>96</v>
      </c>
      <c r="F107" s="99" t="str">
        <f>'S Reporting logic (DO NOT EDIT)'!S81</f>
        <v>DY3Q4</v>
      </c>
      <c r="G107" s="153" t="s">
        <v>57</v>
      </c>
      <c r="H107" s="107"/>
      <c r="I107" s="86"/>
    </row>
    <row r="108" spans="1:9" s="84" customFormat="1" x14ac:dyDescent="0.25">
      <c r="A108" s="190"/>
      <c r="B108" s="190"/>
      <c r="C108" s="190"/>
      <c r="D108" s="198"/>
      <c r="E108" s="99" t="s">
        <v>288</v>
      </c>
      <c r="F108" s="99" t="str">
        <f>'S Reporting logic (DO NOT EDIT)'!S82</f>
        <v/>
      </c>
      <c r="G108" s="85"/>
      <c r="H108" s="107"/>
      <c r="I108" s="86"/>
    </row>
    <row r="109" spans="1:9" ht="30" x14ac:dyDescent="0.25">
      <c r="A109" s="190"/>
      <c r="B109" s="190"/>
      <c r="C109" s="190"/>
      <c r="D109" s="198"/>
      <c r="E109" s="99" t="s">
        <v>289</v>
      </c>
      <c r="F109" s="99" t="str">
        <f>'S Reporting logic (DO NOT EDIT)'!S83</f>
        <v/>
      </c>
      <c r="G109" s="85"/>
      <c r="H109" s="107"/>
      <c r="I109" s="86"/>
    </row>
    <row r="110" spans="1:9" x14ac:dyDescent="0.25">
      <c r="A110" s="191"/>
      <c r="B110" s="191"/>
      <c r="C110" s="191"/>
      <c r="D110" s="199"/>
      <c r="E110" s="100" t="s">
        <v>89</v>
      </c>
      <c r="F110" s="100" t="str">
        <f>'S Reporting logic (DO NOT EDIT)'!S84</f>
        <v>DY3</v>
      </c>
      <c r="G110" s="153" t="s">
        <v>57</v>
      </c>
      <c r="H110" s="108"/>
      <c r="I110" s="89"/>
    </row>
    <row r="111" spans="1:9" x14ac:dyDescent="0.25">
      <c r="A111" s="189">
        <f>IF(A105="","",EDATE(A105,3))</f>
        <v>45383</v>
      </c>
      <c r="B111" s="189">
        <f>IF(B105="","",(EDATE(A111,3))-1)</f>
        <v>45473</v>
      </c>
      <c r="C111" s="189">
        <f>IF(C105="","",IF(RIGHT(D111,1)="4",(B111+90),(B111+60)))</f>
        <v>45533</v>
      </c>
      <c r="D111" s="200" t="str">
        <f>'S Reporting logic (DO NOT EDIT)'!D15</f>
        <v>DY4Q2</v>
      </c>
      <c r="E111" s="99" t="s">
        <v>287</v>
      </c>
      <c r="F111" s="99" t="str">
        <f>'S Reporting logic (DO NOT EDIT)'!S85</f>
        <v>DY4Q2</v>
      </c>
      <c r="G111" s="153" t="s">
        <v>57</v>
      </c>
      <c r="H111" s="111"/>
      <c r="I111" s="87"/>
    </row>
    <row r="112" spans="1:9" x14ac:dyDescent="0.25">
      <c r="A112" s="190"/>
      <c r="B112" s="190"/>
      <c r="C112" s="190"/>
      <c r="D112" s="198"/>
      <c r="E112" s="99" t="s">
        <v>164</v>
      </c>
      <c r="F112" s="99" t="str">
        <f>'S Reporting logic (DO NOT EDIT)'!S86</f>
        <v>DY4Q2</v>
      </c>
      <c r="G112" s="153" t="s">
        <v>57</v>
      </c>
      <c r="H112" s="107"/>
      <c r="I112" s="86"/>
    </row>
    <row r="113" spans="1:9" x14ac:dyDescent="0.25">
      <c r="A113" s="190"/>
      <c r="B113" s="190"/>
      <c r="C113" s="190"/>
      <c r="D113" s="198"/>
      <c r="E113" s="99" t="s">
        <v>96</v>
      </c>
      <c r="F113" s="99" t="str">
        <f>'S Reporting logic (DO NOT EDIT)'!S87</f>
        <v>DY4Q1</v>
      </c>
      <c r="G113" s="85" t="s">
        <v>57</v>
      </c>
      <c r="H113" s="107"/>
      <c r="I113" s="86"/>
    </row>
    <row r="114" spans="1:9" s="84" customFormat="1" x14ac:dyDescent="0.25">
      <c r="A114" s="190"/>
      <c r="B114" s="190"/>
      <c r="C114" s="190"/>
      <c r="D114" s="198"/>
      <c r="E114" s="99" t="s">
        <v>288</v>
      </c>
      <c r="F114" s="99" t="str">
        <f>'S Reporting logic (DO NOT EDIT)'!S88</f>
        <v/>
      </c>
      <c r="G114" s="85"/>
      <c r="H114" s="107"/>
      <c r="I114" s="86"/>
    </row>
    <row r="115" spans="1:9" ht="30.75" thickBot="1" x14ac:dyDescent="0.3">
      <c r="A115" s="190"/>
      <c r="B115" s="190"/>
      <c r="C115" s="190"/>
      <c r="D115" s="198"/>
      <c r="E115" s="99" t="s">
        <v>289</v>
      </c>
      <c r="F115" s="99" t="str">
        <f>'S Reporting logic (DO NOT EDIT)'!S89</f>
        <v>CY2023</v>
      </c>
      <c r="G115" s="85"/>
      <c r="H115" s="107"/>
      <c r="I115" s="86"/>
    </row>
    <row r="116" spans="1:9" x14ac:dyDescent="0.25">
      <c r="A116" s="191"/>
      <c r="B116" s="191"/>
      <c r="C116" s="191"/>
      <c r="D116" s="199"/>
      <c r="E116" s="100" t="s">
        <v>89</v>
      </c>
      <c r="F116" s="100" t="str">
        <f>'S Reporting logic (DO NOT EDIT)'!S90</f>
        <v/>
      </c>
      <c r="G116" s="88"/>
      <c r="H116" s="108"/>
      <c r="I116" s="89"/>
    </row>
    <row r="117" spans="1:9" x14ac:dyDescent="0.25">
      <c r="A117" s="190">
        <f>IF(A111="","",EDATE(A111,3))</f>
        <v>45474</v>
      </c>
      <c r="B117" s="190">
        <f>IF(B111="","",(EDATE(A117,3))-1)</f>
        <v>45565</v>
      </c>
      <c r="C117" s="190">
        <f>IF(C111="","",IF(RIGHT(D117,1)="4",(B117+90),(B117+60)))</f>
        <v>45625</v>
      </c>
      <c r="D117" s="198" t="str">
        <f>'S Reporting logic (DO NOT EDIT)'!D16</f>
        <v>DY4Q3</v>
      </c>
      <c r="E117" s="101" t="s">
        <v>287</v>
      </c>
      <c r="F117" s="101" t="str">
        <f>'S Reporting logic (DO NOT EDIT)'!S91</f>
        <v>DY4Q3</v>
      </c>
      <c r="G117" s="153" t="s">
        <v>57</v>
      </c>
      <c r="H117" s="109"/>
      <c r="I117" s="90"/>
    </row>
    <row r="118" spans="1:9" x14ac:dyDescent="0.25">
      <c r="A118" s="190"/>
      <c r="B118" s="190"/>
      <c r="C118" s="190"/>
      <c r="D118" s="198"/>
      <c r="E118" s="99" t="s">
        <v>164</v>
      </c>
      <c r="F118" s="99" t="str">
        <f>'S Reporting logic (DO NOT EDIT)'!S92</f>
        <v>DY4Q3</v>
      </c>
      <c r="G118" s="153" t="s">
        <v>57</v>
      </c>
      <c r="H118" s="107"/>
      <c r="I118" s="86"/>
    </row>
    <row r="119" spans="1:9" x14ac:dyDescent="0.25">
      <c r="A119" s="190"/>
      <c r="B119" s="190"/>
      <c r="C119" s="190"/>
      <c r="D119" s="198"/>
      <c r="E119" s="99" t="s">
        <v>96</v>
      </c>
      <c r="F119" s="99" t="str">
        <f>'S Reporting logic (DO NOT EDIT)'!S93</f>
        <v>DY4Q2</v>
      </c>
      <c r="G119" s="153" t="s">
        <v>57</v>
      </c>
      <c r="H119" s="107"/>
      <c r="I119" s="86"/>
    </row>
    <row r="120" spans="1:9" s="84" customFormat="1" x14ac:dyDescent="0.25">
      <c r="A120" s="190"/>
      <c r="B120" s="190"/>
      <c r="C120" s="190"/>
      <c r="D120" s="198"/>
      <c r="E120" s="99" t="s">
        <v>288</v>
      </c>
      <c r="F120" s="99" t="str">
        <f>'S Reporting logic (DO NOT EDIT)'!S94</f>
        <v/>
      </c>
      <c r="G120" s="85"/>
      <c r="H120" s="107"/>
      <c r="I120" s="86"/>
    </row>
    <row r="121" spans="1:9" ht="30" x14ac:dyDescent="0.25">
      <c r="A121" s="190"/>
      <c r="B121" s="190"/>
      <c r="C121" s="190"/>
      <c r="D121" s="198"/>
      <c r="E121" s="99" t="s">
        <v>289</v>
      </c>
      <c r="F121" s="99" t="str">
        <f>'S Reporting logic (DO NOT EDIT)'!S95</f>
        <v/>
      </c>
      <c r="G121" s="85"/>
      <c r="H121" s="107"/>
      <c r="I121" s="86"/>
    </row>
    <row r="122" spans="1:9" x14ac:dyDescent="0.25">
      <c r="A122" s="191"/>
      <c r="B122" s="191"/>
      <c r="C122" s="191"/>
      <c r="D122" s="199"/>
      <c r="E122" s="100" t="s">
        <v>89</v>
      </c>
      <c r="F122" s="100" t="str">
        <f>'S Reporting logic (DO NOT EDIT)'!S96</f>
        <v/>
      </c>
      <c r="G122" s="88"/>
      <c r="H122" s="108"/>
      <c r="I122" s="89"/>
    </row>
    <row r="123" spans="1:9" x14ac:dyDescent="0.25">
      <c r="A123" s="189">
        <f>IF(A117="","",EDATE(A117,3))</f>
        <v>45566</v>
      </c>
      <c r="B123" s="189">
        <f>IF(B117="","",(EDATE(A123,3))-1)</f>
        <v>45657</v>
      </c>
      <c r="C123" s="189">
        <f>IF(C117="","",IF(RIGHT(D123,1)="4",(B123+90),(B123+60)))</f>
        <v>45747</v>
      </c>
      <c r="D123" s="198" t="str">
        <f>'S Reporting logic (DO NOT EDIT)'!D17</f>
        <v>DY4Q4</v>
      </c>
      <c r="E123" s="101" t="s">
        <v>287</v>
      </c>
      <c r="F123" s="101" t="str">
        <f>'S Reporting logic (DO NOT EDIT)'!S97</f>
        <v>DY4Q4</v>
      </c>
      <c r="G123" s="153" t="s">
        <v>57</v>
      </c>
      <c r="H123" s="109"/>
      <c r="I123" s="90"/>
    </row>
    <row r="124" spans="1:9" x14ac:dyDescent="0.25">
      <c r="A124" s="190"/>
      <c r="B124" s="190"/>
      <c r="C124" s="190"/>
      <c r="D124" s="198"/>
      <c r="E124" s="99" t="s">
        <v>164</v>
      </c>
      <c r="F124" s="99" t="str">
        <f>'S Reporting logic (DO NOT EDIT)'!S98</f>
        <v>DY4Q4</v>
      </c>
      <c r="G124" s="153" t="s">
        <v>57</v>
      </c>
      <c r="H124" s="107"/>
      <c r="I124" s="86"/>
    </row>
    <row r="125" spans="1:9" x14ac:dyDescent="0.25">
      <c r="A125" s="190"/>
      <c r="B125" s="190"/>
      <c r="C125" s="190"/>
      <c r="D125" s="198"/>
      <c r="E125" s="99" t="s">
        <v>96</v>
      </c>
      <c r="F125" s="99" t="str">
        <f>'S Reporting logic (DO NOT EDIT)'!S99</f>
        <v>DY4Q3</v>
      </c>
      <c r="G125" s="153" t="s">
        <v>57</v>
      </c>
      <c r="H125" s="107"/>
      <c r="I125" s="86"/>
    </row>
    <row r="126" spans="1:9" s="84" customFormat="1" ht="105" x14ac:dyDescent="0.25">
      <c r="A126" s="190"/>
      <c r="B126" s="190"/>
      <c r="C126" s="190"/>
      <c r="D126" s="198"/>
      <c r="E126" s="99" t="s">
        <v>288</v>
      </c>
      <c r="F126" s="99" t="str">
        <f>'S Reporting logic (DO NOT EDIT)'!S100</f>
        <v>AA4</v>
      </c>
      <c r="G126" s="85" t="s">
        <v>62</v>
      </c>
      <c r="H126" s="154" t="s">
        <v>290</v>
      </c>
      <c r="I126" s="86" t="s">
        <v>293</v>
      </c>
    </row>
    <row r="127" spans="1:9" ht="30" x14ac:dyDescent="0.25">
      <c r="A127" s="190"/>
      <c r="B127" s="190"/>
      <c r="C127" s="190"/>
      <c r="D127" s="198"/>
      <c r="E127" s="99" t="s">
        <v>289</v>
      </c>
      <c r="F127" s="99" t="str">
        <f>'S Reporting logic (DO NOT EDIT)'!S101</f>
        <v/>
      </c>
      <c r="G127" s="85"/>
      <c r="H127" s="107"/>
      <c r="I127" s="86"/>
    </row>
    <row r="128" spans="1:9" x14ac:dyDescent="0.25">
      <c r="A128" s="191"/>
      <c r="B128" s="191"/>
      <c r="C128" s="191"/>
      <c r="D128" s="198"/>
      <c r="E128" s="46" t="s">
        <v>89</v>
      </c>
      <c r="F128" s="46" t="str">
        <f>'S Reporting logic (DO NOT EDIT)'!S102</f>
        <v/>
      </c>
      <c r="G128" s="30"/>
      <c r="H128" s="110"/>
      <c r="I128" s="31"/>
    </row>
    <row r="129" spans="1:9" x14ac:dyDescent="0.25">
      <c r="A129" s="192">
        <f>IF(A123="","",EDATE(A123,3))</f>
        <v>45658</v>
      </c>
      <c r="B129" s="192">
        <f>IF(B123="","",(EDATE(A129,3))-1)</f>
        <v>45747</v>
      </c>
      <c r="C129" s="192">
        <f>IF(C123="","",IF(RIGHT(D129,1)="4",(B129+90),(B129+60)))</f>
        <v>45807</v>
      </c>
      <c r="D129" s="196" t="str">
        <f>'S Reporting logic (DO NOT EDIT)'!D18</f>
        <v>DY5Q1</v>
      </c>
      <c r="E129" s="94" t="s">
        <v>287</v>
      </c>
      <c r="F129" s="95" t="str">
        <f>'S Reporting logic (DO NOT EDIT)'!S103</f>
        <v>DY5Q1</v>
      </c>
      <c r="G129" s="153" t="s">
        <v>57</v>
      </c>
      <c r="H129" s="111"/>
      <c r="I129" s="87"/>
    </row>
    <row r="130" spans="1:9" x14ac:dyDescent="0.25">
      <c r="A130" s="193"/>
      <c r="B130" s="193"/>
      <c r="C130" s="193"/>
      <c r="D130" s="195"/>
      <c r="E130" s="96" t="s">
        <v>164</v>
      </c>
      <c r="F130" s="95" t="str">
        <f>'S Reporting logic (DO NOT EDIT)'!S104</f>
        <v>DY5Q1</v>
      </c>
      <c r="G130" s="153" t="s">
        <v>57</v>
      </c>
      <c r="H130" s="107"/>
      <c r="I130" s="86"/>
    </row>
    <row r="131" spans="1:9" ht="16.5" customHeight="1" x14ac:dyDescent="0.25">
      <c r="A131" s="193"/>
      <c r="B131" s="193"/>
      <c r="C131" s="193"/>
      <c r="D131" s="195"/>
      <c r="E131" s="96" t="s">
        <v>96</v>
      </c>
      <c r="F131" s="95" t="str">
        <f>'S Reporting logic (DO NOT EDIT)'!S105</f>
        <v>DY4Q4</v>
      </c>
      <c r="G131" s="153" t="s">
        <v>57</v>
      </c>
      <c r="H131" s="107"/>
      <c r="I131" s="86"/>
    </row>
    <row r="132" spans="1:9" s="84" customFormat="1" ht="16.5" customHeight="1" x14ac:dyDescent="0.25">
      <c r="A132" s="193"/>
      <c r="B132" s="193"/>
      <c r="C132" s="193"/>
      <c r="D132" s="195"/>
      <c r="E132" s="96" t="s">
        <v>288</v>
      </c>
      <c r="F132" s="95" t="str">
        <f>'S Reporting logic (DO NOT EDIT)'!S106</f>
        <v/>
      </c>
      <c r="G132" s="85"/>
      <c r="H132" s="107"/>
      <c r="I132" s="86"/>
    </row>
    <row r="133" spans="1:9" ht="30" x14ac:dyDescent="0.25">
      <c r="A133" s="193"/>
      <c r="B133" s="193"/>
      <c r="C133" s="193"/>
      <c r="D133" s="195"/>
      <c r="E133" s="96" t="s">
        <v>289</v>
      </c>
      <c r="F133" s="95" t="str">
        <f>'S Reporting logic (DO NOT EDIT)'!S107</f>
        <v/>
      </c>
      <c r="G133" s="85"/>
      <c r="H133" s="107"/>
      <c r="I133" s="86"/>
    </row>
    <row r="134" spans="1:9" x14ac:dyDescent="0.25">
      <c r="A134" s="194"/>
      <c r="B134" s="194"/>
      <c r="C134" s="193"/>
      <c r="D134" s="195"/>
      <c r="E134" s="98" t="s">
        <v>89</v>
      </c>
      <c r="F134" s="44" t="str">
        <f>'S Reporting logic (DO NOT EDIT)'!S108</f>
        <v>DY4</v>
      </c>
      <c r="G134" s="153" t="s">
        <v>57</v>
      </c>
      <c r="H134" s="110"/>
      <c r="I134" s="31"/>
    </row>
    <row r="135" spans="1:9" x14ac:dyDescent="0.25">
      <c r="A135" s="192">
        <f>IF(A129="","",EDATE(A129,3))</f>
        <v>45748</v>
      </c>
      <c r="B135" s="192">
        <f>IF(B129="","",(EDATE(A135,3))-1)</f>
        <v>45838</v>
      </c>
      <c r="C135" s="192">
        <f>IF(C129="","",IF(RIGHT(D135,1)="4",(B135+90),(B135+60)))</f>
        <v>45898</v>
      </c>
      <c r="D135" s="196" t="str">
        <f>'S Reporting logic (DO NOT EDIT)'!D19</f>
        <v>DY5Q2</v>
      </c>
      <c r="E135" s="102" t="s">
        <v>287</v>
      </c>
      <c r="F135" s="95" t="str">
        <f>'S Reporting logic (DO NOT EDIT)'!S109</f>
        <v>DY5Q2</v>
      </c>
      <c r="G135" s="153" t="s">
        <v>57</v>
      </c>
      <c r="H135" s="111"/>
      <c r="I135" s="87"/>
    </row>
    <row r="136" spans="1:9" x14ac:dyDescent="0.25">
      <c r="A136" s="193"/>
      <c r="B136" s="193"/>
      <c r="C136" s="193"/>
      <c r="D136" s="195"/>
      <c r="E136" s="103" t="s">
        <v>164</v>
      </c>
      <c r="F136" s="95" t="str">
        <f>'S Reporting logic (DO NOT EDIT)'!S110</f>
        <v>DY5Q2</v>
      </c>
      <c r="G136" s="153" t="s">
        <v>57</v>
      </c>
      <c r="H136" s="107"/>
      <c r="I136" s="86"/>
    </row>
    <row r="137" spans="1:9" x14ac:dyDescent="0.25">
      <c r="A137" s="193"/>
      <c r="B137" s="193"/>
      <c r="C137" s="193"/>
      <c r="D137" s="195"/>
      <c r="E137" s="103" t="s">
        <v>96</v>
      </c>
      <c r="F137" s="95" t="str">
        <f>'S Reporting logic (DO NOT EDIT)'!S111</f>
        <v>DY5Q1</v>
      </c>
      <c r="G137" s="85" t="s">
        <v>57</v>
      </c>
      <c r="H137" s="107"/>
      <c r="I137" s="86"/>
    </row>
    <row r="138" spans="1:9" s="84" customFormat="1" x14ac:dyDescent="0.25">
      <c r="A138" s="193"/>
      <c r="B138" s="193"/>
      <c r="C138" s="193"/>
      <c r="D138" s="195"/>
      <c r="E138" s="96" t="s">
        <v>288</v>
      </c>
      <c r="F138" s="95" t="str">
        <f>'S Reporting logic (DO NOT EDIT)'!S112</f>
        <v/>
      </c>
      <c r="G138" s="85"/>
      <c r="H138" s="107"/>
      <c r="I138" s="86"/>
    </row>
    <row r="139" spans="1:9" ht="30.75" thickBot="1" x14ac:dyDescent="0.3">
      <c r="A139" s="193"/>
      <c r="B139" s="193"/>
      <c r="C139" s="193"/>
      <c r="D139" s="195"/>
      <c r="E139" s="103" t="s">
        <v>289</v>
      </c>
      <c r="F139" s="95" t="str">
        <f>'S Reporting logic (DO NOT EDIT)'!S113</f>
        <v>CY2024</v>
      </c>
      <c r="G139" s="85"/>
      <c r="H139" s="107"/>
      <c r="I139" s="86"/>
    </row>
    <row r="140" spans="1:9" x14ac:dyDescent="0.25">
      <c r="A140" s="194"/>
      <c r="B140" s="194"/>
      <c r="C140" s="193"/>
      <c r="D140" s="197"/>
      <c r="E140" s="104" t="s">
        <v>89</v>
      </c>
      <c r="F140" s="97" t="str">
        <f>'S Reporting logic (DO NOT EDIT)'!S114</f>
        <v/>
      </c>
      <c r="G140" s="88"/>
      <c r="H140" s="108"/>
      <c r="I140" s="89"/>
    </row>
    <row r="141" spans="1:9" x14ac:dyDescent="0.25">
      <c r="A141" s="192">
        <f>IF(A135="","",EDATE(A135,3))</f>
        <v>45839</v>
      </c>
      <c r="B141" s="192">
        <f>IF(B135="","",(EDATE(A141,3))-1)</f>
        <v>45930</v>
      </c>
      <c r="C141" s="192">
        <f>IF(C135="","",IF(RIGHT(D141,1)="4",(B141+90),(B141+60)))</f>
        <v>45990</v>
      </c>
      <c r="D141" s="195" t="str">
        <f>'S Reporting logic (DO NOT EDIT)'!D20</f>
        <v>DY5Q3</v>
      </c>
      <c r="E141" s="94" t="s">
        <v>287</v>
      </c>
      <c r="F141" s="43" t="str">
        <f>'S Reporting logic (DO NOT EDIT)'!S115</f>
        <v>DY5Q3</v>
      </c>
      <c r="G141" s="153" t="s">
        <v>57</v>
      </c>
      <c r="H141" s="109"/>
      <c r="I141" s="90"/>
    </row>
    <row r="142" spans="1:9" x14ac:dyDescent="0.25">
      <c r="A142" s="193"/>
      <c r="B142" s="193"/>
      <c r="C142" s="193"/>
      <c r="D142" s="195"/>
      <c r="E142" s="96" t="s">
        <v>164</v>
      </c>
      <c r="F142" s="95" t="str">
        <f>'S Reporting logic (DO NOT EDIT)'!S116</f>
        <v>DY5Q3</v>
      </c>
      <c r="G142" s="153" t="s">
        <v>57</v>
      </c>
      <c r="H142" s="107"/>
      <c r="I142" s="86"/>
    </row>
    <row r="143" spans="1:9" x14ac:dyDescent="0.25">
      <c r="A143" s="193"/>
      <c r="B143" s="193"/>
      <c r="C143" s="193"/>
      <c r="D143" s="195"/>
      <c r="E143" s="96" t="s">
        <v>96</v>
      </c>
      <c r="F143" s="95" t="str">
        <f>'S Reporting logic (DO NOT EDIT)'!S117</f>
        <v>DY5Q2</v>
      </c>
      <c r="G143" s="153" t="s">
        <v>57</v>
      </c>
      <c r="H143" s="107"/>
      <c r="I143" s="86"/>
    </row>
    <row r="144" spans="1:9" s="84" customFormat="1" x14ac:dyDescent="0.25">
      <c r="A144" s="193"/>
      <c r="B144" s="193"/>
      <c r="C144" s="193"/>
      <c r="D144" s="195"/>
      <c r="E144" s="96" t="s">
        <v>288</v>
      </c>
      <c r="F144" s="95" t="str">
        <f>'S Reporting logic (DO NOT EDIT)'!S118</f>
        <v/>
      </c>
      <c r="G144" s="85"/>
      <c r="H144" s="107"/>
      <c r="I144" s="86"/>
    </row>
    <row r="145" spans="1:13" ht="30" x14ac:dyDescent="0.25">
      <c r="A145" s="193"/>
      <c r="B145" s="193"/>
      <c r="C145" s="193"/>
      <c r="D145" s="195"/>
      <c r="E145" s="96" t="s">
        <v>289</v>
      </c>
      <c r="F145" s="95" t="str">
        <f>'S Reporting logic (DO NOT EDIT)'!S119</f>
        <v/>
      </c>
      <c r="G145" s="85"/>
      <c r="H145" s="107"/>
      <c r="I145" s="86"/>
      <c r="J145" s="84"/>
      <c r="K145" s="84"/>
      <c r="L145" s="84"/>
      <c r="M145" s="84"/>
    </row>
    <row r="146" spans="1:13" x14ac:dyDescent="0.25">
      <c r="A146" s="194"/>
      <c r="B146" s="194"/>
      <c r="C146" s="193"/>
      <c r="D146" s="195"/>
      <c r="E146" s="98" t="s">
        <v>89</v>
      </c>
      <c r="F146" s="44" t="str">
        <f>'S Reporting logic (DO NOT EDIT)'!S120</f>
        <v/>
      </c>
      <c r="G146" s="30"/>
      <c r="H146" s="110"/>
      <c r="I146" s="31"/>
      <c r="J146" s="84"/>
      <c r="K146" s="84"/>
      <c r="L146" s="84"/>
      <c r="M146" s="84"/>
    </row>
    <row r="147" spans="1:13" x14ac:dyDescent="0.25">
      <c r="A147" s="192">
        <f>IF(A141="","",EDATE(A141,3))</f>
        <v>45931</v>
      </c>
      <c r="B147" s="192">
        <f>IF(B141="","",(EDATE(A147,3))-1)</f>
        <v>46022</v>
      </c>
      <c r="C147" s="192">
        <f>IF(C141="","",IF(RIGHT(D147,1)="4",(B147+90),(B147+60)))</f>
        <v>46112</v>
      </c>
      <c r="D147" s="196" t="str">
        <f>'S Reporting logic (DO NOT EDIT)'!D21</f>
        <v>DY5Q4</v>
      </c>
      <c r="E147" s="105" t="s">
        <v>287</v>
      </c>
      <c r="F147" s="95" t="str">
        <f>'S Reporting logic (DO NOT EDIT)'!S121</f>
        <v>DY5Q4</v>
      </c>
      <c r="G147" s="153" t="s">
        <v>57</v>
      </c>
      <c r="H147" s="111"/>
      <c r="I147" s="87"/>
      <c r="J147" s="84"/>
      <c r="K147" s="84"/>
      <c r="L147" s="84"/>
      <c r="M147" s="84"/>
    </row>
    <row r="148" spans="1:13" x14ac:dyDescent="0.25">
      <c r="A148" s="193"/>
      <c r="B148" s="193"/>
      <c r="C148" s="193"/>
      <c r="D148" s="195"/>
      <c r="E148" s="95" t="s">
        <v>164</v>
      </c>
      <c r="F148" s="95" t="str">
        <f>'S Reporting logic (DO NOT EDIT)'!S122</f>
        <v>DY5Q4</v>
      </c>
      <c r="G148" s="153" t="s">
        <v>57</v>
      </c>
      <c r="H148" s="107"/>
      <c r="I148" s="86"/>
      <c r="J148" s="84"/>
      <c r="K148" s="84"/>
      <c r="L148" s="84"/>
      <c r="M148" s="84"/>
    </row>
    <row r="149" spans="1:13" x14ac:dyDescent="0.25">
      <c r="A149" s="193"/>
      <c r="B149" s="193"/>
      <c r="C149" s="193"/>
      <c r="D149" s="195"/>
      <c r="E149" s="95" t="s">
        <v>96</v>
      </c>
      <c r="F149" s="95" t="str">
        <f>'S Reporting logic (DO NOT EDIT)'!S123</f>
        <v>DY5Q3</v>
      </c>
      <c r="G149" s="153" t="s">
        <v>57</v>
      </c>
      <c r="H149" s="107"/>
      <c r="I149" s="86"/>
      <c r="J149" s="84"/>
      <c r="K149" s="84"/>
      <c r="L149" s="84"/>
      <c r="M149" s="84"/>
    </row>
    <row r="150" spans="1:13" s="84" customFormat="1" ht="105" x14ac:dyDescent="0.25">
      <c r="A150" s="193"/>
      <c r="B150" s="193"/>
      <c r="C150" s="193"/>
      <c r="D150" s="195"/>
      <c r="E150" s="96" t="s">
        <v>288</v>
      </c>
      <c r="F150" s="95" t="str">
        <f>'S Reporting logic (DO NOT EDIT)'!S124</f>
        <v>AA5</v>
      </c>
      <c r="G150" s="85" t="s">
        <v>62</v>
      </c>
      <c r="H150" s="154" t="s">
        <v>290</v>
      </c>
      <c r="I150" s="86" t="s">
        <v>294</v>
      </c>
    </row>
    <row r="151" spans="1:13" ht="30" x14ac:dyDescent="0.25">
      <c r="A151" s="193"/>
      <c r="B151" s="193"/>
      <c r="C151" s="193"/>
      <c r="D151" s="195"/>
      <c r="E151" s="95" t="s">
        <v>289</v>
      </c>
      <c r="F151" s="95" t="str">
        <f>'S Reporting logic (DO NOT EDIT)'!S125</f>
        <v/>
      </c>
      <c r="G151" s="85"/>
      <c r="H151" s="107"/>
      <c r="I151" s="86"/>
      <c r="J151" s="84"/>
      <c r="K151" s="84"/>
      <c r="L151" s="84"/>
      <c r="M151" s="84"/>
    </row>
    <row r="152" spans="1:13" x14ac:dyDescent="0.25">
      <c r="A152" s="194"/>
      <c r="B152" s="194"/>
      <c r="C152" s="194"/>
      <c r="D152" s="197"/>
      <c r="E152" s="97" t="s">
        <v>89</v>
      </c>
      <c r="F152" s="97" t="str">
        <f>'S Reporting logic (DO NOT EDIT)'!S126</f>
        <v/>
      </c>
      <c r="G152" s="88"/>
      <c r="H152" s="108"/>
      <c r="I152" s="89"/>
      <c r="J152" s="84"/>
      <c r="K152" s="84"/>
      <c r="L152" s="84"/>
      <c r="M152" s="84"/>
    </row>
    <row r="153" spans="1:13" x14ac:dyDescent="0.25">
      <c r="A153" s="144" t="s">
        <v>295</v>
      </c>
      <c r="B153" s="145"/>
      <c r="C153" s="146"/>
      <c r="D153" s="146"/>
      <c r="E153" s="146"/>
      <c r="F153" s="147"/>
      <c r="G153" s="147"/>
      <c r="H153" s="147"/>
      <c r="I153" s="147"/>
      <c r="J153" s="84"/>
      <c r="K153" s="84"/>
      <c r="L153" s="84"/>
      <c r="M153" s="84"/>
    </row>
    <row r="154" spans="1:13" x14ac:dyDescent="0.25">
      <c r="A154" s="32"/>
      <c r="B154" s="32"/>
      <c r="C154" s="33"/>
      <c r="D154" s="32"/>
      <c r="E154" s="34"/>
      <c r="F154" s="32"/>
      <c r="G154" s="33"/>
      <c r="H154" s="33"/>
      <c r="I154" s="33"/>
      <c r="J154" s="84"/>
      <c r="K154" s="84"/>
      <c r="L154" s="84"/>
      <c r="M154" s="84"/>
    </row>
    <row r="155" spans="1:13" x14ac:dyDescent="0.25">
      <c r="A155" s="84" t="s">
        <v>296</v>
      </c>
      <c r="B155" s="84"/>
      <c r="C155" s="84"/>
      <c r="D155" s="84"/>
      <c r="E155" s="84"/>
      <c r="G155" s="84"/>
      <c r="I155" s="84"/>
      <c r="J155" s="84"/>
      <c r="K155" s="84"/>
      <c r="L155" s="84"/>
      <c r="M155" s="84"/>
    </row>
    <row r="156" spans="1:13" ht="90" customHeight="1" x14ac:dyDescent="0.25">
      <c r="A156" s="186" t="s">
        <v>297</v>
      </c>
      <c r="B156" s="186"/>
      <c r="C156" s="186"/>
      <c r="D156" s="186"/>
      <c r="E156" s="186"/>
      <c r="F156" s="165"/>
      <c r="G156" s="165"/>
      <c r="H156" s="165"/>
      <c r="I156" s="165"/>
      <c r="J156" s="49"/>
      <c r="K156" s="49"/>
      <c r="L156" s="49"/>
      <c r="M156" s="49"/>
    </row>
    <row r="157" spans="1:13" ht="111.75" customHeight="1" x14ac:dyDescent="0.25">
      <c r="A157" s="187" t="s">
        <v>298</v>
      </c>
      <c r="B157" s="187"/>
      <c r="C157" s="187"/>
      <c r="D157" s="187"/>
      <c r="E157" s="187"/>
      <c r="F157" s="166"/>
      <c r="G157" s="166"/>
      <c r="H157" s="166"/>
      <c r="I157" s="166"/>
      <c r="J157" s="84"/>
      <c r="K157" s="84"/>
      <c r="L157" s="84"/>
      <c r="M157" s="84"/>
    </row>
    <row r="158" spans="1:13" ht="21.75" customHeight="1" x14ac:dyDescent="0.25">
      <c r="A158" s="14" t="s">
        <v>1</v>
      </c>
      <c r="B158" s="84"/>
      <c r="C158" s="84"/>
      <c r="D158" s="84"/>
      <c r="E158" s="84"/>
      <c r="G158" s="84"/>
      <c r="I158" s="84"/>
      <c r="J158" s="84"/>
      <c r="K158" s="84"/>
      <c r="L158" s="84"/>
      <c r="M158" s="84"/>
    </row>
    <row r="160" spans="1:13" x14ac:dyDescent="0.25">
      <c r="A160" s="84"/>
      <c r="B160" s="84"/>
      <c r="C160" s="84"/>
      <c r="D160" s="84"/>
      <c r="E160" s="84" t="s">
        <v>266</v>
      </c>
      <c r="G160" s="84"/>
      <c r="I160" s="84"/>
      <c r="J160" s="84"/>
      <c r="K160" s="84"/>
      <c r="L160" s="84"/>
      <c r="M160" s="84"/>
    </row>
    <row r="165" spans="1:1" x14ac:dyDescent="0.25">
      <c r="A165" s="84" t="s">
        <v>266</v>
      </c>
    </row>
  </sheetData>
  <sheetProtection algorithmName="SHA-512" hashValue="AOCmdy/D+Ihm6gzko/WwhqvPUiLccf5wHGDEzbYk/3ZsoY9Za9Yqxt5Eoun24mOOx/Lg3JZq8ng+chPsTNzvLw==" saltValue="kVB2WoVc1+Tpk4RZ4eGRsA==" spinCount="100000" sheet="1" insertRows="0" autoFilter="0"/>
  <mergeCells count="95">
    <mergeCell ref="A10:D10"/>
    <mergeCell ref="G31:G32"/>
    <mergeCell ref="I31:I32"/>
    <mergeCell ref="A11:D11"/>
    <mergeCell ref="A30:D30"/>
    <mergeCell ref="C31:C32"/>
    <mergeCell ref="D31:D32"/>
    <mergeCell ref="A31:B31"/>
    <mergeCell ref="H31:H32"/>
    <mergeCell ref="D45:D50"/>
    <mergeCell ref="C45:C50"/>
    <mergeCell ref="A45:A50"/>
    <mergeCell ref="A33:A38"/>
    <mergeCell ref="C33:C38"/>
    <mergeCell ref="D33:D38"/>
    <mergeCell ref="A39:A44"/>
    <mergeCell ref="C39:C44"/>
    <mergeCell ref="D39:D44"/>
    <mergeCell ref="B33:B38"/>
    <mergeCell ref="B39:B44"/>
    <mergeCell ref="B45:B50"/>
    <mergeCell ref="A51:A56"/>
    <mergeCell ref="A63:A68"/>
    <mergeCell ref="B63:B68"/>
    <mergeCell ref="C63:C68"/>
    <mergeCell ref="D63:D68"/>
    <mergeCell ref="A57:A62"/>
    <mergeCell ref="C51:C56"/>
    <mergeCell ref="D51:D56"/>
    <mergeCell ref="B51:B56"/>
    <mergeCell ref="B57:B62"/>
    <mergeCell ref="C57:C62"/>
    <mergeCell ref="D57:D62"/>
    <mergeCell ref="A69:A74"/>
    <mergeCell ref="B69:B74"/>
    <mergeCell ref="C69:C74"/>
    <mergeCell ref="D69:D74"/>
    <mergeCell ref="A87:A92"/>
    <mergeCell ref="B87:B92"/>
    <mergeCell ref="C87:C92"/>
    <mergeCell ref="D87:D92"/>
    <mergeCell ref="A75:A80"/>
    <mergeCell ref="B75:B80"/>
    <mergeCell ref="C75:C80"/>
    <mergeCell ref="D75:D80"/>
    <mergeCell ref="A81:A86"/>
    <mergeCell ref="B81:B86"/>
    <mergeCell ref="C81:C86"/>
    <mergeCell ref="D81:D86"/>
    <mergeCell ref="A93:A98"/>
    <mergeCell ref="B93:B98"/>
    <mergeCell ref="C93:C98"/>
    <mergeCell ref="D93:D98"/>
    <mergeCell ref="A99:A104"/>
    <mergeCell ref="B99:B104"/>
    <mergeCell ref="C99:C104"/>
    <mergeCell ref="D99:D104"/>
    <mergeCell ref="A105:A110"/>
    <mergeCell ref="B105:B110"/>
    <mergeCell ref="C105:C110"/>
    <mergeCell ref="D105:D110"/>
    <mergeCell ref="A111:A116"/>
    <mergeCell ref="B111:B116"/>
    <mergeCell ref="C111:C116"/>
    <mergeCell ref="D111:D116"/>
    <mergeCell ref="A117:A122"/>
    <mergeCell ref="B117:B122"/>
    <mergeCell ref="C117:C122"/>
    <mergeCell ref="D117:D122"/>
    <mergeCell ref="A123:A128"/>
    <mergeCell ref="B123:B128"/>
    <mergeCell ref="D123:D128"/>
    <mergeCell ref="B129:B134"/>
    <mergeCell ref="C129:C134"/>
    <mergeCell ref="D129:D134"/>
    <mergeCell ref="A135:A140"/>
    <mergeCell ref="B135:B140"/>
    <mergeCell ref="C135:C140"/>
    <mergeCell ref="D135:D140"/>
    <mergeCell ref="A8:E8"/>
    <mergeCell ref="A9:E9"/>
    <mergeCell ref="B2:E2"/>
    <mergeCell ref="A156:E156"/>
    <mergeCell ref="A157:E157"/>
    <mergeCell ref="A7:D7"/>
    <mergeCell ref="C123:C128"/>
    <mergeCell ref="A141:A146"/>
    <mergeCell ref="B141:B146"/>
    <mergeCell ref="C141:C146"/>
    <mergeCell ref="D141:D146"/>
    <mergeCell ref="A147:A152"/>
    <mergeCell ref="B147:B152"/>
    <mergeCell ref="C147:C152"/>
    <mergeCell ref="D147:D152"/>
    <mergeCell ref="A129:A134"/>
  </mergeCells>
  <pageMargins left="0.7" right="0.7" top="0.75" bottom="0.75" header="0.3" footer="0.3"/>
  <pageSetup scale="65" pageOrder="overThenDown" orientation="landscape" horizontalDpi="4294967293" verticalDpi="4294967293" r:id="rId1"/>
  <headerFooter>
    <oddFooter>&amp;C&amp;P</oddFooter>
  </headerFooter>
  <rowBreaks count="4" manualBreakCount="4">
    <brk id="68" max="8" man="1"/>
    <brk id="92" max="8" man="1"/>
    <brk id="122" max="8" man="1"/>
    <brk id="146"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BCE412-87FA-43FD-9273-91D5C6549CB8}">
  <dimension ref="A1:H22"/>
  <sheetViews>
    <sheetView workbookViewId="0">
      <selection activeCell="F19" sqref="F19"/>
    </sheetView>
  </sheetViews>
  <sheetFormatPr defaultColWidth="8.7109375" defaultRowHeight="15" x14ac:dyDescent="0.25"/>
  <cols>
    <col min="1" max="16384" width="8.7109375" style="22"/>
  </cols>
  <sheetData>
    <row r="1" spans="1:8" ht="14.85" customHeight="1" x14ac:dyDescent="0.25">
      <c r="A1" s="209" t="s">
        <v>299</v>
      </c>
      <c r="B1" s="210"/>
      <c r="C1" s="210"/>
      <c r="D1" s="211"/>
      <c r="E1" s="84"/>
      <c r="F1" s="84"/>
      <c r="G1" s="84"/>
      <c r="H1" s="84"/>
    </row>
    <row r="2" spans="1:8" x14ac:dyDescent="0.25">
      <c r="A2" s="206" t="s">
        <v>300</v>
      </c>
      <c r="B2" s="207"/>
      <c r="C2" s="207"/>
      <c r="D2" s="208"/>
      <c r="E2" s="19"/>
      <c r="F2" s="19"/>
      <c r="G2" s="84"/>
      <c r="H2" s="84"/>
    </row>
    <row r="3" spans="1:8" x14ac:dyDescent="0.25">
      <c r="A3" s="137" t="s">
        <v>62</v>
      </c>
      <c r="B3" s="126"/>
      <c r="C3" s="126"/>
      <c r="D3" s="138"/>
      <c r="E3" s="19"/>
      <c r="F3" s="19"/>
      <c r="G3" s="84"/>
      <c r="H3" s="84"/>
    </row>
    <row r="4" spans="1:8" x14ac:dyDescent="0.25">
      <c r="A4" s="137" t="s">
        <v>57</v>
      </c>
      <c r="B4" s="126"/>
      <c r="C4" s="126"/>
      <c r="D4" s="138"/>
      <c r="E4" s="19"/>
      <c r="F4" s="19"/>
      <c r="G4" s="84"/>
      <c r="H4" s="84"/>
    </row>
    <row r="5" spans="1:8" ht="49.35" customHeight="1" x14ac:dyDescent="0.25">
      <c r="A5" s="207" t="s">
        <v>301</v>
      </c>
      <c r="B5" s="207"/>
      <c r="C5" s="207"/>
      <c r="D5" s="208"/>
      <c r="E5" s="19"/>
      <c r="F5" s="19"/>
      <c r="G5" s="84"/>
      <c r="H5" s="84"/>
    </row>
    <row r="6" spans="1:8" x14ac:dyDescent="0.25">
      <c r="A6" s="137" t="s">
        <v>62</v>
      </c>
      <c r="B6" s="126"/>
      <c r="C6" s="126"/>
      <c r="D6" s="138"/>
      <c r="E6" s="19"/>
      <c r="F6" s="19"/>
      <c r="G6" s="84"/>
      <c r="H6" s="80"/>
    </row>
    <row r="7" spans="1:8" x14ac:dyDescent="0.25">
      <c r="A7" s="137" t="s">
        <v>57</v>
      </c>
      <c r="B7" s="126"/>
      <c r="C7" s="126"/>
      <c r="D7" s="138"/>
      <c r="E7" s="19"/>
      <c r="F7" s="19"/>
      <c r="G7" s="84"/>
      <c r="H7" s="80"/>
    </row>
    <row r="8" spans="1:8" ht="32.1" customHeight="1" x14ac:dyDescent="0.25">
      <c r="A8" s="207" t="s">
        <v>302</v>
      </c>
      <c r="B8" s="207"/>
      <c r="C8" s="207"/>
      <c r="D8" s="208"/>
      <c r="E8" s="19"/>
      <c r="F8" s="19"/>
      <c r="G8" s="84"/>
      <c r="H8" s="80"/>
    </row>
    <row r="9" spans="1:8" x14ac:dyDescent="0.25">
      <c r="A9" s="137" t="s">
        <v>62</v>
      </c>
      <c r="B9" s="126"/>
      <c r="C9" s="126"/>
      <c r="D9" s="138"/>
      <c r="E9" s="19"/>
      <c r="F9" s="19"/>
      <c r="G9" s="84"/>
      <c r="H9" s="80"/>
    </row>
    <row r="10" spans="1:8" x14ac:dyDescent="0.25">
      <c r="A10" s="139" t="s">
        <v>57</v>
      </c>
      <c r="B10" s="140"/>
      <c r="C10" s="140"/>
      <c r="D10" s="141"/>
      <c r="E10" s="19"/>
      <c r="F10" s="19"/>
      <c r="G10" s="84"/>
      <c r="H10" s="84"/>
    </row>
    <row r="11" spans="1:8" x14ac:dyDescent="0.25">
      <c r="A11" s="126"/>
      <c r="B11" s="126"/>
      <c r="C11" s="126"/>
      <c r="D11" s="126"/>
      <c r="E11" s="19"/>
      <c r="F11" s="19"/>
      <c r="G11" s="84"/>
      <c r="H11" s="84"/>
    </row>
    <row r="12" spans="1:8" x14ac:dyDescent="0.25">
      <c r="A12" s="126"/>
      <c r="B12" s="126"/>
      <c r="C12" s="126"/>
      <c r="D12" s="126"/>
      <c r="E12" s="84"/>
      <c r="F12" s="84"/>
      <c r="G12" s="84"/>
      <c r="H12" s="84"/>
    </row>
    <row r="13" spans="1:8" x14ac:dyDescent="0.25">
      <c r="A13" s="209" t="s">
        <v>303</v>
      </c>
      <c r="B13" s="210"/>
      <c r="C13" s="210"/>
      <c r="D13" s="211"/>
      <c r="E13" s="84"/>
      <c r="F13" s="84"/>
      <c r="G13" s="84"/>
      <c r="H13" s="84"/>
    </row>
    <row r="14" spans="1:8" x14ac:dyDescent="0.25">
      <c r="A14" s="206" t="s">
        <v>304</v>
      </c>
      <c r="B14" s="207"/>
      <c r="C14" s="207"/>
      <c r="D14" s="208"/>
      <c r="E14" s="84"/>
      <c r="F14" s="84"/>
      <c r="G14" s="84"/>
      <c r="H14" s="84"/>
    </row>
    <row r="15" spans="1:8" x14ac:dyDescent="0.25">
      <c r="A15" s="137" t="s">
        <v>62</v>
      </c>
      <c r="B15" s="126"/>
      <c r="C15" s="126"/>
      <c r="D15" s="138"/>
      <c r="E15" s="84"/>
      <c r="F15" s="84"/>
      <c r="G15" s="84"/>
      <c r="H15" s="84"/>
    </row>
    <row r="16" spans="1:8" x14ac:dyDescent="0.25">
      <c r="A16" s="137" t="s">
        <v>57</v>
      </c>
      <c r="B16" s="126"/>
      <c r="C16" s="126"/>
      <c r="D16" s="138"/>
      <c r="E16" s="84"/>
      <c r="F16" s="84"/>
      <c r="G16" s="84"/>
      <c r="H16" s="84"/>
    </row>
    <row r="17" spans="1:6" ht="82.35" customHeight="1" x14ac:dyDescent="0.25">
      <c r="A17" s="206" t="s">
        <v>305</v>
      </c>
      <c r="B17" s="207"/>
      <c r="C17" s="207"/>
      <c r="D17" s="208"/>
      <c r="E17" s="84"/>
      <c r="F17" s="23"/>
    </row>
    <row r="18" spans="1:6" x14ac:dyDescent="0.25">
      <c r="A18" s="137" t="s">
        <v>62</v>
      </c>
      <c r="B18" s="126"/>
      <c r="C18" s="126"/>
      <c r="D18" s="138"/>
      <c r="E18" s="84"/>
      <c r="F18" s="84"/>
    </row>
    <row r="19" spans="1:6" x14ac:dyDescent="0.25">
      <c r="A19" s="137" t="s">
        <v>57</v>
      </c>
      <c r="B19" s="126"/>
      <c r="C19" s="126"/>
      <c r="D19" s="138"/>
      <c r="E19" s="84"/>
      <c r="F19" s="84"/>
    </row>
    <row r="20" spans="1:6" ht="64.349999999999994" customHeight="1" x14ac:dyDescent="0.25">
      <c r="A20" s="206" t="s">
        <v>306</v>
      </c>
      <c r="B20" s="207"/>
      <c r="C20" s="207"/>
      <c r="D20" s="208"/>
      <c r="E20" s="84"/>
      <c r="F20" s="84"/>
    </row>
    <row r="21" spans="1:6" x14ac:dyDescent="0.25">
      <c r="A21" s="137" t="s">
        <v>62</v>
      </c>
      <c r="B21" s="126"/>
      <c r="C21" s="126"/>
      <c r="D21" s="138"/>
      <c r="E21" s="84"/>
      <c r="F21" s="84"/>
    </row>
    <row r="22" spans="1:6" x14ac:dyDescent="0.25">
      <c r="A22" s="139" t="s">
        <v>57</v>
      </c>
      <c r="B22" s="140"/>
      <c r="C22" s="140"/>
      <c r="D22" s="141"/>
      <c r="E22" s="84"/>
      <c r="F22" s="84"/>
    </row>
  </sheetData>
  <sheetProtection algorithmName="SHA-512" hashValue="sWlAfH+n1hz3XHc6D/yaxdCuHD6Vh6oJXBYy1Qh4SJFU/9iUNWeMMRQ1C0Zyvgx8k6mr1CUTz+hrcffeXroySg==" saltValue="YQg3JlFXSoZR1TMocfRifA==" spinCount="100000" sheet="1" objects="1" scenarios="1"/>
  <mergeCells count="8">
    <mergeCell ref="A20:D20"/>
    <mergeCell ref="A5:D5"/>
    <mergeCell ref="A8:D8"/>
    <mergeCell ref="A1:D1"/>
    <mergeCell ref="A2:D2"/>
    <mergeCell ref="A13:D13"/>
    <mergeCell ref="A14:D14"/>
    <mergeCell ref="A17:D17"/>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A0D1D-1591-4E28-91E1-AE16C29EAD99}">
  <dimension ref="A1:AA147"/>
  <sheetViews>
    <sheetView zoomScale="80" zoomScaleNormal="80" workbookViewId="0">
      <selection activeCell="H4" sqref="H4"/>
    </sheetView>
  </sheetViews>
  <sheetFormatPr defaultColWidth="9.28515625" defaultRowHeight="15" x14ac:dyDescent="0.25"/>
  <cols>
    <col min="1" max="1" width="11.28515625" style="37" customWidth="1"/>
    <col min="2" max="2" width="14.42578125" style="37" customWidth="1"/>
    <col min="3" max="3" width="18.7109375" style="37" customWidth="1"/>
    <col min="4" max="4" width="20.28515625" style="37" customWidth="1"/>
    <col min="5" max="5" width="24.7109375" style="37" customWidth="1"/>
    <col min="6" max="6" width="10.5703125" style="37" customWidth="1"/>
    <col min="7" max="7" width="17" style="37" customWidth="1"/>
    <col min="8" max="9" width="9.28515625" style="22"/>
    <col min="10" max="10" width="22" style="22" customWidth="1"/>
    <col min="11" max="11" width="23.7109375" style="22" customWidth="1"/>
    <col min="12" max="12" width="25.28515625" style="22" customWidth="1"/>
    <col min="13" max="13" width="8.7109375" style="22" customWidth="1"/>
    <col min="14" max="14" width="9.7109375" style="22" customWidth="1"/>
    <col min="15" max="15" width="9.28515625" style="22" customWidth="1"/>
    <col min="16" max="16" width="12.28515625" style="22" customWidth="1"/>
    <col min="17" max="17" width="50" style="22" customWidth="1"/>
    <col min="18" max="18" width="18.28515625" style="22" customWidth="1"/>
    <col min="19" max="19" width="18.7109375" style="22" customWidth="1"/>
    <col min="20" max="16384" width="9.28515625" style="22"/>
  </cols>
  <sheetData>
    <row r="1" spans="1:27" ht="28.5" customHeight="1" x14ac:dyDescent="0.25">
      <c r="A1" s="41" t="s">
        <v>307</v>
      </c>
      <c r="B1" s="41" t="s">
        <v>308</v>
      </c>
      <c r="C1" s="41" t="s">
        <v>309</v>
      </c>
      <c r="D1" s="41" t="s">
        <v>310</v>
      </c>
      <c r="E1" s="37" t="s">
        <v>311</v>
      </c>
      <c r="F1" s="41" t="s">
        <v>312</v>
      </c>
      <c r="G1" s="41" t="s">
        <v>313</v>
      </c>
      <c r="H1" s="84"/>
      <c r="I1" s="84"/>
      <c r="J1" s="224" t="s">
        <v>314</v>
      </c>
      <c r="K1" s="224"/>
      <c r="L1" s="23"/>
      <c r="M1" s="23" t="s">
        <v>266</v>
      </c>
      <c r="N1" s="23"/>
      <c r="O1" s="23"/>
      <c r="P1" s="23"/>
      <c r="Q1" s="167"/>
      <c r="R1" s="35" t="s">
        <v>315</v>
      </c>
      <c r="S1" s="35" t="s">
        <v>315</v>
      </c>
      <c r="T1" s="84"/>
      <c r="U1" s="84"/>
      <c r="V1" s="84"/>
      <c r="W1" s="84"/>
      <c r="X1" s="84"/>
      <c r="Y1" s="84"/>
      <c r="Z1" s="84"/>
      <c r="AA1" s="84"/>
    </row>
    <row r="2" spans="1:27" ht="28.5" customHeight="1" x14ac:dyDescent="0.25">
      <c r="A2" s="37" t="s">
        <v>263</v>
      </c>
      <c r="B2" s="37" t="s">
        <v>316</v>
      </c>
      <c r="C2" s="38" t="str">
        <f>'SMI-SED reporting schedule'!D33</f>
        <v>DY1Q1</v>
      </c>
      <c r="D2" s="38" t="str">
        <f>IF(C2="","",C2)</f>
        <v>DY1Q1</v>
      </c>
      <c r="E2" s="38">
        <f>FLOOR(((YEAR('SMI-SED reporting schedule'!B26)*12+MONTH('SMI-SED reporting schedule'!B26))-(YEAR('SMI-SED reporting schedule'!B15)*12+MONTH('SMI-SED reporting schedule'!B15)))/3,1)+1</f>
        <v>20</v>
      </c>
      <c r="F2" s="38">
        <f>IF(COUNTA(D2)&lt;$E$2,COUNTA(D2),"")</f>
        <v>1</v>
      </c>
      <c r="G2" s="45">
        <f>YEAR(R3)</f>
        <v>2021</v>
      </c>
      <c r="H2" s="84"/>
      <c r="I2" s="84"/>
      <c r="J2" s="167" t="s">
        <v>284</v>
      </c>
      <c r="K2" s="167" t="s">
        <v>285</v>
      </c>
      <c r="L2" s="167" t="s">
        <v>317</v>
      </c>
      <c r="M2" s="167"/>
      <c r="N2" s="167"/>
      <c r="O2" s="167"/>
      <c r="P2" s="167"/>
      <c r="Q2" s="167" t="s">
        <v>19</v>
      </c>
      <c r="R2" s="167" t="s">
        <v>318</v>
      </c>
      <c r="S2" s="167" t="s">
        <v>318</v>
      </c>
      <c r="T2" s="84"/>
      <c r="U2" s="84"/>
      <c r="V2" s="84"/>
      <c r="W2" s="84"/>
      <c r="X2" s="84"/>
      <c r="Y2" s="84"/>
      <c r="Z2" s="84"/>
      <c r="AA2" s="84"/>
    </row>
    <row r="3" spans="1:27" ht="29.25" customHeight="1" x14ac:dyDescent="0.25">
      <c r="A3" s="39" t="s">
        <v>316</v>
      </c>
      <c r="B3" s="39" t="s">
        <v>319</v>
      </c>
      <c r="C3" s="38"/>
      <c r="D3" s="37" t="str">
        <f>IF(D2="","",VLOOKUP(D2,$A$1:$B$101,2,FALSE))</f>
        <v>DY1Q2</v>
      </c>
      <c r="F3" s="38">
        <f>IF(COUNTA($D$2:D3)&lt;=$E$2,COUNTA($D$2:D3),"")</f>
        <v>2</v>
      </c>
      <c r="G3" s="45">
        <f>G2+1</f>
        <v>2022</v>
      </c>
      <c r="H3" s="84"/>
      <c r="I3" s="84"/>
      <c r="J3" s="167"/>
      <c r="K3" s="167"/>
      <c r="L3" s="167"/>
      <c r="M3" s="167"/>
      <c r="N3" s="167"/>
      <c r="O3" s="167"/>
      <c r="P3" s="167"/>
      <c r="Q3" s="35" t="s">
        <v>320</v>
      </c>
      <c r="R3" s="40">
        <f>'SMI-SED reporting schedule'!B15</f>
        <v>44197</v>
      </c>
      <c r="S3" s="40"/>
      <c r="T3" s="84"/>
      <c r="U3" s="84"/>
      <c r="V3" s="84"/>
      <c r="W3" s="84"/>
      <c r="X3" s="84"/>
      <c r="Y3" s="84"/>
      <c r="Z3" s="84"/>
      <c r="AA3" s="84"/>
    </row>
    <row r="4" spans="1:27" ht="29.25" customHeight="1" x14ac:dyDescent="0.25">
      <c r="A4" s="39" t="s">
        <v>319</v>
      </c>
      <c r="B4" s="39" t="s">
        <v>321</v>
      </c>
      <c r="C4" s="38"/>
      <c r="D4" s="37" t="str">
        <f t="shared" ref="D4:D67" si="0">IF(D3="","",VLOOKUP(D3,$A$1:$B$101,2,FALSE))</f>
        <v>DY1Q3</v>
      </c>
      <c r="F4" s="38">
        <f>IF(COUNTA($D$2:D4)&lt;=$E$2,COUNTA($D$2:D4),"")</f>
        <v>3</v>
      </c>
      <c r="G4" s="45">
        <f t="shared" ref="G4:G9" si="1">G3+1</f>
        <v>2023</v>
      </c>
      <c r="H4" s="84" t="s">
        <v>266</v>
      </c>
      <c r="I4" s="84"/>
      <c r="J4" s="167"/>
      <c r="K4" s="167"/>
      <c r="L4" s="167"/>
      <c r="M4" s="167"/>
      <c r="N4" s="167"/>
      <c r="O4" s="167"/>
      <c r="P4" s="167"/>
      <c r="Q4" s="35" t="s">
        <v>322</v>
      </c>
      <c r="R4" s="40">
        <f>IF(R3="","",EDATE(R3,3))</f>
        <v>44287</v>
      </c>
      <c r="S4" s="40"/>
      <c r="T4" s="84"/>
      <c r="U4" s="84"/>
      <c r="V4" s="84"/>
      <c r="W4" s="84"/>
      <c r="X4" s="84"/>
      <c r="Y4" s="84"/>
      <c r="Z4" s="84"/>
      <c r="AA4" s="84"/>
    </row>
    <row r="5" spans="1:27" ht="15" customHeight="1" x14ac:dyDescent="0.25">
      <c r="A5" s="39" t="s">
        <v>321</v>
      </c>
      <c r="B5" s="39" t="s">
        <v>186</v>
      </c>
      <c r="D5" s="37" t="str">
        <f t="shared" si="0"/>
        <v>DY1Q4</v>
      </c>
      <c r="F5" s="38">
        <f>IF(COUNTA($D$2:D5)&lt;=$E$2,COUNTA($D$2:D5),"")</f>
        <v>4</v>
      </c>
      <c r="G5" s="45">
        <f t="shared" si="1"/>
        <v>2024</v>
      </c>
      <c r="H5" s="84"/>
      <c r="I5" s="84"/>
      <c r="J5" s="167"/>
      <c r="K5" s="167"/>
      <c r="L5" s="167"/>
      <c r="M5" s="167" t="s">
        <v>323</v>
      </c>
      <c r="N5" s="167" t="s">
        <v>324</v>
      </c>
      <c r="O5" s="167" t="s">
        <v>325</v>
      </c>
      <c r="P5" s="167" t="s">
        <v>326</v>
      </c>
      <c r="Q5" s="26" t="s">
        <v>327</v>
      </c>
      <c r="R5" s="40">
        <f>'SMI-SED reporting schedule'!B22</f>
        <v>44652</v>
      </c>
      <c r="S5" s="40"/>
      <c r="T5" s="84"/>
      <c r="U5" s="84"/>
      <c r="V5" s="84"/>
      <c r="W5" s="84"/>
      <c r="X5" s="84"/>
      <c r="Y5" s="84"/>
      <c r="Z5" s="84"/>
      <c r="AA5" s="84"/>
    </row>
    <row r="6" spans="1:27" ht="15.75" customHeight="1" x14ac:dyDescent="0.25">
      <c r="A6" s="39" t="s">
        <v>186</v>
      </c>
      <c r="B6" s="39" t="s">
        <v>273</v>
      </c>
      <c r="D6" s="37" t="str">
        <f t="shared" si="0"/>
        <v>DY2Q1</v>
      </c>
      <c r="F6" s="38">
        <f>IF(COUNTA($D$2:D6)&lt;=$E$2,COUNTA($D$2:D6),"")</f>
        <v>5</v>
      </c>
      <c r="G6" s="45">
        <f t="shared" si="1"/>
        <v>2025</v>
      </c>
      <c r="H6" s="84"/>
      <c r="I6" s="84"/>
      <c r="J6" s="167"/>
      <c r="K6" s="167"/>
      <c r="L6" s="167"/>
      <c r="M6" s="167"/>
      <c r="N6" s="167"/>
      <c r="O6" s="167"/>
      <c r="P6" s="167"/>
      <c r="Q6" s="26" t="s">
        <v>328</v>
      </c>
      <c r="R6" s="40">
        <f>IF(R3="","",EDATE(R3,9))</f>
        <v>44470</v>
      </c>
      <c r="S6" s="40"/>
      <c r="T6" s="84"/>
      <c r="U6" s="84"/>
      <c r="V6" s="84"/>
      <c r="W6" s="84"/>
      <c r="X6" s="84"/>
      <c r="Y6" s="84"/>
      <c r="Z6" s="84"/>
      <c r="AA6" s="84"/>
    </row>
    <row r="7" spans="1:27" ht="30.75" customHeight="1" thickBot="1" x14ac:dyDescent="0.3">
      <c r="A7" s="39" t="s">
        <v>273</v>
      </c>
      <c r="B7" s="39" t="s">
        <v>329</v>
      </c>
      <c r="D7" s="37" t="str">
        <f t="shared" si="0"/>
        <v>DY2Q2</v>
      </c>
      <c r="F7" s="38">
        <f>IF(COUNTA($D$2:D7)&lt;=$E$2,COUNTA($D$2:D7),"")</f>
        <v>6</v>
      </c>
      <c r="G7" s="45">
        <f t="shared" si="1"/>
        <v>2026</v>
      </c>
      <c r="H7" s="84"/>
      <c r="I7" s="84"/>
      <c r="J7" s="221">
        <f>'SMI-SED reporting schedule'!B15</f>
        <v>44197</v>
      </c>
      <c r="K7" s="221">
        <f>'SMI-SED reporting schedule'!B33</f>
        <v>44286</v>
      </c>
      <c r="L7" s="221">
        <f>'SMI-SED reporting schedule'!C33</f>
        <v>44346</v>
      </c>
      <c r="M7" s="215">
        <f>COUNT($J$7:J12)</f>
        <v>1</v>
      </c>
      <c r="N7" s="215"/>
      <c r="O7" s="215" t="str">
        <f>IF($R$5=J7,1,"")</f>
        <v/>
      </c>
      <c r="P7" s="215">
        <f>IF(M7&lt;=$E$2,1,0)</f>
        <v>1</v>
      </c>
      <c r="Q7" s="93" t="s">
        <v>287</v>
      </c>
      <c r="R7" s="93" t="str">
        <f>(IF(R$3='S Reporting logic (DO NOT EDIT)'!$J$7,'SMI-SED reporting schedule'!B$14,""))</f>
        <v>DY1Q1</v>
      </c>
      <c r="S7" s="93" t="str">
        <f>IF($P$7=1,R7,"")</f>
        <v>DY1Q1</v>
      </c>
      <c r="T7" s="84"/>
      <c r="U7" s="84"/>
      <c r="V7" s="84"/>
      <c r="W7" s="84"/>
      <c r="X7" s="84"/>
      <c r="Y7" s="84"/>
      <c r="Z7" s="84"/>
      <c r="AA7" s="84"/>
    </row>
    <row r="8" spans="1:27" ht="16.5" customHeight="1" thickBot="1" x14ac:dyDescent="0.3">
      <c r="A8" s="39" t="s">
        <v>329</v>
      </c>
      <c r="B8" s="39" t="s">
        <v>135</v>
      </c>
      <c r="D8" s="37" t="str">
        <f t="shared" si="0"/>
        <v>DY2Q3</v>
      </c>
      <c r="F8" s="38">
        <f>IF(COUNTA($D$2:D8)&lt;=$E$2,COUNTA($D$2:D8),"")</f>
        <v>7</v>
      </c>
      <c r="G8" s="45">
        <f t="shared" si="1"/>
        <v>2027</v>
      </c>
      <c r="H8" s="84"/>
      <c r="I8" s="84"/>
      <c r="J8" s="222"/>
      <c r="K8" s="222"/>
      <c r="L8" s="222"/>
      <c r="M8" s="216"/>
      <c r="N8" s="216"/>
      <c r="O8" s="216"/>
      <c r="P8" s="216"/>
      <c r="Q8" s="93" t="s">
        <v>164</v>
      </c>
      <c r="R8" s="93" t="str">
        <f>IF(R$3='S Reporting logic (DO NOT EDIT)'!$J$7,'SMI-SED reporting schedule'!B$14,"")</f>
        <v>DY1Q1</v>
      </c>
      <c r="S8" s="93" t="str">
        <f>IF($P$7=1,R8,"")</f>
        <v>DY1Q1</v>
      </c>
      <c r="T8" s="84"/>
      <c r="U8" s="84"/>
      <c r="V8" s="84"/>
      <c r="W8" s="84"/>
      <c r="X8" s="84"/>
      <c r="Y8" s="84"/>
      <c r="Z8" s="84"/>
      <c r="AA8" s="84"/>
    </row>
    <row r="9" spans="1:27" ht="15.75" thickBot="1" x14ac:dyDescent="0.3">
      <c r="A9" s="39" t="s">
        <v>135</v>
      </c>
      <c r="B9" s="39" t="s">
        <v>291</v>
      </c>
      <c r="D9" s="37" t="str">
        <f t="shared" si="0"/>
        <v>DY2Q4</v>
      </c>
      <c r="F9" s="38">
        <f>IF(COUNTA($D$2:D9)&lt;=$E$2,COUNTA($D$2:D9),"")</f>
        <v>8</v>
      </c>
      <c r="G9" s="45">
        <f t="shared" si="1"/>
        <v>2028</v>
      </c>
      <c r="H9" s="84"/>
      <c r="I9" s="84"/>
      <c r="J9" s="222"/>
      <c r="K9" s="222"/>
      <c r="L9" s="222"/>
      <c r="M9" s="216"/>
      <c r="N9" s="216"/>
      <c r="O9" s="216"/>
      <c r="P9" s="216"/>
      <c r="Q9" s="93" t="s">
        <v>96</v>
      </c>
      <c r="R9" s="93" t="str">
        <f>IF(R$4='S Reporting logic (DO NOT EDIT)'!$J$7,'SMI-SED reporting schedule'!B$14,"")</f>
        <v/>
      </c>
      <c r="S9" s="93" t="str">
        <f>IF($P$7=1,R9,"")</f>
        <v/>
      </c>
      <c r="T9" s="84"/>
      <c r="U9" s="84"/>
      <c r="V9" s="84"/>
      <c r="W9" s="84"/>
      <c r="X9" s="84"/>
      <c r="Y9" s="84"/>
      <c r="Z9" s="84"/>
      <c r="AA9" s="84"/>
    </row>
    <row r="10" spans="1:27" ht="15.75" thickBot="1" x14ac:dyDescent="0.3">
      <c r="A10" s="39" t="s">
        <v>291</v>
      </c>
      <c r="B10" s="39" t="s">
        <v>330</v>
      </c>
      <c r="D10" s="37" t="str">
        <f t="shared" si="0"/>
        <v>DY3Q1</v>
      </c>
      <c r="F10" s="38">
        <f>IF(COUNTA($D$2:D10)&lt;=$E$2,COUNTA($D$2:D10),"")</f>
        <v>9</v>
      </c>
      <c r="G10" s="45"/>
      <c r="H10" s="84"/>
      <c r="I10" s="84"/>
      <c r="J10" s="222"/>
      <c r="K10" s="222"/>
      <c r="L10" s="222"/>
      <c r="M10" s="216"/>
      <c r="N10" s="216"/>
      <c r="O10" s="216"/>
      <c r="P10" s="216"/>
      <c r="Q10" s="93" t="s">
        <v>288</v>
      </c>
      <c r="R10" s="93"/>
      <c r="S10" s="93">
        <f>IF($P$7=1,R10,"")</f>
        <v>0</v>
      </c>
      <c r="T10" s="84"/>
      <c r="U10" s="84"/>
      <c r="V10" s="84"/>
      <c r="W10" s="84"/>
      <c r="X10" s="84"/>
      <c r="Y10" s="84"/>
      <c r="Z10" s="84"/>
      <c r="AA10" s="84"/>
    </row>
    <row r="11" spans="1:27" ht="15.75" thickBot="1" x14ac:dyDescent="0.3">
      <c r="A11" s="39" t="s">
        <v>330</v>
      </c>
      <c r="B11" s="39" t="s">
        <v>331</v>
      </c>
      <c r="D11" s="37" t="str">
        <f t="shared" si="0"/>
        <v>DY3Q2</v>
      </c>
      <c r="F11" s="38">
        <f>IF(COUNTA($D$2:D11)&lt;=$E$2,COUNTA($D$2:D11),"")</f>
        <v>10</v>
      </c>
      <c r="G11" s="45"/>
      <c r="H11" s="84"/>
      <c r="I11" s="84"/>
      <c r="J11" s="222"/>
      <c r="K11" s="222"/>
      <c r="L11" s="222"/>
      <c r="M11" s="216"/>
      <c r="N11" s="216"/>
      <c r="O11" s="216"/>
      <c r="P11" s="216"/>
      <c r="Q11" s="93" t="s">
        <v>289</v>
      </c>
      <c r="R11" s="93" t="str">
        <f>IF(O7="","",IF(MOD(O7,4)=0, "CY" &amp; (G2-1+O7/4), ""))</f>
        <v/>
      </c>
      <c r="S11" s="93" t="str">
        <f>IF($P$7=1,R11,"")</f>
        <v/>
      </c>
      <c r="T11" s="84"/>
      <c r="U11" s="84"/>
      <c r="V11" s="84"/>
      <c r="W11" s="84"/>
      <c r="X11" s="84"/>
      <c r="Y11" s="84"/>
      <c r="Z11" s="84"/>
      <c r="AA11" s="84"/>
    </row>
    <row r="12" spans="1:27" ht="15.75" thickBot="1" x14ac:dyDescent="0.3">
      <c r="A12" s="39" t="s">
        <v>331</v>
      </c>
      <c r="B12" s="39" t="s">
        <v>332</v>
      </c>
      <c r="D12" s="37" t="str">
        <f t="shared" si="0"/>
        <v>DY3Q3</v>
      </c>
      <c r="F12" s="38">
        <f>IF(COUNTA($D$2:D12)&lt;=$E$2,COUNTA($D$2:D12),"")</f>
        <v>11</v>
      </c>
      <c r="G12" s="45"/>
      <c r="H12" s="84"/>
      <c r="I12" s="84"/>
      <c r="J12" s="223"/>
      <c r="K12" s="223"/>
      <c r="L12" s="223"/>
      <c r="M12" s="217"/>
      <c r="N12" s="217"/>
      <c r="O12" s="217"/>
      <c r="P12" s="217"/>
      <c r="Q12" s="93" t="s">
        <v>89</v>
      </c>
      <c r="R12" s="93"/>
      <c r="S12" s="93"/>
      <c r="T12" s="84"/>
      <c r="U12" s="84"/>
      <c r="V12" s="84"/>
      <c r="W12" s="84"/>
      <c r="X12" s="84"/>
      <c r="Y12" s="84"/>
      <c r="Z12" s="84"/>
      <c r="AA12" s="84"/>
    </row>
    <row r="13" spans="1:27" ht="15.75" thickBot="1" x14ac:dyDescent="0.3">
      <c r="A13" s="39" t="s">
        <v>332</v>
      </c>
      <c r="B13" s="39" t="s">
        <v>292</v>
      </c>
      <c r="D13" s="37" t="str">
        <f t="shared" si="0"/>
        <v>DY3Q4</v>
      </c>
      <c r="F13" s="38">
        <f>IF(COUNTA($D$2:D13)&lt;=$E$2,COUNTA($D$2:D13),"")</f>
        <v>12</v>
      </c>
      <c r="G13" s="45"/>
      <c r="H13" s="84"/>
      <c r="I13" s="84"/>
      <c r="J13" s="221">
        <f>EDATE(J7,3)</f>
        <v>44287</v>
      </c>
      <c r="K13" s="221">
        <f>IF(J13="","",EDATE(J13,3))-1</f>
        <v>44377</v>
      </c>
      <c r="L13" s="221">
        <f>EDATE(L7,3)</f>
        <v>44438</v>
      </c>
      <c r="M13" s="215">
        <f>COUNT($J$7:J18)</f>
        <v>2</v>
      </c>
      <c r="N13" s="215">
        <f>M7</f>
        <v>1</v>
      </c>
      <c r="O13" s="215" t="str">
        <f>IF(O7="",IF($R$5=J13,1,""),O7+1)</f>
        <v/>
      </c>
      <c r="P13" s="215">
        <f>IF(M13&lt;=$E$2,1,0)</f>
        <v>1</v>
      </c>
      <c r="Q13" s="93" t="s">
        <v>287</v>
      </c>
      <c r="R13" s="93" t="str">
        <f>IF(R7="",IF(R$3='S Reporting logic (DO NOT EDIT)'!$J$13,'SMI-SED reporting schedule'!B$14,""),VLOOKUP(R7,$A$1:$B$101,2,FALSE))</f>
        <v>DY1Q2</v>
      </c>
      <c r="S13" s="93" t="str">
        <f t="shared" ref="S13:S18" si="2">IF($P$13=1,R13,"")</f>
        <v>DY1Q2</v>
      </c>
      <c r="T13" s="84"/>
      <c r="U13" s="84"/>
      <c r="V13" s="84"/>
      <c r="W13" s="84"/>
      <c r="X13" s="84"/>
      <c r="Y13" s="84"/>
      <c r="Z13" s="84"/>
      <c r="AA13" s="84"/>
    </row>
    <row r="14" spans="1:27" ht="15.75" thickBot="1" x14ac:dyDescent="0.3">
      <c r="A14" s="39" t="s">
        <v>292</v>
      </c>
      <c r="B14" s="39" t="s">
        <v>333</v>
      </c>
      <c r="D14" s="37" t="str">
        <f t="shared" si="0"/>
        <v>DY4Q1</v>
      </c>
      <c r="F14" s="38">
        <f>IF(COUNTA($D$2:D14)&lt;=$E$2,COUNTA($D$2:D14),"")</f>
        <v>13</v>
      </c>
      <c r="G14" s="45"/>
      <c r="H14" s="84"/>
      <c r="I14" s="84"/>
      <c r="J14" s="222"/>
      <c r="K14" s="222"/>
      <c r="L14" s="222"/>
      <c r="M14" s="216"/>
      <c r="N14" s="216"/>
      <c r="O14" s="216"/>
      <c r="P14" s="216"/>
      <c r="Q14" s="93" t="s">
        <v>164</v>
      </c>
      <c r="R14" s="93" t="str">
        <f>IF(R8="",IF(R$3='S Reporting logic (DO NOT EDIT)'!$J$13,'SMI-SED reporting schedule'!B$14,""),VLOOKUP(R8,$A$1:$B$101,2,FALSE))</f>
        <v>DY1Q2</v>
      </c>
      <c r="S14" s="93" t="str">
        <f t="shared" si="2"/>
        <v>DY1Q2</v>
      </c>
      <c r="T14" s="84"/>
      <c r="U14" s="84"/>
      <c r="V14" s="84"/>
      <c r="W14" s="84"/>
      <c r="X14" s="84"/>
      <c r="Y14" s="84"/>
      <c r="Z14" s="84"/>
      <c r="AA14" s="84"/>
    </row>
    <row r="15" spans="1:27" ht="15.75" thickBot="1" x14ac:dyDescent="0.3">
      <c r="A15" s="39" t="s">
        <v>333</v>
      </c>
      <c r="B15" s="39" t="s">
        <v>334</v>
      </c>
      <c r="D15" s="37" t="str">
        <f t="shared" si="0"/>
        <v>DY4Q2</v>
      </c>
      <c r="F15" s="38">
        <f>IF(COUNTA($D$2:D15)&lt;=$E$2,COUNTA($D$2:D15),"")</f>
        <v>14</v>
      </c>
      <c r="G15" s="45"/>
      <c r="H15" s="84"/>
      <c r="I15" s="84"/>
      <c r="J15" s="222"/>
      <c r="K15" s="222"/>
      <c r="L15" s="222"/>
      <c r="M15" s="216"/>
      <c r="N15" s="216"/>
      <c r="O15" s="216"/>
      <c r="P15" s="216"/>
      <c r="Q15" s="93" t="s">
        <v>96</v>
      </c>
      <c r="R15" s="93" t="str">
        <f>IF(R9="",IF(R$4='S Reporting logic (DO NOT EDIT)'!$J$13,'SMI-SED reporting schedule'!B$14,""),VLOOKUP(R9,$A$1:$B$101,2,FALSE))</f>
        <v>DY1Q1</v>
      </c>
      <c r="S15" s="93" t="str">
        <f t="shared" si="2"/>
        <v>DY1Q1</v>
      </c>
      <c r="T15" s="84"/>
      <c r="U15" s="84"/>
      <c r="V15" s="84"/>
      <c r="W15" s="84"/>
      <c r="X15" s="84"/>
      <c r="Y15" s="84"/>
      <c r="Z15" s="84"/>
      <c r="AA15" s="84"/>
    </row>
    <row r="16" spans="1:27" ht="15.75" thickBot="1" x14ac:dyDescent="0.3">
      <c r="A16" s="39" t="s">
        <v>334</v>
      </c>
      <c r="B16" s="39" t="s">
        <v>335</v>
      </c>
      <c r="D16" s="37" t="str">
        <f t="shared" si="0"/>
        <v>DY4Q3</v>
      </c>
      <c r="F16" s="38">
        <f>IF(COUNTA($D$2:D16)&lt;=$E$2,COUNTA($D$2:D16),"")</f>
        <v>15</v>
      </c>
      <c r="G16" s="45"/>
      <c r="H16" s="84"/>
      <c r="I16" s="84"/>
      <c r="J16" s="222"/>
      <c r="K16" s="222"/>
      <c r="L16" s="222"/>
      <c r="M16" s="216"/>
      <c r="N16" s="216"/>
      <c r="O16" s="216"/>
      <c r="P16" s="216"/>
      <c r="Q16" s="93" t="s">
        <v>288</v>
      </c>
      <c r="R16" s="93"/>
      <c r="S16" s="93">
        <f t="shared" si="2"/>
        <v>0</v>
      </c>
      <c r="T16" s="84"/>
      <c r="U16" s="84"/>
      <c r="V16" s="84"/>
      <c r="W16" s="84"/>
      <c r="X16" s="84"/>
      <c r="Y16" s="84"/>
      <c r="Z16" s="84"/>
      <c r="AA16" s="84" t="s">
        <v>266</v>
      </c>
    </row>
    <row r="17" spans="1:22" ht="15.75" thickBot="1" x14ac:dyDescent="0.3">
      <c r="A17" s="39" t="s">
        <v>335</v>
      </c>
      <c r="B17" s="39" t="s">
        <v>293</v>
      </c>
      <c r="D17" s="37" t="str">
        <f t="shared" si="0"/>
        <v>DY4Q4</v>
      </c>
      <c r="F17" s="38">
        <f>IF(COUNTA($D$2:D17)&lt;=$E$2,COUNTA($D$2:D17),"")</f>
        <v>16</v>
      </c>
      <c r="G17" s="45"/>
      <c r="H17" s="84"/>
      <c r="I17" s="84"/>
      <c r="J17" s="222"/>
      <c r="K17" s="222"/>
      <c r="L17" s="222"/>
      <c r="M17" s="216"/>
      <c r="N17" s="216"/>
      <c r="O17" s="216"/>
      <c r="P17" s="216"/>
      <c r="Q17" s="93" t="s">
        <v>289</v>
      </c>
      <c r="R17" s="93" t="str">
        <f>IF(O13="","",IF(MOD(O13,4)=0, "CY" &amp; (G2-1+O13/4), ""))</f>
        <v/>
      </c>
      <c r="S17" s="93" t="str">
        <f t="shared" si="2"/>
        <v/>
      </c>
      <c r="T17" s="84"/>
      <c r="U17" s="84"/>
      <c r="V17" s="84"/>
    </row>
    <row r="18" spans="1:22" ht="22.5" customHeight="1" thickBot="1" x14ac:dyDescent="0.3">
      <c r="A18" s="39" t="s">
        <v>293</v>
      </c>
      <c r="B18" s="39" t="s">
        <v>336</v>
      </c>
      <c r="D18" s="37" t="str">
        <f t="shared" si="0"/>
        <v>DY5Q1</v>
      </c>
      <c r="F18" s="38">
        <f>IF(COUNTA($D$2:D18)&lt;=$E$2,COUNTA($D$2:D18),"")</f>
        <v>17</v>
      </c>
      <c r="G18" s="38"/>
      <c r="H18" s="84"/>
      <c r="I18" s="84"/>
      <c r="J18" s="223"/>
      <c r="K18" s="223"/>
      <c r="L18" s="223"/>
      <c r="M18" s="217"/>
      <c r="N18" s="217"/>
      <c r="O18" s="217"/>
      <c r="P18" s="217"/>
      <c r="Q18" s="93" t="s">
        <v>89</v>
      </c>
      <c r="R18" s="93" t="str">
        <f>IF(MOD(N13,4)=0, "DY" &amp; N13/4, "")</f>
        <v/>
      </c>
      <c r="S18" s="93" t="str">
        <f t="shared" si="2"/>
        <v/>
      </c>
      <c r="T18" s="84"/>
      <c r="U18" s="84"/>
      <c r="V18" s="84"/>
    </row>
    <row r="19" spans="1:22" ht="30.75" customHeight="1" thickBot="1" x14ac:dyDescent="0.3">
      <c r="A19" s="39" t="s">
        <v>336</v>
      </c>
      <c r="B19" s="39" t="s">
        <v>337</v>
      </c>
      <c r="D19" s="37" t="str">
        <f t="shared" si="0"/>
        <v>DY5Q2</v>
      </c>
      <c r="F19" s="38">
        <f>IF(COUNTA($D$2:D19)&lt;=$E$2,COUNTA($D$2:D19),"")</f>
        <v>18</v>
      </c>
      <c r="G19" s="38"/>
      <c r="H19" s="84"/>
      <c r="I19" s="84"/>
      <c r="J19" s="221">
        <f>EDATE(J13,3)</f>
        <v>44378</v>
      </c>
      <c r="K19" s="221">
        <f t="shared" ref="K19" si="3">IF(J19="","",EDATE(J19,3))-1</f>
        <v>44469</v>
      </c>
      <c r="L19" s="221">
        <f>EDATE(L13,3)</f>
        <v>44530</v>
      </c>
      <c r="M19" s="215">
        <f>COUNT($J$7:J24)</f>
        <v>3</v>
      </c>
      <c r="N19" s="215">
        <f>M13</f>
        <v>2</v>
      </c>
      <c r="O19" s="215" t="str">
        <f>IF(O13="",IF($R$5=J19,4,""),O13+1)</f>
        <v/>
      </c>
      <c r="P19" s="215">
        <f>IF(M19&lt;=$E$2,1,0)</f>
        <v>1</v>
      </c>
      <c r="Q19" s="93" t="s">
        <v>287</v>
      </c>
      <c r="R19" s="93" t="str">
        <f>IF(R13="",IF(R$3='S Reporting logic (DO NOT EDIT)'!$J$19,'SMI-SED reporting schedule'!B$14,""),VLOOKUP(R13,$A$1:$B$101,2,FALSE))</f>
        <v>DY1Q3</v>
      </c>
      <c r="S19" s="93" t="str">
        <f>IF($P$19=1,R19,"")</f>
        <v>DY1Q3</v>
      </c>
      <c r="T19" s="84"/>
      <c r="U19" s="84"/>
      <c r="V19" s="84" t="s">
        <v>266</v>
      </c>
    </row>
    <row r="20" spans="1:22" ht="22.5" customHeight="1" thickBot="1" x14ac:dyDescent="0.3">
      <c r="A20" s="39" t="s">
        <v>337</v>
      </c>
      <c r="B20" s="39" t="s">
        <v>338</v>
      </c>
      <c r="D20" s="37" t="str">
        <f t="shared" si="0"/>
        <v>DY5Q3</v>
      </c>
      <c r="F20" s="38">
        <f>IF(COUNTA($D$2:D20)&lt;=$E$2,COUNTA($D$2:D20),"")</f>
        <v>19</v>
      </c>
      <c r="G20" s="38"/>
      <c r="H20" s="84"/>
      <c r="I20" s="84"/>
      <c r="J20" s="222"/>
      <c r="K20" s="222"/>
      <c r="L20" s="222"/>
      <c r="M20" s="216"/>
      <c r="N20" s="216"/>
      <c r="O20" s="216"/>
      <c r="P20" s="216"/>
      <c r="Q20" s="93" t="s">
        <v>164</v>
      </c>
      <c r="R20" s="93" t="str">
        <f>IF(R14="",IF(R$3='S Reporting logic (DO NOT EDIT)'!$J$19,'SMI-SED reporting schedule'!B$14,""),VLOOKUP(R14,$A$1:$B$101,2,FALSE))</f>
        <v>DY1Q3</v>
      </c>
      <c r="S20" s="93" t="str">
        <f>IF($P$19=1,R20,"")</f>
        <v>DY1Q3</v>
      </c>
      <c r="T20" s="84"/>
      <c r="U20" s="84"/>
      <c r="V20" s="84"/>
    </row>
    <row r="21" spans="1:22" ht="22.5" customHeight="1" thickBot="1" x14ac:dyDescent="0.3">
      <c r="A21" s="39" t="s">
        <v>338</v>
      </c>
      <c r="B21" s="39" t="s">
        <v>339</v>
      </c>
      <c r="D21" s="37" t="str">
        <f t="shared" si="0"/>
        <v>DY5Q4</v>
      </c>
      <c r="F21" s="38">
        <f>IF(COUNTA($D$2:D21)&lt;=$E$2,COUNTA($D$2:D21),"")</f>
        <v>20</v>
      </c>
      <c r="G21" s="38"/>
      <c r="H21" s="84"/>
      <c r="I21" s="84"/>
      <c r="J21" s="222"/>
      <c r="K21" s="222"/>
      <c r="L21" s="222"/>
      <c r="M21" s="216"/>
      <c r="N21" s="216"/>
      <c r="O21" s="216"/>
      <c r="P21" s="216"/>
      <c r="Q21" s="93" t="s">
        <v>96</v>
      </c>
      <c r="R21" s="93" t="str">
        <f>IF(R15="",IF(R$4='S Reporting logic (DO NOT EDIT)'!$J$19,'SMI-SED reporting schedule'!B$14,""),VLOOKUP(R15,$A$1:$B$101,2,FALSE))</f>
        <v>DY1Q2</v>
      </c>
      <c r="S21" s="93" t="str">
        <f t="shared" ref="S21:S23" si="4">IF($P$19=1,R21,"")</f>
        <v>DY1Q2</v>
      </c>
      <c r="T21" s="84"/>
      <c r="U21" s="84"/>
      <c r="V21" s="84"/>
    </row>
    <row r="22" spans="1:22" ht="22.5" customHeight="1" thickBot="1" x14ac:dyDescent="0.3">
      <c r="A22" s="39" t="s">
        <v>339</v>
      </c>
      <c r="B22" s="39" t="s">
        <v>340</v>
      </c>
      <c r="D22" s="37" t="str">
        <f t="shared" si="0"/>
        <v>DY6Q1</v>
      </c>
      <c r="F22" s="38" t="str">
        <f>IF(COUNTA($D$2:D22)&lt;=$E$2,COUNTA($D$2:D22),"")</f>
        <v/>
      </c>
      <c r="G22" s="38"/>
      <c r="H22" s="84"/>
      <c r="I22" s="84"/>
      <c r="J22" s="222"/>
      <c r="K22" s="222"/>
      <c r="L22" s="222"/>
      <c r="M22" s="216"/>
      <c r="N22" s="216"/>
      <c r="O22" s="216"/>
      <c r="P22" s="216"/>
      <c r="Q22" s="93" t="s">
        <v>288</v>
      </c>
      <c r="R22" s="93" t="str">
        <f>IF(MOD(M19,4)=0, "AA" &amp; M19/4, "")</f>
        <v/>
      </c>
      <c r="S22" s="93" t="str">
        <f t="shared" si="4"/>
        <v/>
      </c>
      <c r="T22" s="84"/>
      <c r="U22" s="84"/>
      <c r="V22" s="84"/>
    </row>
    <row r="23" spans="1:22" ht="30.75" customHeight="1" thickBot="1" x14ac:dyDescent="0.3">
      <c r="A23" s="39" t="s">
        <v>340</v>
      </c>
      <c r="B23" s="39" t="s">
        <v>341</v>
      </c>
      <c r="D23" s="37" t="str">
        <f t="shared" si="0"/>
        <v>DY6Q2</v>
      </c>
      <c r="F23" s="38" t="str">
        <f>IF(COUNTA($D$2:D23)&lt;=$E$2,COUNTA($D$2:D23),"")</f>
        <v/>
      </c>
      <c r="G23" s="38"/>
      <c r="H23" s="84"/>
      <c r="I23" s="84"/>
      <c r="J23" s="222"/>
      <c r="K23" s="222"/>
      <c r="L23" s="222"/>
      <c r="M23" s="216"/>
      <c r="N23" s="216"/>
      <c r="O23" s="216"/>
      <c r="P23" s="216"/>
      <c r="Q23" s="93" t="s">
        <v>289</v>
      </c>
      <c r="R23" s="93" t="str">
        <f>IF(O19="","",IF(MOD(O19,4)=0, "CY" &amp; (G2-1+O19/4), ""))</f>
        <v/>
      </c>
      <c r="S23" s="93" t="str">
        <f t="shared" si="4"/>
        <v/>
      </c>
      <c r="T23" s="84"/>
      <c r="U23" s="84"/>
      <c r="V23" s="84"/>
    </row>
    <row r="24" spans="1:22" ht="22.5" customHeight="1" thickBot="1" x14ac:dyDescent="0.3">
      <c r="A24" s="39" t="s">
        <v>341</v>
      </c>
      <c r="B24" s="39" t="s">
        <v>342</v>
      </c>
      <c r="D24" s="37" t="str">
        <f t="shared" si="0"/>
        <v>DY6Q3</v>
      </c>
      <c r="F24" s="38" t="str">
        <f>IF(COUNTA($D$2:D24)&lt;=$E$2,COUNTA($D$2:D24),"")</f>
        <v/>
      </c>
      <c r="G24" s="38"/>
      <c r="H24" s="84"/>
      <c r="I24" s="84"/>
      <c r="J24" s="223"/>
      <c r="K24" s="223"/>
      <c r="L24" s="223"/>
      <c r="M24" s="217"/>
      <c r="N24" s="217"/>
      <c r="O24" s="217"/>
      <c r="P24" s="217"/>
      <c r="Q24" s="93" t="s">
        <v>89</v>
      </c>
      <c r="R24" s="93" t="str">
        <f>IF(MOD(N19,4)=0, "DY" &amp; N19/4, "")</f>
        <v/>
      </c>
      <c r="S24" s="93" t="str">
        <f>IF($P$19=1,R24,"")</f>
        <v/>
      </c>
      <c r="T24" s="84"/>
      <c r="U24" s="84"/>
      <c r="V24" s="84"/>
    </row>
    <row r="25" spans="1:22" ht="22.5" customHeight="1" thickBot="1" x14ac:dyDescent="0.3">
      <c r="A25" s="39" t="s">
        <v>342</v>
      </c>
      <c r="B25" s="39" t="s">
        <v>343</v>
      </c>
      <c r="D25" s="37" t="str">
        <f t="shared" si="0"/>
        <v>DY6Q4</v>
      </c>
      <c r="F25" s="38" t="str">
        <f>IF(COUNTA($D$2:D25)&lt;=$E$2,COUNTA($D$2:D25),"")</f>
        <v/>
      </c>
      <c r="G25" s="38"/>
      <c r="H25" s="84"/>
      <c r="I25" s="84"/>
      <c r="J25" s="221">
        <f>EDATE(J19,3)</f>
        <v>44470</v>
      </c>
      <c r="K25" s="221">
        <f t="shared" ref="K25" si="5">IF(J25="","",EDATE(J25,3))-1</f>
        <v>44561</v>
      </c>
      <c r="L25" s="221">
        <f>EDATE(L19,3)</f>
        <v>44620</v>
      </c>
      <c r="M25" s="215">
        <f>COUNT($J$7:J30)</f>
        <v>4</v>
      </c>
      <c r="N25" s="215">
        <f>M19</f>
        <v>3</v>
      </c>
      <c r="O25" s="215" t="str">
        <f>IF(O19="",IF($R$5=J25,4,""),O19+1)</f>
        <v/>
      </c>
      <c r="P25" s="215">
        <f>IF(M25&lt;=$E$2,1,0)</f>
        <v>1</v>
      </c>
      <c r="Q25" s="93" t="s">
        <v>287</v>
      </c>
      <c r="R25" s="93" t="str">
        <f>IF(R19="",IF(R$3='S Reporting logic (DO NOT EDIT)'!$J$25,'SMI-SED reporting schedule'!B$14,""),VLOOKUP(R19,$A$1:$B$101,2,FALSE))</f>
        <v>DY1Q4</v>
      </c>
      <c r="S25" s="93" t="str">
        <f>IF($P$25=1,R25,"")</f>
        <v>DY1Q4</v>
      </c>
      <c r="T25" s="84"/>
      <c r="U25" s="84"/>
      <c r="V25" s="84"/>
    </row>
    <row r="26" spans="1:22" ht="22.5" customHeight="1" thickBot="1" x14ac:dyDescent="0.3">
      <c r="A26" s="39" t="s">
        <v>343</v>
      </c>
      <c r="B26" s="39" t="s">
        <v>344</v>
      </c>
      <c r="D26" s="37" t="str">
        <f t="shared" si="0"/>
        <v>DY7Q1</v>
      </c>
      <c r="F26" s="38" t="str">
        <f>IF(COUNTA($D$2:D26)&lt;=$E$2,COUNTA($D$2:D26),"")</f>
        <v/>
      </c>
      <c r="G26" s="38"/>
      <c r="H26" s="84"/>
      <c r="I26" s="84"/>
      <c r="J26" s="222"/>
      <c r="K26" s="222"/>
      <c r="L26" s="222"/>
      <c r="M26" s="216"/>
      <c r="N26" s="216"/>
      <c r="O26" s="216"/>
      <c r="P26" s="216"/>
      <c r="Q26" s="93" t="s">
        <v>164</v>
      </c>
      <c r="R26" s="93" t="str">
        <f>IF(R20="",IF(R$3='S Reporting logic (DO NOT EDIT)'!$J$25,'SMI-SED reporting schedule'!B$14,""),VLOOKUP(R20,$A$1:$B$101,2,FALSE))</f>
        <v>DY1Q4</v>
      </c>
      <c r="S26" s="93" t="str">
        <f>IF($P$25=1,R26,"")</f>
        <v>DY1Q4</v>
      </c>
      <c r="T26" s="84"/>
      <c r="U26" s="84"/>
      <c r="V26" s="84"/>
    </row>
    <row r="27" spans="1:22" ht="22.5" customHeight="1" thickBot="1" x14ac:dyDescent="0.3">
      <c r="A27" s="39" t="s">
        <v>344</v>
      </c>
      <c r="B27" s="39" t="s">
        <v>345</v>
      </c>
      <c r="D27" s="37" t="str">
        <f t="shared" si="0"/>
        <v>DY7Q2</v>
      </c>
      <c r="F27" s="38" t="str">
        <f>IF(COUNTA($D$2:D27)&lt;=$E$2,COUNTA($D$2:D27),"")</f>
        <v/>
      </c>
      <c r="G27" s="38"/>
      <c r="H27" s="84"/>
      <c r="I27" s="84"/>
      <c r="J27" s="222"/>
      <c r="K27" s="222"/>
      <c r="L27" s="222"/>
      <c r="M27" s="216"/>
      <c r="N27" s="216"/>
      <c r="O27" s="216"/>
      <c r="P27" s="216"/>
      <c r="Q27" s="93" t="s">
        <v>96</v>
      </c>
      <c r="R27" s="93" t="str">
        <f>IF(R21="",IF(R$4='S Reporting logic (DO NOT EDIT)'!$J$25,'SMI-SED reporting schedule'!B$14,""),VLOOKUP(R21,$A$1:$B$101,2,FALSE))</f>
        <v>DY1Q3</v>
      </c>
      <c r="S27" s="93" t="str">
        <f t="shared" ref="S27:S29" si="6">IF($P$25=1,R27,"")</f>
        <v>DY1Q3</v>
      </c>
      <c r="T27" s="84"/>
      <c r="U27" s="84"/>
      <c r="V27" s="84"/>
    </row>
    <row r="28" spans="1:22" ht="22.5" customHeight="1" thickBot="1" x14ac:dyDescent="0.3">
      <c r="A28" s="39" t="s">
        <v>345</v>
      </c>
      <c r="B28" s="39" t="s">
        <v>346</v>
      </c>
      <c r="D28" s="37" t="str">
        <f t="shared" si="0"/>
        <v>DY7Q3</v>
      </c>
      <c r="F28" s="38" t="str">
        <f>IF(COUNTA($D$2:D28)&lt;=$E$2,COUNTA($D$2:D28),"")</f>
        <v/>
      </c>
      <c r="G28" s="38"/>
      <c r="H28" s="84"/>
      <c r="I28" s="84"/>
      <c r="J28" s="222"/>
      <c r="K28" s="222"/>
      <c r="L28" s="222"/>
      <c r="M28" s="216"/>
      <c r="N28" s="216"/>
      <c r="O28" s="216"/>
      <c r="P28" s="216"/>
      <c r="Q28" s="93" t="s">
        <v>288</v>
      </c>
      <c r="R28" s="93" t="str">
        <f>IF(MOD(M25,4)=0, "AA" &amp; M25/4, "")</f>
        <v>AA1</v>
      </c>
      <c r="S28" s="93" t="str">
        <f t="shared" si="6"/>
        <v>AA1</v>
      </c>
      <c r="T28" s="84"/>
      <c r="U28" s="84"/>
      <c r="V28" s="84"/>
    </row>
    <row r="29" spans="1:22" ht="22.5" customHeight="1" thickBot="1" x14ac:dyDescent="0.3">
      <c r="A29" s="39" t="s">
        <v>346</v>
      </c>
      <c r="B29" s="39" t="s">
        <v>347</v>
      </c>
      <c r="D29" s="37" t="str">
        <f t="shared" si="0"/>
        <v>DY7Q4</v>
      </c>
      <c r="F29" s="38" t="str">
        <f>IF(COUNTA($D$2:D29)&lt;=$E$2,COUNTA($D$2:D29),"")</f>
        <v/>
      </c>
      <c r="G29" s="38"/>
      <c r="H29" s="84"/>
      <c r="I29" s="84"/>
      <c r="J29" s="222"/>
      <c r="K29" s="222"/>
      <c r="L29" s="222"/>
      <c r="M29" s="216"/>
      <c r="N29" s="216"/>
      <c r="O29" s="216"/>
      <c r="P29" s="216"/>
      <c r="Q29" s="93" t="s">
        <v>289</v>
      </c>
      <c r="R29" s="93" t="str">
        <f>IF(O25="","",IF(MOD(O25,4)=0, "CY" &amp; (G2-1+O25/4), ""))</f>
        <v/>
      </c>
      <c r="S29" s="93" t="str">
        <f t="shared" si="6"/>
        <v/>
      </c>
      <c r="T29" s="84"/>
      <c r="U29" s="84"/>
      <c r="V29" s="84"/>
    </row>
    <row r="30" spans="1:22" ht="22.5" customHeight="1" thickBot="1" x14ac:dyDescent="0.3">
      <c r="A30" s="39" t="s">
        <v>347</v>
      </c>
      <c r="B30" s="39" t="s">
        <v>348</v>
      </c>
      <c r="D30" s="37" t="str">
        <f t="shared" si="0"/>
        <v>DY8Q1</v>
      </c>
      <c r="F30" s="38" t="str">
        <f>IF(COUNTA($D$2:D30)&lt;=$E$2,COUNTA($D$2:D30),"")</f>
        <v/>
      </c>
      <c r="G30" s="38"/>
      <c r="H30" s="84"/>
      <c r="I30" s="84"/>
      <c r="J30" s="223"/>
      <c r="K30" s="223"/>
      <c r="L30" s="223"/>
      <c r="M30" s="217"/>
      <c r="N30" s="217"/>
      <c r="O30" s="217"/>
      <c r="P30" s="217"/>
      <c r="Q30" s="93" t="s">
        <v>89</v>
      </c>
      <c r="R30" s="93" t="str">
        <f>IF(MOD(N25,4)=0, "DY" &amp; N25/4, "")</f>
        <v/>
      </c>
      <c r="S30" s="93" t="str">
        <f>IF($P$25=1,R30,"")</f>
        <v/>
      </c>
      <c r="T30" s="84"/>
      <c r="U30" s="84"/>
      <c r="V30" s="84"/>
    </row>
    <row r="31" spans="1:22" ht="30.75" customHeight="1" thickBot="1" x14ac:dyDescent="0.3">
      <c r="A31" s="39" t="s">
        <v>348</v>
      </c>
      <c r="B31" s="39" t="s">
        <v>349</v>
      </c>
      <c r="D31" s="37" t="str">
        <f t="shared" si="0"/>
        <v>DY8Q2</v>
      </c>
      <c r="F31" s="38" t="str">
        <f>IF(COUNTA($D$2:D31)&lt;=$E$2,COUNTA($D$2:D31),"")</f>
        <v/>
      </c>
      <c r="G31" s="38"/>
      <c r="H31" s="84"/>
      <c r="I31" s="84"/>
      <c r="J31" s="218">
        <f>EDATE(J25,3)</f>
        <v>44562</v>
      </c>
      <c r="K31" s="218">
        <f>IF(J31="","",EDATE(J31,3))-1</f>
        <v>44651</v>
      </c>
      <c r="L31" s="218">
        <f>EDATE(L25,3)</f>
        <v>44709</v>
      </c>
      <c r="M31" s="212">
        <f>COUNT($J$7:J36)</f>
        <v>5</v>
      </c>
      <c r="N31" s="212">
        <f>M25</f>
        <v>4</v>
      </c>
      <c r="O31" s="212" t="str">
        <f>IF(O25="",IF($R$5=J31,4,""),O25+1)</f>
        <v/>
      </c>
      <c r="P31" s="212">
        <f>IF(M31&lt;=$E$2,1,0)</f>
        <v>1</v>
      </c>
      <c r="Q31" s="92" t="s">
        <v>287</v>
      </c>
      <c r="R31" s="92" t="str">
        <f>IF(R25="",IF(R$3='S Reporting logic (DO NOT EDIT)'!$J$31,'SMI-SED reporting schedule'!B$14,""),VLOOKUP(R25,$A$1:$B$101,2,FALSE))</f>
        <v>DY2Q1</v>
      </c>
      <c r="S31" s="92" t="str">
        <f>IF($P$31=1,R31,"")</f>
        <v>DY2Q1</v>
      </c>
      <c r="T31" s="84"/>
      <c r="U31" s="84"/>
      <c r="V31" s="84"/>
    </row>
    <row r="32" spans="1:22" ht="15.75" thickBot="1" x14ac:dyDescent="0.3">
      <c r="A32" s="39" t="s">
        <v>349</v>
      </c>
      <c r="B32" s="39" t="s">
        <v>350</v>
      </c>
      <c r="D32" s="37" t="str">
        <f t="shared" si="0"/>
        <v>DY8Q3</v>
      </c>
      <c r="F32" s="38" t="str">
        <f>IF(COUNTA($D$2:D32)&lt;=$E$2,COUNTA($D$2:D32),"")</f>
        <v/>
      </c>
      <c r="G32" s="38"/>
      <c r="H32" s="84"/>
      <c r="I32" s="84"/>
      <c r="J32" s="219"/>
      <c r="K32" s="219"/>
      <c r="L32" s="219"/>
      <c r="M32" s="213"/>
      <c r="N32" s="213"/>
      <c r="O32" s="213"/>
      <c r="P32" s="213"/>
      <c r="Q32" s="92" t="s">
        <v>164</v>
      </c>
      <c r="R32" s="92" t="str">
        <f>IF(R26="",IF(R$3='S Reporting logic (DO NOT EDIT)'!$J$31,'SMI-SED reporting schedule'!B$14,""),VLOOKUP(R26,$A$1:$B$101,2,FALSE))</f>
        <v>DY2Q1</v>
      </c>
      <c r="S32" s="92" t="str">
        <f>IF($P$31=1,R32,"")</f>
        <v>DY2Q1</v>
      </c>
      <c r="T32" s="84"/>
      <c r="U32" s="84"/>
      <c r="V32" s="84"/>
    </row>
    <row r="33" spans="1:21" ht="15.75" thickBot="1" x14ac:dyDescent="0.3">
      <c r="A33" s="39" t="s">
        <v>350</v>
      </c>
      <c r="B33" s="39" t="s">
        <v>351</v>
      </c>
      <c r="D33" s="37" t="str">
        <f t="shared" si="0"/>
        <v>DY8Q4</v>
      </c>
      <c r="F33" s="38" t="str">
        <f>IF(COUNTA($D$2:D33)&lt;=$E$2,COUNTA($D$2:D33),"")</f>
        <v/>
      </c>
      <c r="G33" s="38"/>
      <c r="H33" s="84"/>
      <c r="I33" s="84"/>
      <c r="J33" s="219"/>
      <c r="K33" s="219"/>
      <c r="L33" s="219"/>
      <c r="M33" s="213"/>
      <c r="N33" s="213"/>
      <c r="O33" s="213"/>
      <c r="P33" s="213"/>
      <c r="Q33" s="92" t="s">
        <v>96</v>
      </c>
      <c r="R33" s="92" t="str">
        <f>IF(R27="",IF(R$4='S Reporting logic (DO NOT EDIT)'!$J$31,'SMI-SED reporting schedule'!B$14,""),VLOOKUP(R27,$A$1:$B$101,2,FALSE))</f>
        <v>DY1Q4</v>
      </c>
      <c r="S33" s="92" t="str">
        <f t="shared" ref="S33:S35" si="7">IF($P$31=1,R33,"")</f>
        <v>DY1Q4</v>
      </c>
      <c r="T33" s="84"/>
      <c r="U33" s="84"/>
    </row>
    <row r="34" spans="1:21" ht="15.75" thickBot="1" x14ac:dyDescent="0.3">
      <c r="A34" s="39" t="s">
        <v>351</v>
      </c>
      <c r="B34" s="39" t="s">
        <v>352</v>
      </c>
      <c r="D34" s="37" t="str">
        <f t="shared" si="0"/>
        <v>DY9Q1</v>
      </c>
      <c r="F34" s="38" t="str">
        <f>IF(COUNTA($D$2:D34)&lt;=$E$2,COUNTA($D$2:D34),"")</f>
        <v/>
      </c>
      <c r="G34" s="38"/>
      <c r="H34" s="84"/>
      <c r="I34" s="84"/>
      <c r="J34" s="219"/>
      <c r="K34" s="219"/>
      <c r="L34" s="219"/>
      <c r="M34" s="213"/>
      <c r="N34" s="213"/>
      <c r="O34" s="213"/>
      <c r="P34" s="213"/>
      <c r="Q34" s="92" t="s">
        <v>288</v>
      </c>
      <c r="R34" s="92" t="str">
        <f>IF(MOD(M31,4)=0, "AA" &amp; M31/4, "")</f>
        <v/>
      </c>
      <c r="S34" s="92" t="str">
        <f t="shared" si="7"/>
        <v/>
      </c>
      <c r="T34" s="84"/>
      <c r="U34" s="84"/>
    </row>
    <row r="35" spans="1:21" ht="15.75" thickBot="1" x14ac:dyDescent="0.3">
      <c r="A35" s="39" t="s">
        <v>352</v>
      </c>
      <c r="B35" s="39" t="s">
        <v>353</v>
      </c>
      <c r="D35" s="37" t="str">
        <f t="shared" si="0"/>
        <v>DY9Q2</v>
      </c>
      <c r="F35" s="38" t="str">
        <f>IF(COUNTA($D$2:D35)&lt;=$E$2,COUNTA($D$2:D35),"")</f>
        <v/>
      </c>
      <c r="G35" s="38"/>
      <c r="H35" s="84"/>
      <c r="I35" s="84"/>
      <c r="J35" s="219"/>
      <c r="K35" s="219"/>
      <c r="L35" s="219"/>
      <c r="M35" s="213"/>
      <c r="N35" s="213"/>
      <c r="O35" s="213"/>
      <c r="P35" s="213"/>
      <c r="Q35" s="92" t="s">
        <v>289</v>
      </c>
      <c r="R35" s="92" t="str">
        <f>IF(O31="","",IF(MOD(O31,4)=0, "CY" &amp; ($G$2-1+O31/4), ""))</f>
        <v/>
      </c>
      <c r="S35" s="92" t="str">
        <f t="shared" si="7"/>
        <v/>
      </c>
      <c r="T35" s="84"/>
      <c r="U35" s="84" t="s">
        <v>266</v>
      </c>
    </row>
    <row r="36" spans="1:21" ht="15.75" thickBot="1" x14ac:dyDescent="0.3">
      <c r="A36" s="39" t="s">
        <v>353</v>
      </c>
      <c r="B36" s="39" t="s">
        <v>354</v>
      </c>
      <c r="D36" s="37" t="str">
        <f t="shared" si="0"/>
        <v>DY9Q3</v>
      </c>
      <c r="F36" s="38" t="str">
        <f>IF(COUNTA($D$2:D36)&lt;=$E$2,COUNTA($D$2:D36),"")</f>
        <v/>
      </c>
      <c r="G36" s="38"/>
      <c r="H36" s="84"/>
      <c r="I36" s="84"/>
      <c r="J36" s="220"/>
      <c r="K36" s="220"/>
      <c r="L36" s="220"/>
      <c r="M36" s="214"/>
      <c r="N36" s="214"/>
      <c r="O36" s="214"/>
      <c r="P36" s="214"/>
      <c r="Q36" s="92" t="s">
        <v>89</v>
      </c>
      <c r="R36" s="92" t="str">
        <f>IF(MOD(N31,4)=0, "DY" &amp; N31/4, "")</f>
        <v>DY1</v>
      </c>
      <c r="S36" s="92" t="str">
        <f>IF($P$31=1,R36,"")</f>
        <v>DY1</v>
      </c>
      <c r="T36" s="84"/>
      <c r="U36" s="84"/>
    </row>
    <row r="37" spans="1:21" ht="30.75" customHeight="1" thickBot="1" x14ac:dyDescent="0.3">
      <c r="A37" s="39" t="s">
        <v>354</v>
      </c>
      <c r="B37" s="39" t="s">
        <v>355</v>
      </c>
      <c r="D37" s="37" t="str">
        <f t="shared" si="0"/>
        <v>DY9Q4</v>
      </c>
      <c r="F37" s="38" t="str">
        <f>IF(COUNTA($D$2:D37)&lt;=$E$2,COUNTA($D$2:D37),"")</f>
        <v/>
      </c>
      <c r="G37" s="38"/>
      <c r="H37" s="84"/>
      <c r="I37" s="84"/>
      <c r="J37" s="218">
        <f>EDATE(J31,3)</f>
        <v>44652</v>
      </c>
      <c r="K37" s="218">
        <f t="shared" ref="K37" si="8">IF(J37="","",EDATE(J37,3))-1</f>
        <v>44742</v>
      </c>
      <c r="L37" s="218">
        <f>EDATE(L31,3)</f>
        <v>44801</v>
      </c>
      <c r="M37" s="212">
        <f>COUNT($J$7:J42)</f>
        <v>6</v>
      </c>
      <c r="N37" s="212">
        <f>M31</f>
        <v>5</v>
      </c>
      <c r="O37" s="212">
        <f>IF(O31="",IF($R$5=J37,4,""),O31+1)</f>
        <v>4</v>
      </c>
      <c r="P37" s="212">
        <f>IF(M37&lt;=$E$2,1,0)</f>
        <v>1</v>
      </c>
      <c r="Q37" s="92" t="s">
        <v>287</v>
      </c>
      <c r="R37" s="92" t="str">
        <f>IF(R31="",IF(R$3='S Reporting logic (DO NOT EDIT)'!$J$37,'SMI-SED reporting schedule'!B$14,""),VLOOKUP(R31,$A$1:$B$101,2,FALSE))</f>
        <v>DY2Q2</v>
      </c>
      <c r="S37" s="92" t="str">
        <f>IF($P$37=1,R37,"")</f>
        <v>DY2Q2</v>
      </c>
      <c r="T37" s="84"/>
      <c r="U37" s="84"/>
    </row>
    <row r="38" spans="1:21" ht="15.75" thickBot="1" x14ac:dyDescent="0.3">
      <c r="A38" s="39" t="s">
        <v>355</v>
      </c>
      <c r="B38" s="39" t="s">
        <v>356</v>
      </c>
      <c r="D38" s="37" t="str">
        <f t="shared" si="0"/>
        <v>DY10Q1</v>
      </c>
      <c r="F38" s="38" t="str">
        <f>IF(COUNTA($D$2:D38)&lt;=$E$2,COUNTA($D$2:D38),"")</f>
        <v/>
      </c>
      <c r="G38" s="38"/>
      <c r="H38" s="84"/>
      <c r="I38" s="84"/>
      <c r="J38" s="219"/>
      <c r="K38" s="219"/>
      <c r="L38" s="219"/>
      <c r="M38" s="213"/>
      <c r="N38" s="213"/>
      <c r="O38" s="213"/>
      <c r="P38" s="213"/>
      <c r="Q38" s="92" t="s">
        <v>164</v>
      </c>
      <c r="R38" s="92" t="str">
        <f>IF(R32="",IF(R$3='S Reporting logic (DO NOT EDIT)'!$J$37,'SMI-SED reporting schedule'!B$14,""),VLOOKUP(R32,$A$1:$B$101,2,FALSE))</f>
        <v>DY2Q2</v>
      </c>
      <c r="S38" s="92" t="str">
        <f>IF($P$37=1,R38,"")</f>
        <v>DY2Q2</v>
      </c>
      <c r="T38" s="84"/>
      <c r="U38" s="84"/>
    </row>
    <row r="39" spans="1:21" ht="15.75" thickBot="1" x14ac:dyDescent="0.3">
      <c r="A39" s="39" t="s">
        <v>356</v>
      </c>
      <c r="B39" s="39" t="s">
        <v>357</v>
      </c>
      <c r="D39" s="37" t="str">
        <f t="shared" si="0"/>
        <v>DY10Q2</v>
      </c>
      <c r="F39" s="38" t="str">
        <f>IF(COUNTA($D$2:D39)&lt;=$E$2,COUNTA($D$2:D39),"")</f>
        <v/>
      </c>
      <c r="G39" s="38"/>
      <c r="H39" s="84"/>
      <c r="I39" s="84"/>
      <c r="J39" s="219"/>
      <c r="K39" s="219"/>
      <c r="L39" s="219"/>
      <c r="M39" s="213"/>
      <c r="N39" s="213"/>
      <c r="O39" s="213"/>
      <c r="P39" s="213"/>
      <c r="Q39" s="92" t="s">
        <v>96</v>
      </c>
      <c r="R39" s="92" t="str">
        <f>IF(R33="",IF(R$4='S Reporting logic (DO NOT EDIT)'!$J$37,'SMI-SED reporting schedule'!B$14,""),VLOOKUP(R33,$A$1:$B$101,2,FALSE))</f>
        <v>DY2Q1</v>
      </c>
      <c r="S39" s="92" t="str">
        <f t="shared" ref="S39:S41" si="9">IF($P$37=1,R39,"")</f>
        <v>DY2Q1</v>
      </c>
      <c r="T39" s="84"/>
      <c r="U39" s="84"/>
    </row>
    <row r="40" spans="1:21" ht="15.75" thickBot="1" x14ac:dyDescent="0.3">
      <c r="A40" s="39" t="s">
        <v>357</v>
      </c>
      <c r="B40" s="39" t="s">
        <v>358</v>
      </c>
      <c r="D40" s="37" t="str">
        <f t="shared" si="0"/>
        <v>DY10Q3</v>
      </c>
      <c r="F40" s="38" t="str">
        <f>IF(COUNTA($D$2:D40)&lt;=$E$2,COUNTA($D$2:D40),"")</f>
        <v/>
      </c>
      <c r="G40" s="38"/>
      <c r="H40" s="84"/>
      <c r="I40" s="84"/>
      <c r="J40" s="219"/>
      <c r="K40" s="219"/>
      <c r="L40" s="219"/>
      <c r="M40" s="213"/>
      <c r="N40" s="213"/>
      <c r="O40" s="213"/>
      <c r="P40" s="213"/>
      <c r="Q40" s="92" t="s">
        <v>288</v>
      </c>
      <c r="R40" s="92" t="str">
        <f>IF(MOD(M37,4)=0, "AA" &amp; M37/4, "")</f>
        <v/>
      </c>
      <c r="S40" s="92" t="str">
        <f t="shared" si="9"/>
        <v/>
      </c>
      <c r="T40" s="84"/>
      <c r="U40" s="84"/>
    </row>
    <row r="41" spans="1:21" ht="15.75" thickBot="1" x14ac:dyDescent="0.3">
      <c r="A41" s="39" t="s">
        <v>358</v>
      </c>
      <c r="B41" s="39" t="s">
        <v>359</v>
      </c>
      <c r="D41" s="37" t="str">
        <f t="shared" si="0"/>
        <v>DY10Q4</v>
      </c>
      <c r="F41" s="38" t="str">
        <f>IF(COUNTA($D$2:D41)&lt;=$E$2,COUNTA($D$2:D41),"")</f>
        <v/>
      </c>
      <c r="G41" s="38"/>
      <c r="H41" s="84"/>
      <c r="I41" s="84"/>
      <c r="J41" s="219"/>
      <c r="K41" s="219"/>
      <c r="L41" s="219"/>
      <c r="M41" s="213"/>
      <c r="N41" s="213"/>
      <c r="O41" s="213"/>
      <c r="P41" s="213"/>
      <c r="Q41" s="92" t="s">
        <v>289</v>
      </c>
      <c r="R41" s="92" t="str">
        <f>IF(O37="","",IF(MOD(O37,4)=0, "CY" &amp; ($G$2-1+O37/4), ""))</f>
        <v>CY2021</v>
      </c>
      <c r="S41" s="92" t="str">
        <f t="shared" si="9"/>
        <v>CY2021</v>
      </c>
      <c r="T41" s="84"/>
      <c r="U41" s="84"/>
    </row>
    <row r="42" spans="1:21" ht="15.75" thickBot="1" x14ac:dyDescent="0.3">
      <c r="A42" s="39" t="s">
        <v>359</v>
      </c>
      <c r="B42" s="39" t="s">
        <v>360</v>
      </c>
      <c r="D42" s="37" t="str">
        <f t="shared" si="0"/>
        <v>DY11Q1</v>
      </c>
      <c r="F42" s="38" t="str">
        <f>IF(COUNTA($D$2:D42)&lt;=$E$2,COUNTA($D$2:D42),"")</f>
        <v/>
      </c>
      <c r="G42" s="38"/>
      <c r="H42" s="84"/>
      <c r="I42" s="84"/>
      <c r="J42" s="220"/>
      <c r="K42" s="220"/>
      <c r="L42" s="220"/>
      <c r="M42" s="214"/>
      <c r="N42" s="214"/>
      <c r="O42" s="214"/>
      <c r="P42" s="214"/>
      <c r="Q42" s="92" t="s">
        <v>89</v>
      </c>
      <c r="R42" s="92" t="str">
        <f>IF(MOD(N37,4)=0, "DY" &amp; N37/4, "")</f>
        <v/>
      </c>
      <c r="S42" s="92" t="str">
        <f>IF($P$37=1,R42,"")</f>
        <v/>
      </c>
      <c r="T42" s="84"/>
      <c r="U42" s="84"/>
    </row>
    <row r="43" spans="1:21" ht="30.75" customHeight="1" thickBot="1" x14ac:dyDescent="0.3">
      <c r="A43" s="39" t="s">
        <v>360</v>
      </c>
      <c r="B43" s="39" t="s">
        <v>361</v>
      </c>
      <c r="D43" s="37" t="str">
        <f t="shared" si="0"/>
        <v>DY11Q2</v>
      </c>
      <c r="F43" s="38" t="str">
        <f>IF(COUNTA($D$2:D43)&lt;=$E$2,COUNTA($D$2:D43),"")</f>
        <v/>
      </c>
      <c r="G43" s="38"/>
      <c r="H43" s="84"/>
      <c r="I43" s="84"/>
      <c r="J43" s="218">
        <f>EDATE(J37,3)</f>
        <v>44743</v>
      </c>
      <c r="K43" s="218">
        <f t="shared" ref="K43:K103" si="10">IF(J43="","",EDATE(J43,3))-1</f>
        <v>44834</v>
      </c>
      <c r="L43" s="218">
        <f>EDATE(L37,3)</f>
        <v>44893</v>
      </c>
      <c r="M43" s="212">
        <f>COUNT($J$7:J48)</f>
        <v>7</v>
      </c>
      <c r="N43" s="212">
        <f>M37</f>
        <v>6</v>
      </c>
      <c r="O43" s="212">
        <f>IF(O37="",IF($R$5=J43,4,""),O37+1)</f>
        <v>5</v>
      </c>
      <c r="P43" s="212">
        <f>IF(M43&lt;=$E$2,1,0)</f>
        <v>1</v>
      </c>
      <c r="Q43" s="92" t="s">
        <v>287</v>
      </c>
      <c r="R43" s="92" t="str">
        <f>IF(R37="",IF(R$3='S Reporting logic (DO NOT EDIT)'!$J$37,'SMI-SED reporting schedule'!B$14,""),VLOOKUP(R37,$A$1:$B$101,2,FALSE))</f>
        <v>DY2Q3</v>
      </c>
      <c r="S43" s="92" t="str">
        <f>IF($P$43=1,R43,"")</f>
        <v>DY2Q3</v>
      </c>
      <c r="T43" s="84"/>
      <c r="U43" s="84"/>
    </row>
    <row r="44" spans="1:21" ht="15.75" thickBot="1" x14ac:dyDescent="0.3">
      <c r="A44" s="39" t="s">
        <v>361</v>
      </c>
      <c r="B44" s="39" t="s">
        <v>362</v>
      </c>
      <c r="D44" s="37" t="str">
        <f t="shared" si="0"/>
        <v>DY11Q3</v>
      </c>
      <c r="F44" s="38" t="str">
        <f>IF(COUNTA($D$2:D44)&lt;=$E$2,COUNTA($D$2:D44),"")</f>
        <v/>
      </c>
      <c r="G44" s="38"/>
      <c r="H44" s="84"/>
      <c r="I44" s="84"/>
      <c r="J44" s="219"/>
      <c r="K44" s="219"/>
      <c r="L44" s="219"/>
      <c r="M44" s="213"/>
      <c r="N44" s="213"/>
      <c r="O44" s="213"/>
      <c r="P44" s="213"/>
      <c r="Q44" s="92" t="s">
        <v>164</v>
      </c>
      <c r="R44" s="92" t="str">
        <f>IF(R38="",IF(R$3='S Reporting logic (DO NOT EDIT)'!$J$37,'SMI-SED reporting schedule'!B$14,""),VLOOKUP(R38,$A$1:$B$101,2,FALSE))</f>
        <v>DY2Q3</v>
      </c>
      <c r="S44" s="92" t="str">
        <f>IF($P$43=1,R44,"")</f>
        <v>DY2Q3</v>
      </c>
      <c r="T44" s="84"/>
      <c r="U44" s="84"/>
    </row>
    <row r="45" spans="1:21" ht="15.75" thickBot="1" x14ac:dyDescent="0.3">
      <c r="A45" s="39" t="s">
        <v>362</v>
      </c>
      <c r="B45" s="39" t="s">
        <v>363</v>
      </c>
      <c r="D45" s="37" t="str">
        <f t="shared" si="0"/>
        <v>DY11Q4</v>
      </c>
      <c r="F45" s="38" t="str">
        <f>IF(COUNTA($D$2:D45)&lt;=$E$2,COUNTA($D$2:D45),"")</f>
        <v/>
      </c>
      <c r="G45" s="38"/>
      <c r="H45" s="84"/>
      <c r="I45" s="84"/>
      <c r="J45" s="219"/>
      <c r="K45" s="219"/>
      <c r="L45" s="219"/>
      <c r="M45" s="213"/>
      <c r="N45" s="213"/>
      <c r="O45" s="213"/>
      <c r="P45" s="213"/>
      <c r="Q45" s="92" t="s">
        <v>96</v>
      </c>
      <c r="R45" s="92" t="str">
        <f>IF(R39="",IF(R$4='S Reporting logic (DO NOT EDIT)'!$J$37,'SMI-SED reporting schedule'!B$14,""),VLOOKUP(R39,$A$1:$B$101,2,FALSE))</f>
        <v>DY2Q2</v>
      </c>
      <c r="S45" s="92" t="str">
        <f t="shared" ref="S45:S47" si="11">IF($P$43=1,R45,"")</f>
        <v>DY2Q2</v>
      </c>
      <c r="T45" s="84"/>
      <c r="U45" s="84"/>
    </row>
    <row r="46" spans="1:21" ht="15.75" thickBot="1" x14ac:dyDescent="0.3">
      <c r="A46" s="39" t="s">
        <v>363</v>
      </c>
      <c r="B46" s="39" t="s">
        <v>364</v>
      </c>
      <c r="D46" s="37" t="str">
        <f t="shared" si="0"/>
        <v>DY12Q1</v>
      </c>
      <c r="F46" s="38" t="str">
        <f>IF(COUNTA($D$2:D46)&lt;=$E$2,COUNTA($D$2:D46),"")</f>
        <v/>
      </c>
      <c r="G46" s="38"/>
      <c r="H46" s="84"/>
      <c r="I46" s="84"/>
      <c r="J46" s="219"/>
      <c r="K46" s="219"/>
      <c r="L46" s="219"/>
      <c r="M46" s="213"/>
      <c r="N46" s="213"/>
      <c r="O46" s="213"/>
      <c r="P46" s="213"/>
      <c r="Q46" s="92" t="s">
        <v>288</v>
      </c>
      <c r="R46" s="92" t="str">
        <f>IF(MOD(M43,4)=0, "AA" &amp; M43/4, "")</f>
        <v/>
      </c>
      <c r="S46" s="92" t="str">
        <f t="shared" si="11"/>
        <v/>
      </c>
      <c r="T46" s="84"/>
      <c r="U46" s="84"/>
    </row>
    <row r="47" spans="1:21" ht="15.75" thickBot="1" x14ac:dyDescent="0.3">
      <c r="A47" s="39" t="s">
        <v>364</v>
      </c>
      <c r="B47" s="39" t="s">
        <v>365</v>
      </c>
      <c r="D47" s="37" t="str">
        <f t="shared" si="0"/>
        <v>DY12Q2</v>
      </c>
      <c r="F47" s="38" t="str">
        <f>IF(COUNTA($D$2:D47)&lt;=$E$2,COUNTA($D$2:D47),"")</f>
        <v/>
      </c>
      <c r="G47" s="38"/>
      <c r="H47" s="84"/>
      <c r="I47" s="84"/>
      <c r="J47" s="219"/>
      <c r="K47" s="219"/>
      <c r="L47" s="219"/>
      <c r="M47" s="213"/>
      <c r="N47" s="213"/>
      <c r="O47" s="213"/>
      <c r="P47" s="213"/>
      <c r="Q47" s="92" t="s">
        <v>289</v>
      </c>
      <c r="R47" s="92" t="str">
        <f>IF(O43="","",IF(MOD(O43,4)=0, "CY" &amp; ($G$2-1+O43/4), ""))</f>
        <v/>
      </c>
      <c r="S47" s="92" t="str">
        <f t="shared" si="11"/>
        <v/>
      </c>
      <c r="T47" s="84"/>
      <c r="U47" s="84"/>
    </row>
    <row r="48" spans="1:21" ht="15.75" thickBot="1" x14ac:dyDescent="0.3">
      <c r="A48" s="39" t="s">
        <v>365</v>
      </c>
      <c r="B48" s="39" t="s">
        <v>366</v>
      </c>
      <c r="D48" s="37" t="str">
        <f t="shared" si="0"/>
        <v>DY12Q3</v>
      </c>
      <c r="F48" s="38" t="str">
        <f>IF(COUNTA($D$2:D48)&lt;=$E$2,COUNTA($D$2:D48),"")</f>
        <v/>
      </c>
      <c r="G48" s="38"/>
      <c r="H48" s="84"/>
      <c r="I48" s="84"/>
      <c r="J48" s="220"/>
      <c r="K48" s="220"/>
      <c r="L48" s="220"/>
      <c r="M48" s="214"/>
      <c r="N48" s="214"/>
      <c r="O48" s="214"/>
      <c r="P48" s="214"/>
      <c r="Q48" s="92" t="s">
        <v>89</v>
      </c>
      <c r="R48" s="92" t="str">
        <f>IF(MOD(N43,4)=0, "DY" &amp; N43/4, "")</f>
        <v/>
      </c>
      <c r="S48" s="92" t="str">
        <f>IF($P$43=1,R48,"")</f>
        <v/>
      </c>
      <c r="T48" s="84"/>
      <c r="U48" s="84"/>
    </row>
    <row r="49" spans="1:19" ht="30.75" customHeight="1" thickBot="1" x14ac:dyDescent="0.3">
      <c r="A49" s="39" t="s">
        <v>366</v>
      </c>
      <c r="B49" s="39" t="s">
        <v>367</v>
      </c>
      <c r="D49" s="37" t="str">
        <f t="shared" si="0"/>
        <v>DY12Q4</v>
      </c>
      <c r="F49" s="38" t="str">
        <f>IF(COUNTA($D$2:D49)&lt;=$E$2,COUNTA($D$2:D49),"")</f>
        <v/>
      </c>
      <c r="G49" s="38"/>
      <c r="H49" s="84"/>
      <c r="I49" s="84"/>
      <c r="J49" s="218">
        <f>EDATE(J43,3)</f>
        <v>44835</v>
      </c>
      <c r="K49" s="218">
        <f t="shared" si="10"/>
        <v>44926</v>
      </c>
      <c r="L49" s="218">
        <f>EDATE(L43,3)</f>
        <v>44985</v>
      </c>
      <c r="M49" s="212">
        <f>COUNT($J$7:J54)</f>
        <v>8</v>
      </c>
      <c r="N49" s="212">
        <f>M43</f>
        <v>7</v>
      </c>
      <c r="O49" s="212">
        <f>IF(O43="",IF($R$5=J49,4,""),O43+1)</f>
        <v>6</v>
      </c>
      <c r="P49" s="212">
        <f>IF(M49&lt;=$E$2,1,0)</f>
        <v>1</v>
      </c>
      <c r="Q49" s="92" t="s">
        <v>287</v>
      </c>
      <c r="R49" s="92" t="str">
        <f>IF(R43="",IF(R$3='S Reporting logic (DO NOT EDIT)'!$J$49,'SMI-SED reporting schedule'!B$14,""),VLOOKUP(R43,$A$1:$B$101,2,FALSE))</f>
        <v>DY2Q4</v>
      </c>
      <c r="S49" s="92" t="str">
        <f t="shared" ref="S49:S54" si="12">IF($P$49=1,R49,"")</f>
        <v>DY2Q4</v>
      </c>
    </row>
    <row r="50" spans="1:19" ht="15.75" thickBot="1" x14ac:dyDescent="0.3">
      <c r="A50" s="39" t="s">
        <v>367</v>
      </c>
      <c r="B50" s="39" t="s">
        <v>368</v>
      </c>
      <c r="D50" s="37" t="str">
        <f t="shared" si="0"/>
        <v>DY13Q1</v>
      </c>
      <c r="F50" s="38" t="str">
        <f>IF(COUNTA($D$2:D50)&lt;=$E$2,COUNTA($D$2:D50),"")</f>
        <v/>
      </c>
      <c r="G50" s="38"/>
      <c r="H50" s="84"/>
      <c r="I50" s="84"/>
      <c r="J50" s="219"/>
      <c r="K50" s="219"/>
      <c r="L50" s="219"/>
      <c r="M50" s="213"/>
      <c r="N50" s="213"/>
      <c r="O50" s="213"/>
      <c r="P50" s="213"/>
      <c r="Q50" s="92" t="s">
        <v>164</v>
      </c>
      <c r="R50" s="92" t="str">
        <f>IF(R44="",IF(R$3='S Reporting logic (DO NOT EDIT)'!$J$49,'SMI-SED reporting schedule'!B$14,""),VLOOKUP(R44,$A$1:$B$101,2,FALSE))</f>
        <v>DY2Q4</v>
      </c>
      <c r="S50" s="92" t="str">
        <f t="shared" si="12"/>
        <v>DY2Q4</v>
      </c>
    </row>
    <row r="51" spans="1:19" ht="15.75" thickBot="1" x14ac:dyDescent="0.3">
      <c r="A51" s="39" t="s">
        <v>368</v>
      </c>
      <c r="B51" s="39" t="s">
        <v>369</v>
      </c>
      <c r="D51" s="37" t="str">
        <f t="shared" si="0"/>
        <v>DY13Q2</v>
      </c>
      <c r="F51" s="38" t="str">
        <f>IF(COUNTA($D$2:D51)&lt;=$E$2,COUNTA($D$2:D51),"")</f>
        <v/>
      </c>
      <c r="G51" s="38"/>
      <c r="H51" s="84"/>
      <c r="I51" s="84"/>
      <c r="J51" s="219"/>
      <c r="K51" s="219"/>
      <c r="L51" s="219"/>
      <c r="M51" s="213"/>
      <c r="N51" s="213"/>
      <c r="O51" s="213"/>
      <c r="P51" s="213"/>
      <c r="Q51" s="92" t="s">
        <v>96</v>
      </c>
      <c r="R51" s="92" t="str">
        <f>IF(R45="",IF(R$4='S Reporting logic (DO NOT EDIT)'!$J$49,'SMI-SED reporting schedule'!B$14,""),VLOOKUP(R45,$A$1:$B$101,2,FALSE))</f>
        <v>DY2Q3</v>
      </c>
      <c r="S51" s="92" t="str">
        <f t="shared" si="12"/>
        <v>DY2Q3</v>
      </c>
    </row>
    <row r="52" spans="1:19" ht="15.75" thickBot="1" x14ac:dyDescent="0.3">
      <c r="A52" s="39" t="s">
        <v>369</v>
      </c>
      <c r="B52" s="39" t="s">
        <v>370</v>
      </c>
      <c r="D52" s="37" t="str">
        <f t="shared" si="0"/>
        <v>DY13Q3</v>
      </c>
      <c r="F52" s="38" t="str">
        <f>IF(COUNTA($D$2:D52)&lt;=$E$2,COUNTA($D$2:D52),"")</f>
        <v/>
      </c>
      <c r="G52" s="38"/>
      <c r="H52" s="84"/>
      <c r="I52" s="84"/>
      <c r="J52" s="219"/>
      <c r="K52" s="219"/>
      <c r="L52" s="219"/>
      <c r="M52" s="213"/>
      <c r="N52" s="213"/>
      <c r="O52" s="213"/>
      <c r="P52" s="213"/>
      <c r="Q52" s="92" t="s">
        <v>288</v>
      </c>
      <c r="R52" s="92" t="str">
        <f>IF(MOD(M49,4)=0, "AA" &amp; M49/4, "")</f>
        <v>AA2</v>
      </c>
      <c r="S52" s="92" t="str">
        <f t="shared" si="12"/>
        <v>AA2</v>
      </c>
    </row>
    <row r="53" spans="1:19" ht="15.75" thickBot="1" x14ac:dyDescent="0.3">
      <c r="A53" s="39" t="s">
        <v>370</v>
      </c>
      <c r="B53" s="39" t="s">
        <v>371</v>
      </c>
      <c r="D53" s="37" t="str">
        <f t="shared" si="0"/>
        <v>DY13Q4</v>
      </c>
      <c r="F53" s="38" t="str">
        <f>IF(COUNTA($D$2:D53)&lt;=$E$2,COUNTA($D$2:D53),"")</f>
        <v/>
      </c>
      <c r="G53" s="38"/>
      <c r="H53" s="84"/>
      <c r="I53" s="84"/>
      <c r="J53" s="219"/>
      <c r="K53" s="219"/>
      <c r="L53" s="219"/>
      <c r="M53" s="213"/>
      <c r="N53" s="213"/>
      <c r="O53" s="213"/>
      <c r="P53" s="213"/>
      <c r="Q53" s="92" t="s">
        <v>289</v>
      </c>
      <c r="R53" s="92" t="str">
        <f>IF(O49="","",IF(MOD(O49,4)=0, "CY" &amp; ($G$2-1+O49/4), ""))</f>
        <v/>
      </c>
      <c r="S53" s="92" t="str">
        <f t="shared" si="12"/>
        <v/>
      </c>
    </row>
    <row r="54" spans="1:19" ht="15.75" thickBot="1" x14ac:dyDescent="0.3">
      <c r="A54" s="39" t="s">
        <v>371</v>
      </c>
      <c r="B54" s="39" t="s">
        <v>372</v>
      </c>
      <c r="D54" s="37" t="str">
        <f t="shared" si="0"/>
        <v>DY14Q1</v>
      </c>
      <c r="F54" s="38" t="str">
        <f>IF(COUNTA($D$2:D54)&lt;=$E$2,COUNTA($D$2:D54),"")</f>
        <v/>
      </c>
      <c r="G54" s="38"/>
      <c r="H54" s="84"/>
      <c r="I54" s="84"/>
      <c r="J54" s="220"/>
      <c r="K54" s="220"/>
      <c r="L54" s="220"/>
      <c r="M54" s="214"/>
      <c r="N54" s="214"/>
      <c r="O54" s="214"/>
      <c r="P54" s="214"/>
      <c r="Q54" s="92" t="s">
        <v>89</v>
      </c>
      <c r="R54" s="92" t="str">
        <f>IF(MOD(N49,4)=0, "DY" &amp; N49/4, "")</f>
        <v/>
      </c>
      <c r="S54" s="92" t="str">
        <f t="shared" si="12"/>
        <v/>
      </c>
    </row>
    <row r="55" spans="1:19" ht="30.75" customHeight="1" thickBot="1" x14ac:dyDescent="0.3">
      <c r="A55" s="39" t="s">
        <v>372</v>
      </c>
      <c r="B55" s="39" t="s">
        <v>373</v>
      </c>
      <c r="D55" s="37" t="str">
        <f t="shared" si="0"/>
        <v>DY14Q2</v>
      </c>
      <c r="F55" s="38" t="str">
        <f>IF(COUNTA($D$2:D55)&lt;=$E$2,COUNTA($D$2:D55),"")</f>
        <v/>
      </c>
      <c r="G55" s="38"/>
      <c r="H55" s="84"/>
      <c r="I55" s="84"/>
      <c r="J55" s="221">
        <f>EDATE(J49,3)</f>
        <v>44927</v>
      </c>
      <c r="K55" s="221">
        <f t="shared" si="10"/>
        <v>45016</v>
      </c>
      <c r="L55" s="221">
        <f>EDATE(L49,3)</f>
        <v>45074</v>
      </c>
      <c r="M55" s="215">
        <f>COUNT($J$7:J60)</f>
        <v>9</v>
      </c>
      <c r="N55" s="215">
        <f>M49</f>
        <v>8</v>
      </c>
      <c r="O55" s="215">
        <f>IF(O49="",IF($R$5=J55,4,""),O49+1)</f>
        <v>7</v>
      </c>
      <c r="P55" s="215">
        <f>IF(M55&lt;=$E$2,1,0)</f>
        <v>1</v>
      </c>
      <c r="Q55" s="93" t="s">
        <v>287</v>
      </c>
      <c r="R55" s="93" t="str">
        <f>IF(R49="",IF(R$3='S Reporting logic (DO NOT EDIT)'!$J$55,'SMI-SED reporting schedule'!B$14,""),VLOOKUP(R49,$A$1:$B$101,2,FALSE))</f>
        <v>DY3Q1</v>
      </c>
      <c r="S55" s="93" t="str">
        <f t="shared" ref="S55:S60" si="13">IF($P$55=1,R55,"")</f>
        <v>DY3Q1</v>
      </c>
    </row>
    <row r="56" spans="1:19" ht="15.75" thickBot="1" x14ac:dyDescent="0.3">
      <c r="A56" s="39" t="s">
        <v>373</v>
      </c>
      <c r="B56" s="39" t="s">
        <v>374</v>
      </c>
      <c r="D56" s="37" t="str">
        <f t="shared" si="0"/>
        <v>DY14Q3</v>
      </c>
      <c r="F56" s="38" t="str">
        <f>IF(COUNTA($D$2:D56)&lt;=$E$2,COUNTA($D$2:D56),"")</f>
        <v/>
      </c>
      <c r="G56" s="38"/>
      <c r="H56" s="84"/>
      <c r="I56" s="84"/>
      <c r="J56" s="222"/>
      <c r="K56" s="222"/>
      <c r="L56" s="222"/>
      <c r="M56" s="216"/>
      <c r="N56" s="216"/>
      <c r="O56" s="216"/>
      <c r="P56" s="216"/>
      <c r="Q56" s="93" t="s">
        <v>164</v>
      </c>
      <c r="R56" s="93" t="str">
        <f>IF(R50="",IF(R$3='S Reporting logic (DO NOT EDIT)'!$J$55,'SMI-SED reporting schedule'!B$14,""),VLOOKUP(R50,$A$1:$B$101,2,FALSE))</f>
        <v>DY3Q1</v>
      </c>
      <c r="S56" s="93" t="str">
        <f t="shared" si="13"/>
        <v>DY3Q1</v>
      </c>
    </row>
    <row r="57" spans="1:19" ht="15.75" thickBot="1" x14ac:dyDescent="0.3">
      <c r="A57" s="39" t="s">
        <v>374</v>
      </c>
      <c r="B57" s="39" t="s">
        <v>375</v>
      </c>
      <c r="D57" s="37" t="str">
        <f t="shared" si="0"/>
        <v>DY14Q4</v>
      </c>
      <c r="F57" s="38" t="str">
        <f>IF(COUNTA($D$2:D57)&lt;=$E$2,COUNTA($D$2:D57),"")</f>
        <v/>
      </c>
      <c r="G57" s="38"/>
      <c r="H57" s="84"/>
      <c r="I57" s="84"/>
      <c r="J57" s="222"/>
      <c r="K57" s="222"/>
      <c r="L57" s="222"/>
      <c r="M57" s="216"/>
      <c r="N57" s="216"/>
      <c r="O57" s="216"/>
      <c r="P57" s="216"/>
      <c r="Q57" s="93" t="s">
        <v>96</v>
      </c>
      <c r="R57" s="93" t="str">
        <f>IF(R51="",IF(R$4='S Reporting logic (DO NOT EDIT)'!$J$55,'SMI-SED reporting schedule'!B$14,""),VLOOKUP(R51,$A$1:$B$101,2,FALSE))</f>
        <v>DY2Q4</v>
      </c>
      <c r="S57" s="93" t="str">
        <f t="shared" si="13"/>
        <v>DY2Q4</v>
      </c>
    </row>
    <row r="58" spans="1:19" ht="15.75" thickBot="1" x14ac:dyDescent="0.3">
      <c r="A58" s="39" t="s">
        <v>375</v>
      </c>
      <c r="B58" s="39" t="s">
        <v>376</v>
      </c>
      <c r="D58" s="37" t="str">
        <f t="shared" si="0"/>
        <v>DY15Q1</v>
      </c>
      <c r="F58" s="38" t="str">
        <f>IF(COUNTA($D$2:D58)&lt;=$E$2,COUNTA($D$2:D58),"")</f>
        <v/>
      </c>
      <c r="G58" s="38"/>
      <c r="H58" s="84"/>
      <c r="I58" s="84"/>
      <c r="J58" s="222"/>
      <c r="K58" s="222"/>
      <c r="L58" s="222"/>
      <c r="M58" s="216"/>
      <c r="N58" s="216"/>
      <c r="O58" s="216"/>
      <c r="P58" s="216"/>
      <c r="Q58" s="93" t="s">
        <v>288</v>
      </c>
      <c r="R58" s="93" t="str">
        <f>IF(MOD(M55,4)=0, "AA" &amp; M55/4, "")</f>
        <v/>
      </c>
      <c r="S58" s="93" t="str">
        <f t="shared" si="13"/>
        <v/>
      </c>
    </row>
    <row r="59" spans="1:19" ht="15.75" thickBot="1" x14ac:dyDescent="0.3">
      <c r="A59" s="39" t="s">
        <v>376</v>
      </c>
      <c r="B59" s="39" t="s">
        <v>377</v>
      </c>
      <c r="D59" s="37" t="str">
        <f t="shared" si="0"/>
        <v>DY15Q2</v>
      </c>
      <c r="F59" s="38" t="str">
        <f>IF(COUNTA($D$2:D59)&lt;=$E$2,COUNTA($D$2:D59),"")</f>
        <v/>
      </c>
      <c r="G59" s="38"/>
      <c r="H59" s="84"/>
      <c r="I59" s="84"/>
      <c r="J59" s="222"/>
      <c r="K59" s="222"/>
      <c r="L59" s="222"/>
      <c r="M59" s="216"/>
      <c r="N59" s="216"/>
      <c r="O59" s="216"/>
      <c r="P59" s="216"/>
      <c r="Q59" s="93" t="s">
        <v>289</v>
      </c>
      <c r="R59" s="93" t="str">
        <f>IF(O55="","",IF(MOD(O55,4)=0, "CY" &amp; ($G$2-1+O55/4), ""))</f>
        <v/>
      </c>
      <c r="S59" s="93" t="str">
        <f t="shared" si="13"/>
        <v/>
      </c>
    </row>
    <row r="60" spans="1:19" ht="15.75" thickBot="1" x14ac:dyDescent="0.3">
      <c r="A60" s="39" t="s">
        <v>377</v>
      </c>
      <c r="B60" s="39" t="s">
        <v>378</v>
      </c>
      <c r="D60" s="37" t="str">
        <f t="shared" si="0"/>
        <v>DY15Q3</v>
      </c>
      <c r="F60" s="38" t="str">
        <f>IF(COUNTA($D$2:D60)&lt;=$E$2,COUNTA($D$2:D60),"")</f>
        <v/>
      </c>
      <c r="G60" s="38"/>
      <c r="H60" s="84"/>
      <c r="I60" s="84"/>
      <c r="J60" s="223"/>
      <c r="K60" s="223"/>
      <c r="L60" s="223"/>
      <c r="M60" s="217"/>
      <c r="N60" s="217"/>
      <c r="O60" s="217"/>
      <c r="P60" s="217"/>
      <c r="Q60" s="93" t="s">
        <v>89</v>
      </c>
      <c r="R60" s="93" t="str">
        <f>IF(MOD(N55,4)=0, "DY" &amp; N55/4, "")</f>
        <v>DY2</v>
      </c>
      <c r="S60" s="93" t="str">
        <f t="shared" si="13"/>
        <v>DY2</v>
      </c>
    </row>
    <row r="61" spans="1:19" ht="15.75" thickBot="1" x14ac:dyDescent="0.3">
      <c r="A61" s="39" t="s">
        <v>378</v>
      </c>
      <c r="B61" s="39" t="s">
        <v>379</v>
      </c>
      <c r="D61" s="37" t="str">
        <f t="shared" si="0"/>
        <v>DY15Q4</v>
      </c>
      <c r="F61" s="38" t="str">
        <f>IF(COUNTA($D$2:D61)&lt;=$E$2,COUNTA($D$2:D61),"")</f>
        <v/>
      </c>
      <c r="G61" s="38"/>
      <c r="H61" s="84"/>
      <c r="I61" s="84"/>
      <c r="J61" s="221">
        <f>EDATE(J55,3)</f>
        <v>45017</v>
      </c>
      <c r="K61" s="221">
        <f t="shared" si="10"/>
        <v>45107</v>
      </c>
      <c r="L61" s="221">
        <f>EDATE(L55,3)</f>
        <v>45166</v>
      </c>
      <c r="M61" s="215">
        <f>COUNT($J$7:J66)</f>
        <v>10</v>
      </c>
      <c r="N61" s="215">
        <f>M55</f>
        <v>9</v>
      </c>
      <c r="O61" s="215">
        <f>IF(O55="",IF($R$5=J61,4,""),O55+1)</f>
        <v>8</v>
      </c>
      <c r="P61" s="215">
        <f>IF(M61&lt;=$E$2,1,0)</f>
        <v>1</v>
      </c>
      <c r="Q61" s="93" t="s">
        <v>287</v>
      </c>
      <c r="R61" s="93" t="str">
        <f>IF(R55="",IF(R$3='S Reporting logic (DO NOT EDIT)'!$J$61,'SMI-SED reporting schedule'!B$14,""),VLOOKUP(R55,$A$1:$B$101,2,FALSE))</f>
        <v>DY3Q2</v>
      </c>
      <c r="S61" s="93" t="str">
        <f>IF($P$61=1,R61,"")</f>
        <v>DY3Q2</v>
      </c>
    </row>
    <row r="62" spans="1:19" ht="15.75" thickBot="1" x14ac:dyDescent="0.3">
      <c r="A62" s="39" t="s">
        <v>379</v>
      </c>
      <c r="B62" s="39" t="s">
        <v>380</v>
      </c>
      <c r="D62" s="37" t="str">
        <f t="shared" si="0"/>
        <v>DY16Q1</v>
      </c>
      <c r="F62" s="38" t="str">
        <f>IF(COUNTA($D$2:D62)&lt;=$E$2,COUNTA($D$2:D62),"")</f>
        <v/>
      </c>
      <c r="G62" s="38"/>
      <c r="H62" s="84"/>
      <c r="I62" s="84"/>
      <c r="J62" s="222"/>
      <c r="K62" s="222"/>
      <c r="L62" s="222"/>
      <c r="M62" s="216"/>
      <c r="N62" s="216"/>
      <c r="O62" s="216"/>
      <c r="P62" s="216"/>
      <c r="Q62" s="93" t="s">
        <v>164</v>
      </c>
      <c r="R62" s="93" t="str">
        <f>IF(R56="",IF(R$3='S Reporting logic (DO NOT EDIT)'!$J$61,'SMI-SED reporting schedule'!B$14,""),VLOOKUP(R56,$A$1:$B$101,2,FALSE))</f>
        <v>DY3Q2</v>
      </c>
      <c r="S62" s="93" t="str">
        <f t="shared" ref="S62:S64" si="14">IF($P$61=1,R62,"")</f>
        <v>DY3Q2</v>
      </c>
    </row>
    <row r="63" spans="1:19" ht="15.75" thickBot="1" x14ac:dyDescent="0.3">
      <c r="A63" s="39" t="s">
        <v>380</v>
      </c>
      <c r="B63" s="39" t="s">
        <v>381</v>
      </c>
      <c r="D63" s="37" t="str">
        <f t="shared" si="0"/>
        <v>DY16Q2</v>
      </c>
      <c r="F63" s="38" t="str">
        <f>IF(COUNTA($D$2:D63)&lt;=$E$2,COUNTA($D$2:D63),"")</f>
        <v/>
      </c>
      <c r="G63" s="38"/>
      <c r="H63" s="84"/>
      <c r="I63" s="84"/>
      <c r="J63" s="222"/>
      <c r="K63" s="222"/>
      <c r="L63" s="222"/>
      <c r="M63" s="216"/>
      <c r="N63" s="216"/>
      <c r="O63" s="216"/>
      <c r="P63" s="216"/>
      <c r="Q63" s="93" t="s">
        <v>96</v>
      </c>
      <c r="R63" s="93" t="str">
        <f>IF(R57="",IF(R$4='S Reporting logic (DO NOT EDIT)'!$J$61,'SMI-SED reporting schedule'!B$14,""),VLOOKUP(R57,$A$1:$B$101,2,FALSE))</f>
        <v>DY3Q1</v>
      </c>
      <c r="S63" s="93" t="str">
        <f t="shared" si="14"/>
        <v>DY3Q1</v>
      </c>
    </row>
    <row r="64" spans="1:19" ht="15.75" thickBot="1" x14ac:dyDescent="0.3">
      <c r="A64" s="39" t="s">
        <v>381</v>
      </c>
      <c r="B64" s="39" t="s">
        <v>382</v>
      </c>
      <c r="D64" s="37" t="str">
        <f t="shared" si="0"/>
        <v>DY16Q3</v>
      </c>
      <c r="F64" s="38" t="str">
        <f>IF(COUNTA($D$2:D64)&lt;=$E$2,COUNTA($D$2:D64),"")</f>
        <v/>
      </c>
      <c r="G64" s="38"/>
      <c r="H64" s="84"/>
      <c r="I64" s="84"/>
      <c r="J64" s="222"/>
      <c r="K64" s="222"/>
      <c r="L64" s="222"/>
      <c r="M64" s="216"/>
      <c r="N64" s="216"/>
      <c r="O64" s="216"/>
      <c r="P64" s="216"/>
      <c r="Q64" s="93" t="s">
        <v>288</v>
      </c>
      <c r="R64" s="93" t="str">
        <f>IF(MOD(M61,4)=0, "AA" &amp; M61/4, "")</f>
        <v/>
      </c>
      <c r="S64" s="93" t="str">
        <f t="shared" si="14"/>
        <v/>
      </c>
    </row>
    <row r="65" spans="1:19" ht="15.75" thickBot="1" x14ac:dyDescent="0.3">
      <c r="A65" s="39" t="s">
        <v>382</v>
      </c>
      <c r="B65" s="39" t="s">
        <v>383</v>
      </c>
      <c r="D65" s="37" t="str">
        <f t="shared" si="0"/>
        <v>DY16Q4</v>
      </c>
      <c r="F65" s="38" t="str">
        <f>IF(COUNTA($D$2:D65)&lt;=$E$2,COUNTA($D$2:D65),"")</f>
        <v/>
      </c>
      <c r="G65" s="38"/>
      <c r="H65" s="84"/>
      <c r="I65" s="84"/>
      <c r="J65" s="222"/>
      <c r="K65" s="222"/>
      <c r="L65" s="222"/>
      <c r="M65" s="216"/>
      <c r="N65" s="216"/>
      <c r="O65" s="216"/>
      <c r="P65" s="216"/>
      <c r="Q65" s="93" t="s">
        <v>289</v>
      </c>
      <c r="R65" s="93" t="str">
        <f>IF(O61="","",IF(MOD(O61,4)=0, "CY" &amp; ($G$2-1+O61/4), ""))</f>
        <v>CY2022</v>
      </c>
      <c r="S65" s="93" t="str">
        <f>IF($P$61=1,R65,"")</f>
        <v>CY2022</v>
      </c>
    </row>
    <row r="66" spans="1:19" ht="15.75" thickBot="1" x14ac:dyDescent="0.3">
      <c r="A66" s="39" t="s">
        <v>383</v>
      </c>
      <c r="B66" s="39" t="s">
        <v>384</v>
      </c>
      <c r="D66" s="37" t="str">
        <f t="shared" si="0"/>
        <v>DY17Q1</v>
      </c>
      <c r="F66" s="38" t="str">
        <f>IF(COUNTA($D$2:D66)&lt;=$E$2,COUNTA($D$2:D66),"")</f>
        <v/>
      </c>
      <c r="G66" s="38"/>
      <c r="H66" s="84"/>
      <c r="I66" s="84"/>
      <c r="J66" s="223"/>
      <c r="K66" s="223"/>
      <c r="L66" s="223"/>
      <c r="M66" s="217"/>
      <c r="N66" s="217"/>
      <c r="O66" s="217"/>
      <c r="P66" s="217"/>
      <c r="Q66" s="93" t="s">
        <v>89</v>
      </c>
      <c r="R66" s="93" t="str">
        <f>IF(MOD(N61,4)=0, "DY" &amp; N61/4, "")</f>
        <v/>
      </c>
      <c r="S66" s="93" t="str">
        <f>IF($P$61=1,R66,"")</f>
        <v/>
      </c>
    </row>
    <row r="67" spans="1:19" ht="30.75" customHeight="1" thickBot="1" x14ac:dyDescent="0.3">
      <c r="A67" s="39" t="s">
        <v>384</v>
      </c>
      <c r="B67" s="39" t="s">
        <v>385</v>
      </c>
      <c r="D67" s="37" t="str">
        <f t="shared" si="0"/>
        <v>DY17Q2</v>
      </c>
      <c r="F67" s="38" t="str">
        <f>IF(COUNTA($D$2:D67)&lt;=$E$2,COUNTA($D$2:D67),"")</f>
        <v/>
      </c>
      <c r="G67" s="38"/>
      <c r="H67" s="84"/>
      <c r="I67" s="84"/>
      <c r="J67" s="221">
        <f>EDATE(J61,3)</f>
        <v>45108</v>
      </c>
      <c r="K67" s="221">
        <f t="shared" si="10"/>
        <v>45199</v>
      </c>
      <c r="L67" s="221">
        <f>EDATE(L61,3)</f>
        <v>45258</v>
      </c>
      <c r="M67" s="215">
        <f>COUNT($J$7:J72)</f>
        <v>11</v>
      </c>
      <c r="N67" s="215">
        <f>M61</f>
        <v>10</v>
      </c>
      <c r="O67" s="215">
        <f>IF(O61="",IF($R$5=J67,4,""),O61+1)</f>
        <v>9</v>
      </c>
      <c r="P67" s="215">
        <f>IF(M67&lt;=$E$2,1,0)</f>
        <v>1</v>
      </c>
      <c r="Q67" s="93" t="s">
        <v>287</v>
      </c>
      <c r="R67" s="93" t="str">
        <f>IF(R61="",IF(R$3='S Reporting logic (DO NOT EDIT)'!$J$67,'SMI-SED reporting schedule'!B$14,""),VLOOKUP(R61,$A$1:$B$101,2,FALSE))</f>
        <v>DY3Q3</v>
      </c>
      <c r="S67" s="93" t="str">
        <f>IF($P$67=1,R67,"")</f>
        <v>DY3Q3</v>
      </c>
    </row>
    <row r="68" spans="1:19" ht="15.75" thickBot="1" x14ac:dyDescent="0.3">
      <c r="A68" s="39" t="s">
        <v>385</v>
      </c>
      <c r="B68" s="39" t="s">
        <v>386</v>
      </c>
      <c r="D68" s="37" t="str">
        <f t="shared" ref="D68:D101" si="15">IF(D67="","",VLOOKUP(D67,$A$1:$B$101,2,FALSE))</f>
        <v>DY17Q3</v>
      </c>
      <c r="F68" s="38" t="str">
        <f>IF(COUNTA($D$2:D68)&lt;=$E$2,COUNTA($D$2:D68),"")</f>
        <v/>
      </c>
      <c r="G68" s="38"/>
      <c r="H68" s="84"/>
      <c r="I68" s="84"/>
      <c r="J68" s="222"/>
      <c r="K68" s="222"/>
      <c r="L68" s="222"/>
      <c r="M68" s="216"/>
      <c r="N68" s="216"/>
      <c r="O68" s="216"/>
      <c r="P68" s="216"/>
      <c r="Q68" s="93" t="s">
        <v>164</v>
      </c>
      <c r="R68" s="93" t="str">
        <f>IF(R62="",IF(R$3='S Reporting logic (DO NOT EDIT)'!$J$67,'SMI-SED reporting schedule'!B$14,""),VLOOKUP(R62,$A$1:$B$101,2,FALSE))</f>
        <v>DY3Q3</v>
      </c>
      <c r="S68" s="93" t="str">
        <f t="shared" ref="S68:S71" si="16">IF($P$67=1,R68,"")</f>
        <v>DY3Q3</v>
      </c>
    </row>
    <row r="69" spans="1:19" ht="15.75" thickBot="1" x14ac:dyDescent="0.3">
      <c r="A69" s="39" t="s">
        <v>386</v>
      </c>
      <c r="B69" s="39" t="s">
        <v>387</v>
      </c>
      <c r="D69" s="37" t="str">
        <f t="shared" si="15"/>
        <v>DY17Q4</v>
      </c>
      <c r="F69" s="38" t="str">
        <f>IF(COUNTA($D$2:D69)&lt;=$E$2,COUNTA($D$2:D69),"")</f>
        <v/>
      </c>
      <c r="G69" s="38"/>
      <c r="H69" s="84"/>
      <c r="I69" s="84"/>
      <c r="J69" s="222"/>
      <c r="K69" s="222"/>
      <c r="L69" s="222"/>
      <c r="M69" s="216"/>
      <c r="N69" s="216"/>
      <c r="O69" s="216"/>
      <c r="P69" s="216"/>
      <c r="Q69" s="93" t="s">
        <v>96</v>
      </c>
      <c r="R69" s="93" t="str">
        <f>IF(R63="",IF(R$4='S Reporting logic (DO NOT EDIT)'!$J$67,'SMI-SED reporting schedule'!B$14,""),VLOOKUP(R63,$A$1:$B$101,2,FALSE))</f>
        <v>DY3Q2</v>
      </c>
      <c r="S69" s="93" t="str">
        <f t="shared" si="16"/>
        <v>DY3Q2</v>
      </c>
    </row>
    <row r="70" spans="1:19" ht="15.75" thickBot="1" x14ac:dyDescent="0.3">
      <c r="A70" s="39" t="s">
        <v>387</v>
      </c>
      <c r="B70" s="39" t="s">
        <v>388</v>
      </c>
      <c r="D70" s="37" t="str">
        <f t="shared" si="15"/>
        <v>DY18Q1</v>
      </c>
      <c r="F70" s="38" t="str">
        <f>IF(COUNTA($D$2:D70)&lt;=$E$2,COUNTA($D$2:D70),"")</f>
        <v/>
      </c>
      <c r="G70" s="38"/>
      <c r="H70" s="84"/>
      <c r="I70" s="84"/>
      <c r="J70" s="222"/>
      <c r="K70" s="222"/>
      <c r="L70" s="222"/>
      <c r="M70" s="216"/>
      <c r="N70" s="216"/>
      <c r="O70" s="216"/>
      <c r="P70" s="216"/>
      <c r="Q70" s="93" t="s">
        <v>288</v>
      </c>
      <c r="R70" s="93" t="str">
        <f>IF(MOD(M67,4)=0, "AA" &amp; M67/4, "")</f>
        <v/>
      </c>
      <c r="S70" s="93" t="str">
        <f t="shared" si="16"/>
        <v/>
      </c>
    </row>
    <row r="71" spans="1:19" ht="15.75" thickBot="1" x14ac:dyDescent="0.3">
      <c r="A71" s="39" t="s">
        <v>388</v>
      </c>
      <c r="B71" s="39" t="s">
        <v>389</v>
      </c>
      <c r="D71" s="37" t="str">
        <f t="shared" si="15"/>
        <v>DY18Q2</v>
      </c>
      <c r="F71" s="38" t="str">
        <f>IF(COUNTA($D$2:D71)&lt;=$E$2,COUNTA($D$2:D71),"")</f>
        <v/>
      </c>
      <c r="G71" s="38"/>
      <c r="H71" s="84"/>
      <c r="I71" s="84"/>
      <c r="J71" s="222"/>
      <c r="K71" s="222"/>
      <c r="L71" s="222"/>
      <c r="M71" s="216"/>
      <c r="N71" s="216"/>
      <c r="O71" s="216"/>
      <c r="P71" s="216"/>
      <c r="Q71" s="93" t="s">
        <v>289</v>
      </c>
      <c r="R71" s="93" t="str">
        <f>IF(O67="","",IF(MOD(O67,4)=0, "CY" &amp; ($G$2-1+O67/4), ""))</f>
        <v/>
      </c>
      <c r="S71" s="93" t="str">
        <f t="shared" si="16"/>
        <v/>
      </c>
    </row>
    <row r="72" spans="1:19" ht="15.75" thickBot="1" x14ac:dyDescent="0.3">
      <c r="A72" s="39" t="s">
        <v>389</v>
      </c>
      <c r="B72" s="39" t="s">
        <v>390</v>
      </c>
      <c r="D72" s="37" t="str">
        <f t="shared" si="15"/>
        <v>DY18Q3</v>
      </c>
      <c r="F72" s="38" t="str">
        <f>IF(COUNTA($D$2:D72)&lt;=$E$2,COUNTA($D$2:D72),"")</f>
        <v/>
      </c>
      <c r="G72" s="38"/>
      <c r="H72" s="84"/>
      <c r="I72" s="84"/>
      <c r="J72" s="223"/>
      <c r="K72" s="223"/>
      <c r="L72" s="223"/>
      <c r="M72" s="217"/>
      <c r="N72" s="217"/>
      <c r="O72" s="217"/>
      <c r="P72" s="217"/>
      <c r="Q72" s="93" t="s">
        <v>89</v>
      </c>
      <c r="R72" s="93" t="str">
        <f>IF(MOD(N67,4)=0, "DY" &amp; N67/4, "")</f>
        <v/>
      </c>
      <c r="S72" s="93" t="str">
        <f>IF($P$67=1,R72,"")</f>
        <v/>
      </c>
    </row>
    <row r="73" spans="1:19" ht="30.75" customHeight="1" thickBot="1" x14ac:dyDescent="0.3">
      <c r="A73" s="39" t="s">
        <v>390</v>
      </c>
      <c r="B73" s="39" t="s">
        <v>391</v>
      </c>
      <c r="D73" s="37" t="str">
        <f t="shared" si="15"/>
        <v>DY18Q4</v>
      </c>
      <c r="F73" s="38" t="str">
        <f>IF(COUNTA($D$2:D73)&lt;=$E$2,COUNTA($D$2:D73),"")</f>
        <v/>
      </c>
      <c r="G73" s="38"/>
      <c r="H73" s="84"/>
      <c r="I73" s="84"/>
      <c r="J73" s="221">
        <f>EDATE(J67,3)</f>
        <v>45200</v>
      </c>
      <c r="K73" s="221">
        <f t="shared" si="10"/>
        <v>45291</v>
      </c>
      <c r="L73" s="221">
        <f>EDATE(L67,3)</f>
        <v>45350</v>
      </c>
      <c r="M73" s="215">
        <f>COUNT($J$7:J78)</f>
        <v>12</v>
      </c>
      <c r="N73" s="215">
        <f>M67</f>
        <v>11</v>
      </c>
      <c r="O73" s="215">
        <f>IF(O67="",IF($R$5=J73,4,""),O67+1)</f>
        <v>10</v>
      </c>
      <c r="P73" s="215">
        <f>IF(M73&lt;=$E$2,1,0)</f>
        <v>1</v>
      </c>
      <c r="Q73" s="93" t="s">
        <v>287</v>
      </c>
      <c r="R73" s="93" t="str">
        <f>IF(R67="",IF(R$3='S Reporting logic (DO NOT EDIT)'!$J$73,'SMI-SED reporting schedule'!B$14,""),VLOOKUP(R67,$A$1:$B$17,2))</f>
        <v>DY3Q4</v>
      </c>
      <c r="S73" s="93" t="str">
        <f>IF($P$73=1,R73,"")</f>
        <v>DY3Q4</v>
      </c>
    </row>
    <row r="74" spans="1:19" ht="15.75" thickBot="1" x14ac:dyDescent="0.3">
      <c r="A74" s="39" t="s">
        <v>391</v>
      </c>
      <c r="B74" s="39" t="s">
        <v>392</v>
      </c>
      <c r="D74" s="37" t="str">
        <f t="shared" si="15"/>
        <v>DY19Q1</v>
      </c>
      <c r="F74" s="38" t="str">
        <f>IF(COUNTA($D$2:D74)&lt;=$E$2,COUNTA($D$2:D74),"")</f>
        <v/>
      </c>
      <c r="G74" s="38"/>
      <c r="H74" s="84"/>
      <c r="I74" s="84"/>
      <c r="J74" s="222"/>
      <c r="K74" s="222"/>
      <c r="L74" s="222"/>
      <c r="M74" s="216"/>
      <c r="N74" s="216"/>
      <c r="O74" s="216"/>
      <c r="P74" s="216"/>
      <c r="Q74" s="93" t="s">
        <v>164</v>
      </c>
      <c r="R74" s="93" t="str">
        <f>IF(R68="",IF(R$3='S Reporting logic (DO NOT EDIT)'!$J$73,'SMI-SED reporting schedule'!B$14,""),VLOOKUP(R68,$A$1:$B$17,2))</f>
        <v>DY3Q4</v>
      </c>
      <c r="S74" s="93" t="str">
        <f t="shared" ref="S74:S77" si="17">IF($P$73=1,R74,"")</f>
        <v>DY3Q4</v>
      </c>
    </row>
    <row r="75" spans="1:19" ht="15.75" thickBot="1" x14ac:dyDescent="0.3">
      <c r="A75" s="39" t="s">
        <v>392</v>
      </c>
      <c r="B75" s="39" t="s">
        <v>393</v>
      </c>
      <c r="D75" s="37" t="str">
        <f t="shared" si="15"/>
        <v>DY19Q2</v>
      </c>
      <c r="F75" s="38" t="str">
        <f>IF(COUNTA($D$2:D75)&lt;=$E$2,COUNTA($D$2:D75),"")</f>
        <v/>
      </c>
      <c r="G75" s="38"/>
      <c r="H75" s="84"/>
      <c r="I75" s="84"/>
      <c r="J75" s="222"/>
      <c r="K75" s="222"/>
      <c r="L75" s="222"/>
      <c r="M75" s="216"/>
      <c r="N75" s="216"/>
      <c r="O75" s="216"/>
      <c r="P75" s="216"/>
      <c r="Q75" s="93" t="s">
        <v>96</v>
      </c>
      <c r="R75" s="93" t="str">
        <f>IF(R69="",IF(R$4='S Reporting logic (DO NOT EDIT)'!$J$73,'SMI-SED reporting schedule'!B$14,""),VLOOKUP(R69,$A$1:$B$17,2))</f>
        <v>DY3Q3</v>
      </c>
      <c r="S75" s="93" t="str">
        <f t="shared" si="17"/>
        <v>DY3Q3</v>
      </c>
    </row>
    <row r="76" spans="1:19" ht="15.75" thickBot="1" x14ac:dyDescent="0.3">
      <c r="A76" s="39" t="s">
        <v>393</v>
      </c>
      <c r="B76" s="39" t="s">
        <v>394</v>
      </c>
      <c r="D76" s="37" t="str">
        <f t="shared" si="15"/>
        <v>DY19Q3</v>
      </c>
      <c r="F76" s="38" t="str">
        <f>IF(COUNTA($D$2:D76)&lt;=$E$2,COUNTA($D$2:D76),"")</f>
        <v/>
      </c>
      <c r="G76" s="38"/>
      <c r="H76" s="84"/>
      <c r="I76" s="84"/>
      <c r="J76" s="222"/>
      <c r="K76" s="222"/>
      <c r="L76" s="222"/>
      <c r="M76" s="216"/>
      <c r="N76" s="216"/>
      <c r="O76" s="216"/>
      <c r="P76" s="216"/>
      <c r="Q76" s="93" t="s">
        <v>288</v>
      </c>
      <c r="R76" s="93" t="str">
        <f>IF(MOD(M73,4)=0, "AA" &amp; M73/4, "")</f>
        <v>AA3</v>
      </c>
      <c r="S76" s="93" t="str">
        <f t="shared" si="17"/>
        <v>AA3</v>
      </c>
    </row>
    <row r="77" spans="1:19" ht="15.75" thickBot="1" x14ac:dyDescent="0.3">
      <c r="A77" s="39" t="s">
        <v>394</v>
      </c>
      <c r="B77" s="39" t="s">
        <v>395</v>
      </c>
      <c r="D77" s="37" t="str">
        <f t="shared" si="15"/>
        <v>DY19Q4</v>
      </c>
      <c r="F77" s="38" t="str">
        <f>IF(COUNTA($D$2:D77)&lt;=$E$2,COUNTA($D$2:D77),"")</f>
        <v/>
      </c>
      <c r="G77" s="38"/>
      <c r="H77" s="84"/>
      <c r="I77" s="84"/>
      <c r="J77" s="222"/>
      <c r="K77" s="222"/>
      <c r="L77" s="222"/>
      <c r="M77" s="216"/>
      <c r="N77" s="216"/>
      <c r="O77" s="216"/>
      <c r="P77" s="216"/>
      <c r="Q77" s="93" t="s">
        <v>289</v>
      </c>
      <c r="R77" s="93" t="str">
        <f>IF(O73="","",IF(MOD(O73,4)=0, "CY" &amp; ($G$2-1+O73/4), ""))</f>
        <v/>
      </c>
      <c r="S77" s="93" t="str">
        <f t="shared" si="17"/>
        <v/>
      </c>
    </row>
    <row r="78" spans="1:19" ht="15.75" thickBot="1" x14ac:dyDescent="0.3">
      <c r="A78" s="39" t="s">
        <v>395</v>
      </c>
      <c r="B78" s="39" t="s">
        <v>396</v>
      </c>
      <c r="D78" s="37" t="str">
        <f t="shared" si="15"/>
        <v>DY20Q1</v>
      </c>
      <c r="F78" s="38" t="str">
        <f>IF(COUNTA($D$2:D78)&lt;=$E$2,COUNTA($D$2:D78),"")</f>
        <v/>
      </c>
      <c r="G78" s="38"/>
      <c r="H78" s="84"/>
      <c r="I78" s="84"/>
      <c r="J78" s="223"/>
      <c r="K78" s="223"/>
      <c r="L78" s="223"/>
      <c r="M78" s="217"/>
      <c r="N78" s="217"/>
      <c r="O78" s="217"/>
      <c r="P78" s="217"/>
      <c r="Q78" s="93" t="s">
        <v>89</v>
      </c>
      <c r="R78" s="93" t="str">
        <f>IF(MOD(N73,4)=0, "DY" &amp; N73/4, "")</f>
        <v/>
      </c>
      <c r="S78" s="93" t="str">
        <f>IF($P$73=1,R78,"")</f>
        <v/>
      </c>
    </row>
    <row r="79" spans="1:19" ht="30.75" customHeight="1" thickBot="1" x14ac:dyDescent="0.3">
      <c r="A79" s="39" t="s">
        <v>396</v>
      </c>
      <c r="B79" s="39" t="s">
        <v>397</v>
      </c>
      <c r="D79" s="37" t="str">
        <f t="shared" si="15"/>
        <v>DY20Q2</v>
      </c>
      <c r="F79" s="38" t="str">
        <f>IF(COUNTA($D$2:D79)&lt;=$E$2,COUNTA($D$2:D79),"")</f>
        <v/>
      </c>
      <c r="G79" s="38"/>
      <c r="H79" s="84"/>
      <c r="I79" s="84"/>
      <c r="J79" s="218">
        <f>EDATE(J73,3)</f>
        <v>45292</v>
      </c>
      <c r="K79" s="218">
        <f t="shared" si="10"/>
        <v>45382</v>
      </c>
      <c r="L79" s="218">
        <f>EDATE(L73,3)</f>
        <v>45440</v>
      </c>
      <c r="M79" s="212">
        <f>COUNT($J$7:J84)</f>
        <v>13</v>
      </c>
      <c r="N79" s="212">
        <f>M73</f>
        <v>12</v>
      </c>
      <c r="O79" s="212">
        <f>IF(O73="",IF($R$5=J79,4,""),O73+1)</f>
        <v>11</v>
      </c>
      <c r="P79" s="212">
        <f>IF(M79&lt;=$E$2,1,0)</f>
        <v>1</v>
      </c>
      <c r="Q79" s="92" t="s">
        <v>287</v>
      </c>
      <c r="R79" s="92" t="str">
        <f>IF(R73="",IF(R$3='S Reporting logic (DO NOT EDIT)'!$J$79,'SMI-SED reporting schedule'!B$14,""),VLOOKUP(R73,$A$1:$B$101,2,FALSE))</f>
        <v>DY4Q1</v>
      </c>
      <c r="S79" s="92" t="str">
        <f>IF($P$79=1,R79,"")</f>
        <v>DY4Q1</v>
      </c>
    </row>
    <row r="80" spans="1:19" ht="15.75" thickBot="1" x14ac:dyDescent="0.3">
      <c r="A80" s="39" t="s">
        <v>397</v>
      </c>
      <c r="B80" s="39" t="s">
        <v>398</v>
      </c>
      <c r="D80" s="37" t="str">
        <f t="shared" si="15"/>
        <v>DY20Q3</v>
      </c>
      <c r="F80" s="38" t="str">
        <f>IF(COUNTA($D$2:D80)&lt;=$E$2,COUNTA($D$2:D80),"")</f>
        <v/>
      </c>
      <c r="G80" s="38"/>
      <c r="H80" s="84"/>
      <c r="I80" s="84"/>
      <c r="J80" s="219"/>
      <c r="K80" s="219"/>
      <c r="L80" s="219"/>
      <c r="M80" s="213"/>
      <c r="N80" s="213"/>
      <c r="O80" s="213"/>
      <c r="P80" s="213"/>
      <c r="Q80" s="92" t="s">
        <v>164</v>
      </c>
      <c r="R80" s="92" t="str">
        <f>IF(R74="",IF(R$3='S Reporting logic (DO NOT EDIT)'!$J$79,'SMI-SED reporting schedule'!B$14,""),VLOOKUP(R74,$A$1:$B$101,2,FALSE))</f>
        <v>DY4Q1</v>
      </c>
      <c r="S80" s="92" t="str">
        <f>IF($P$79=1,R80,"")</f>
        <v>DY4Q1</v>
      </c>
    </row>
    <row r="81" spans="1:19" ht="15.75" thickBot="1" x14ac:dyDescent="0.3">
      <c r="A81" s="39" t="s">
        <v>398</v>
      </c>
      <c r="B81" s="39" t="s">
        <v>399</v>
      </c>
      <c r="D81" s="37" t="str">
        <f t="shared" si="15"/>
        <v>DY20Q4</v>
      </c>
      <c r="F81" s="38" t="str">
        <f>IF(COUNTA($D$2:D81)&lt;=$E$2,COUNTA($D$2:D81),"")</f>
        <v/>
      </c>
      <c r="G81" s="38"/>
      <c r="H81" s="84"/>
      <c r="I81" s="84"/>
      <c r="J81" s="219"/>
      <c r="K81" s="219"/>
      <c r="L81" s="219"/>
      <c r="M81" s="213"/>
      <c r="N81" s="213"/>
      <c r="O81" s="213"/>
      <c r="P81" s="213"/>
      <c r="Q81" s="92" t="s">
        <v>96</v>
      </c>
      <c r="R81" s="92" t="str">
        <f>IF(R75="",IF(R$4='S Reporting logic (DO NOT EDIT)'!$J$79,'SMI-SED reporting schedule'!B$14,""),VLOOKUP(R75,$A$1:$B$101,2,FALSE))</f>
        <v>DY3Q4</v>
      </c>
      <c r="S81" s="92" t="str">
        <f t="shared" ref="S81:S83" si="18">IF($P$79=1,R81,"")</f>
        <v>DY3Q4</v>
      </c>
    </row>
    <row r="82" spans="1:19" ht="15.75" thickBot="1" x14ac:dyDescent="0.3">
      <c r="A82" s="39" t="s">
        <v>399</v>
      </c>
      <c r="B82" s="39" t="s">
        <v>400</v>
      </c>
      <c r="D82" s="37" t="str">
        <f t="shared" si="15"/>
        <v>DY21Q1</v>
      </c>
      <c r="F82" s="38" t="str">
        <f>IF(COUNTA($D$2:D82)&lt;=$E$2,COUNTA($D$2:D82),"")</f>
        <v/>
      </c>
      <c r="G82" s="38"/>
      <c r="H82" s="84"/>
      <c r="I82" s="84"/>
      <c r="J82" s="219"/>
      <c r="K82" s="219"/>
      <c r="L82" s="219"/>
      <c r="M82" s="213"/>
      <c r="N82" s="213"/>
      <c r="O82" s="213"/>
      <c r="P82" s="213"/>
      <c r="Q82" s="92" t="s">
        <v>288</v>
      </c>
      <c r="R82" s="92" t="str">
        <f>IF(MOD(M79,4)=0, "AA" &amp; M79/4, "")</f>
        <v/>
      </c>
      <c r="S82" s="92" t="str">
        <f t="shared" si="18"/>
        <v/>
      </c>
    </row>
    <row r="83" spans="1:19" ht="15.75" thickBot="1" x14ac:dyDescent="0.3">
      <c r="A83" s="39" t="s">
        <v>400</v>
      </c>
      <c r="B83" s="39" t="s">
        <v>401</v>
      </c>
      <c r="D83" s="37" t="str">
        <f t="shared" si="15"/>
        <v>DY21Q2</v>
      </c>
      <c r="F83" s="38" t="str">
        <f>IF(COUNTA($D$2:D83)&lt;=$E$2,COUNTA($D$2:D83),"")</f>
        <v/>
      </c>
      <c r="G83" s="38"/>
      <c r="H83" s="84"/>
      <c r="I83" s="84"/>
      <c r="J83" s="219"/>
      <c r="K83" s="219"/>
      <c r="L83" s="219"/>
      <c r="M83" s="213"/>
      <c r="N83" s="213"/>
      <c r="O83" s="213"/>
      <c r="P83" s="213"/>
      <c r="Q83" s="92" t="s">
        <v>289</v>
      </c>
      <c r="R83" s="92" t="str">
        <f>IF(O79="","",IF(MOD(O79,4)=0, "CY" &amp; ($G$2-1+O79/4), ""))</f>
        <v/>
      </c>
      <c r="S83" s="92" t="str">
        <f t="shared" si="18"/>
        <v/>
      </c>
    </row>
    <row r="84" spans="1:19" ht="15.75" thickBot="1" x14ac:dyDescent="0.3">
      <c r="A84" s="39" t="s">
        <v>401</v>
      </c>
      <c r="B84" s="39" t="s">
        <v>402</v>
      </c>
      <c r="D84" s="37" t="str">
        <f t="shared" si="15"/>
        <v>DY21Q3</v>
      </c>
      <c r="F84" s="38" t="str">
        <f>IF(COUNTA($D$2:D84)&lt;=$E$2,COUNTA($D$2:D84),"")</f>
        <v/>
      </c>
      <c r="G84" s="38"/>
      <c r="H84" s="84"/>
      <c r="I84" s="84"/>
      <c r="J84" s="220"/>
      <c r="K84" s="220"/>
      <c r="L84" s="220"/>
      <c r="M84" s="214"/>
      <c r="N84" s="214"/>
      <c r="O84" s="214"/>
      <c r="P84" s="214"/>
      <c r="Q84" s="92" t="s">
        <v>89</v>
      </c>
      <c r="R84" s="92" t="str">
        <f>IF(MOD(N79,4)=0, "DY" &amp; N79/4, "")</f>
        <v>DY3</v>
      </c>
      <c r="S84" s="92" t="str">
        <f>IF($P$79=1,R84,"")</f>
        <v>DY3</v>
      </c>
    </row>
    <row r="85" spans="1:19" ht="15.75" thickBot="1" x14ac:dyDescent="0.3">
      <c r="A85" s="39" t="s">
        <v>402</v>
      </c>
      <c r="B85" s="39" t="s">
        <v>403</v>
      </c>
      <c r="D85" s="37" t="str">
        <f t="shared" si="15"/>
        <v>DY21Q4</v>
      </c>
      <c r="F85" s="38" t="str">
        <f>IF(COUNTA($D$2:D85)&lt;=$E$2,COUNTA($D$2:D85),"")</f>
        <v/>
      </c>
      <c r="G85" s="38"/>
      <c r="H85" s="84"/>
      <c r="I85" s="84"/>
      <c r="J85" s="218">
        <f>EDATE(J79,3)</f>
        <v>45383</v>
      </c>
      <c r="K85" s="218">
        <f t="shared" si="10"/>
        <v>45473</v>
      </c>
      <c r="L85" s="218">
        <f>EDATE(L79,3)</f>
        <v>45532</v>
      </c>
      <c r="M85" s="212">
        <f>COUNT($J$7:J90)</f>
        <v>14</v>
      </c>
      <c r="N85" s="212">
        <f>M79</f>
        <v>13</v>
      </c>
      <c r="O85" s="212">
        <f>IF(O79="",IF($R$5=J85,4,""),O79+1)</f>
        <v>12</v>
      </c>
      <c r="P85" s="212">
        <f>IF(M85&lt;=$E$2,1,0)</f>
        <v>1</v>
      </c>
      <c r="Q85" s="92" t="s">
        <v>287</v>
      </c>
      <c r="R85" s="92" t="str">
        <f>IF(R79="",IF(R$3='S Reporting logic (DO NOT EDIT)'!$J$85,'SMI-SED reporting schedule'!B$14,""),VLOOKUP(R79,$A$1:$B$101,2,FALSE))</f>
        <v>DY4Q2</v>
      </c>
      <c r="S85" s="92" t="str">
        <f>IF($P$85=1,R85,"")</f>
        <v>DY4Q2</v>
      </c>
    </row>
    <row r="86" spans="1:19" ht="15.75" thickBot="1" x14ac:dyDescent="0.3">
      <c r="A86" s="39" t="s">
        <v>403</v>
      </c>
      <c r="B86" s="39" t="s">
        <v>404</v>
      </c>
      <c r="D86" s="37" t="str">
        <f t="shared" si="15"/>
        <v>DY22Q1</v>
      </c>
      <c r="F86" s="38" t="str">
        <f>IF(COUNTA($D$2:D86)&lt;=$E$2,COUNTA($D$2:D86),"")</f>
        <v/>
      </c>
      <c r="G86" s="38"/>
      <c r="H86" s="84"/>
      <c r="I86" s="84"/>
      <c r="J86" s="219"/>
      <c r="K86" s="219"/>
      <c r="L86" s="219"/>
      <c r="M86" s="213"/>
      <c r="N86" s="213"/>
      <c r="O86" s="213"/>
      <c r="P86" s="213"/>
      <c r="Q86" s="92" t="s">
        <v>164</v>
      </c>
      <c r="R86" s="92" t="str">
        <f>IF(R80="",IF(R$3='S Reporting logic (DO NOT EDIT)'!$J$85,'SMI-SED reporting schedule'!B$14,""),VLOOKUP(R80,$A$1:$B$101,2,FALSE))</f>
        <v>DY4Q2</v>
      </c>
      <c r="S86" s="92" t="str">
        <f t="shared" ref="S86:S88" si="19">IF($P$85=1,R86,"")</f>
        <v>DY4Q2</v>
      </c>
    </row>
    <row r="87" spans="1:19" ht="15.75" thickBot="1" x14ac:dyDescent="0.3">
      <c r="A87" s="39" t="s">
        <v>404</v>
      </c>
      <c r="B87" s="39" t="s">
        <v>405</v>
      </c>
      <c r="D87" s="37" t="str">
        <f t="shared" si="15"/>
        <v>DY23Q2</v>
      </c>
      <c r="F87" s="38" t="str">
        <f>IF(COUNTA($D$2:D87)&lt;=$E$2,COUNTA($D$2:D87),"")</f>
        <v/>
      </c>
      <c r="G87" s="38"/>
      <c r="H87" s="84"/>
      <c r="I87" s="84"/>
      <c r="J87" s="219"/>
      <c r="K87" s="219"/>
      <c r="L87" s="219"/>
      <c r="M87" s="213"/>
      <c r="N87" s="213"/>
      <c r="O87" s="213"/>
      <c r="P87" s="213"/>
      <c r="Q87" s="92" t="s">
        <v>96</v>
      </c>
      <c r="R87" s="92" t="str">
        <f>IF(R81="",IF(R$4='S Reporting logic (DO NOT EDIT)'!$J$85,'SMI-SED reporting schedule'!B$14,""),VLOOKUP(R81,$A$1:$B$101,2,FALSE))</f>
        <v>DY4Q1</v>
      </c>
      <c r="S87" s="92" t="str">
        <f t="shared" si="19"/>
        <v>DY4Q1</v>
      </c>
    </row>
    <row r="88" spans="1:19" ht="15.75" thickBot="1" x14ac:dyDescent="0.3">
      <c r="A88" s="39" t="s">
        <v>405</v>
      </c>
      <c r="B88" s="39" t="s">
        <v>406</v>
      </c>
      <c r="D88" s="37" t="str">
        <f t="shared" si="15"/>
        <v>DY22Q3</v>
      </c>
      <c r="F88" s="38" t="str">
        <f>IF(COUNTA($D$2:D88)&lt;=$E$2,COUNTA($D$2:D88),"")</f>
        <v/>
      </c>
      <c r="G88" s="38"/>
      <c r="H88" s="84"/>
      <c r="I88" s="84"/>
      <c r="J88" s="219"/>
      <c r="K88" s="219"/>
      <c r="L88" s="219"/>
      <c r="M88" s="213"/>
      <c r="N88" s="213"/>
      <c r="O88" s="213"/>
      <c r="P88" s="213"/>
      <c r="Q88" s="92" t="s">
        <v>288</v>
      </c>
      <c r="R88" s="92" t="str">
        <f>IF(MOD(M85,4)=0, "AA" &amp; M85/4, "")</f>
        <v/>
      </c>
      <c r="S88" s="92" t="str">
        <f t="shared" si="19"/>
        <v/>
      </c>
    </row>
    <row r="89" spans="1:19" ht="15.75" thickBot="1" x14ac:dyDescent="0.3">
      <c r="A89" s="39" t="s">
        <v>406</v>
      </c>
      <c r="B89" s="39" t="s">
        <v>407</v>
      </c>
      <c r="D89" s="37" t="str">
        <f t="shared" si="15"/>
        <v>DY22Q4</v>
      </c>
      <c r="F89" s="38" t="str">
        <f>IF(COUNTA($D$2:D89)&lt;=$E$2,COUNTA($D$2:D89),"")</f>
        <v/>
      </c>
      <c r="G89" s="38"/>
      <c r="H89" s="84"/>
      <c r="I89" s="84"/>
      <c r="J89" s="219"/>
      <c r="K89" s="219"/>
      <c r="L89" s="219"/>
      <c r="M89" s="213"/>
      <c r="N89" s="213"/>
      <c r="O89" s="213"/>
      <c r="P89" s="213"/>
      <c r="Q89" s="92" t="s">
        <v>289</v>
      </c>
      <c r="R89" s="92" t="str">
        <f>IF(O85="","",IF(MOD(O85,4)=0, "CY" &amp; ($G$2-1+O85/4), ""))</f>
        <v>CY2023</v>
      </c>
      <c r="S89" s="92" t="str">
        <f>IF($P$85=1,R89,"")</f>
        <v>CY2023</v>
      </c>
    </row>
    <row r="90" spans="1:19" ht="15.75" thickBot="1" x14ac:dyDescent="0.3">
      <c r="A90" s="39" t="s">
        <v>407</v>
      </c>
      <c r="B90" s="39" t="s">
        <v>404</v>
      </c>
      <c r="D90" s="37" t="str">
        <f t="shared" si="15"/>
        <v>DY23Q1</v>
      </c>
      <c r="F90" s="38" t="str">
        <f>IF(COUNTA($D$2:D90)&lt;=$E$2,COUNTA($D$2:D90),"")</f>
        <v/>
      </c>
      <c r="G90" s="38"/>
      <c r="H90" s="84"/>
      <c r="I90" s="84"/>
      <c r="J90" s="220"/>
      <c r="K90" s="220"/>
      <c r="L90" s="220"/>
      <c r="M90" s="214"/>
      <c r="N90" s="214"/>
      <c r="O90" s="214"/>
      <c r="P90" s="214"/>
      <c r="Q90" s="92" t="s">
        <v>89</v>
      </c>
      <c r="R90" s="92" t="str">
        <f>IF(MOD(N85,4)=0, "DY" &amp; N85/4, "")</f>
        <v/>
      </c>
      <c r="S90" s="92" t="str">
        <f>IF($P$85=1,R90,"")</f>
        <v/>
      </c>
    </row>
    <row r="91" spans="1:19" ht="30.75" customHeight="1" thickBot="1" x14ac:dyDescent="0.3">
      <c r="A91" s="39" t="s">
        <v>404</v>
      </c>
      <c r="B91" s="39" t="s">
        <v>408</v>
      </c>
      <c r="D91" s="37" t="str">
        <f t="shared" si="15"/>
        <v>DY23Q2</v>
      </c>
      <c r="F91" s="38" t="str">
        <f>IF(COUNTA($D$2:D91)&lt;=$E$2,COUNTA($D$2:D91),"")</f>
        <v/>
      </c>
      <c r="G91" s="38"/>
      <c r="H91" s="84"/>
      <c r="I91" s="84"/>
      <c r="J91" s="218">
        <f>EDATE(J85,3)</f>
        <v>45474</v>
      </c>
      <c r="K91" s="218">
        <f t="shared" si="10"/>
        <v>45565</v>
      </c>
      <c r="L91" s="218">
        <f>EDATE(L85,3)</f>
        <v>45624</v>
      </c>
      <c r="M91" s="212">
        <f>COUNT($J$7:J96)</f>
        <v>15</v>
      </c>
      <c r="N91" s="212">
        <f>M85</f>
        <v>14</v>
      </c>
      <c r="O91" s="212">
        <f>IF(O85="",IF($R$5=J91,4,""),O85+1)</f>
        <v>13</v>
      </c>
      <c r="P91" s="212">
        <f>IF(M91&lt;=$E$2,1,0)</f>
        <v>1</v>
      </c>
      <c r="Q91" s="92" t="s">
        <v>287</v>
      </c>
      <c r="R91" s="92" t="str">
        <f>IF(R85="",IF(R$3='S Reporting logic (DO NOT EDIT)'!$J$91,'SMI-SED reporting schedule'!B$14,""),VLOOKUP(R85,$A$1:$B$101,2,FALSE))</f>
        <v>DY4Q3</v>
      </c>
      <c r="S91" s="92" t="str">
        <f>IF($P$91=1,R91,"")</f>
        <v>DY4Q3</v>
      </c>
    </row>
    <row r="92" spans="1:19" ht="15.75" thickBot="1" x14ac:dyDescent="0.3">
      <c r="A92" s="39" t="s">
        <v>408</v>
      </c>
      <c r="B92" s="39" t="s">
        <v>409</v>
      </c>
      <c r="D92" s="37" t="str">
        <f t="shared" si="15"/>
        <v>DY22Q3</v>
      </c>
      <c r="F92" s="38" t="str">
        <f>IF(COUNTA($D$2:D92)&lt;=$E$2,COUNTA($D$2:D92),"")</f>
        <v/>
      </c>
      <c r="G92" s="38"/>
      <c r="H92" s="84"/>
      <c r="I92" s="84"/>
      <c r="J92" s="219"/>
      <c r="K92" s="219"/>
      <c r="L92" s="219"/>
      <c r="M92" s="213"/>
      <c r="N92" s="213"/>
      <c r="O92" s="213"/>
      <c r="P92" s="213"/>
      <c r="Q92" s="92" t="s">
        <v>164</v>
      </c>
      <c r="R92" s="92" t="str">
        <f>IF(R86="",IF(R$3='S Reporting logic (DO NOT EDIT)'!$J$91,'SMI-SED reporting schedule'!B$14,""),VLOOKUP(R86,$A$1:$B$101,2,FALSE))</f>
        <v>DY4Q3</v>
      </c>
      <c r="S92" s="92" t="str">
        <f t="shared" ref="S92:S94" si="20">IF($P$91=1,R92,"")</f>
        <v>DY4Q3</v>
      </c>
    </row>
    <row r="93" spans="1:19" ht="15.75" thickBot="1" x14ac:dyDescent="0.3">
      <c r="A93" s="39" t="s">
        <v>409</v>
      </c>
      <c r="B93" s="39" t="s">
        <v>410</v>
      </c>
      <c r="D93" s="37" t="str">
        <f t="shared" si="15"/>
        <v>DY22Q4</v>
      </c>
      <c r="F93" s="38" t="str">
        <f>IF(COUNTA($D$2:D93)&lt;=$E$2,COUNTA($D$2:D93),"")</f>
        <v/>
      </c>
      <c r="G93" s="38"/>
      <c r="H93" s="84"/>
      <c r="I93" s="84"/>
      <c r="J93" s="219"/>
      <c r="K93" s="219"/>
      <c r="L93" s="219"/>
      <c r="M93" s="213"/>
      <c r="N93" s="213"/>
      <c r="O93" s="213"/>
      <c r="P93" s="213"/>
      <c r="Q93" s="92" t="s">
        <v>96</v>
      </c>
      <c r="R93" s="92" t="str">
        <f>IF(R87="",IF(R$4='S Reporting logic (DO NOT EDIT)'!$J$91,'SMI-SED reporting schedule'!B$14,""),VLOOKUP(R87,$A$1:$B$101,2,FALSE))</f>
        <v>DY4Q2</v>
      </c>
      <c r="S93" s="92" t="str">
        <f t="shared" si="20"/>
        <v>DY4Q2</v>
      </c>
    </row>
    <row r="94" spans="1:19" ht="15.75" thickBot="1" x14ac:dyDescent="0.3">
      <c r="A94" s="39" t="s">
        <v>410</v>
      </c>
      <c r="B94" s="39" t="s">
        <v>411</v>
      </c>
      <c r="D94" s="37" t="str">
        <f t="shared" si="15"/>
        <v>DY23Q1</v>
      </c>
      <c r="F94" s="38" t="str">
        <f>IF(COUNTA($D$2:D94)&lt;=$E$2,COUNTA($D$2:D94),"")</f>
        <v/>
      </c>
      <c r="G94" s="38"/>
      <c r="H94" s="84"/>
      <c r="I94" s="84"/>
      <c r="J94" s="219"/>
      <c r="K94" s="219"/>
      <c r="L94" s="219"/>
      <c r="M94" s="213"/>
      <c r="N94" s="213"/>
      <c r="O94" s="213"/>
      <c r="P94" s="213"/>
      <c r="Q94" s="92" t="s">
        <v>288</v>
      </c>
      <c r="R94" s="92" t="str">
        <f>IF(MOD(M91,4)=0, "AA" &amp; M91/4, "")</f>
        <v/>
      </c>
      <c r="S94" s="92" t="str">
        <f t="shared" si="20"/>
        <v/>
      </c>
    </row>
    <row r="95" spans="1:19" ht="15.75" thickBot="1" x14ac:dyDescent="0.3">
      <c r="A95" s="39" t="s">
        <v>411</v>
      </c>
      <c r="B95" s="39" t="s">
        <v>412</v>
      </c>
      <c r="D95" s="37" t="str">
        <f t="shared" si="15"/>
        <v>DY23Q2</v>
      </c>
      <c r="F95" s="38" t="str">
        <f>IF(COUNTA($D$2:D95)&lt;=$E$2,COUNTA($D$2:D95),"")</f>
        <v/>
      </c>
      <c r="G95" s="38"/>
      <c r="H95" s="84"/>
      <c r="I95" s="84"/>
      <c r="J95" s="219"/>
      <c r="K95" s="219"/>
      <c r="L95" s="219"/>
      <c r="M95" s="213"/>
      <c r="N95" s="213"/>
      <c r="O95" s="213"/>
      <c r="P95" s="213"/>
      <c r="Q95" s="92" t="s">
        <v>289</v>
      </c>
      <c r="R95" s="92" t="str">
        <f>IF(O91="","",IF(MOD(O91,4)=0, "CY" &amp; ($G$2-1+O91/4), ""))</f>
        <v/>
      </c>
      <c r="S95" s="92" t="str">
        <f>IF($P$91=1,R95,"")</f>
        <v/>
      </c>
    </row>
    <row r="96" spans="1:19" ht="15.75" thickBot="1" x14ac:dyDescent="0.3">
      <c r="A96" s="39" t="s">
        <v>412</v>
      </c>
      <c r="B96" s="39" t="s">
        <v>413</v>
      </c>
      <c r="D96" s="37" t="str">
        <f t="shared" si="15"/>
        <v>DY22Q3</v>
      </c>
      <c r="F96" s="38" t="str">
        <f>IF(COUNTA($D$2:D96)&lt;=$E$2,COUNTA($D$2:D96),"")</f>
        <v/>
      </c>
      <c r="G96" s="38"/>
      <c r="H96" s="84"/>
      <c r="I96" s="84"/>
      <c r="J96" s="220"/>
      <c r="K96" s="220"/>
      <c r="L96" s="220"/>
      <c r="M96" s="214"/>
      <c r="N96" s="214"/>
      <c r="O96" s="214"/>
      <c r="P96" s="214"/>
      <c r="Q96" s="92" t="s">
        <v>89</v>
      </c>
      <c r="R96" s="92" t="str">
        <f>IF(MOD(N91,4)=0, "DY" &amp; N91/4, "")</f>
        <v/>
      </c>
      <c r="S96" s="92" t="str">
        <f>IF($P$91=1,R96,"")</f>
        <v/>
      </c>
    </row>
    <row r="97" spans="1:19" ht="30.75" customHeight="1" thickBot="1" x14ac:dyDescent="0.3">
      <c r="A97" s="39" t="s">
        <v>413</v>
      </c>
      <c r="B97" s="39" t="s">
        <v>414</v>
      </c>
      <c r="D97" s="37" t="str">
        <f t="shared" si="15"/>
        <v>DY22Q4</v>
      </c>
      <c r="F97" s="38" t="str">
        <f>IF(COUNTA($D$2:D97)&lt;=$E$2,COUNTA($D$2:D97),"")</f>
        <v/>
      </c>
      <c r="G97" s="38"/>
      <c r="H97" s="84"/>
      <c r="I97" s="84"/>
      <c r="J97" s="218">
        <f>EDATE(J91,3)</f>
        <v>45566</v>
      </c>
      <c r="K97" s="218">
        <f t="shared" si="10"/>
        <v>45657</v>
      </c>
      <c r="L97" s="218">
        <f>EDATE(L91,3)</f>
        <v>45716</v>
      </c>
      <c r="M97" s="212">
        <f>COUNT($J$7:J102)</f>
        <v>16</v>
      </c>
      <c r="N97" s="212">
        <f>M91</f>
        <v>15</v>
      </c>
      <c r="O97" s="212">
        <f>IF(O91="",IF($R$5=J97,4,""),O91+1)</f>
        <v>14</v>
      </c>
      <c r="P97" s="212">
        <f>IF(M97&lt;=$E$2,1,0)</f>
        <v>1</v>
      </c>
      <c r="Q97" s="92" t="s">
        <v>287</v>
      </c>
      <c r="R97" s="92" t="str">
        <f>IF(R91="",IF(R$3='S Reporting logic (DO NOT EDIT)'!$J$97,'SMI-SED reporting schedule'!B$14,""),VLOOKUP(R91,$A$1:$B$101,2,FALSE))</f>
        <v>DY4Q4</v>
      </c>
      <c r="S97" s="92" t="str">
        <f>IF($P$97=1,R97,"")</f>
        <v>DY4Q4</v>
      </c>
    </row>
    <row r="98" spans="1:19" ht="15.75" thickBot="1" x14ac:dyDescent="0.3">
      <c r="A98" s="39" t="s">
        <v>414</v>
      </c>
      <c r="B98" s="39" t="s">
        <v>415</v>
      </c>
      <c r="D98" s="37" t="str">
        <f t="shared" si="15"/>
        <v>DY23Q1</v>
      </c>
      <c r="F98" s="38" t="str">
        <f>IF(COUNTA($D$2:D98)&lt;=$E$2,COUNTA($D$2:D98),"")</f>
        <v/>
      </c>
      <c r="G98" s="38"/>
      <c r="H98" s="84"/>
      <c r="I98" s="84"/>
      <c r="J98" s="219"/>
      <c r="K98" s="219"/>
      <c r="L98" s="219"/>
      <c r="M98" s="213"/>
      <c r="N98" s="213"/>
      <c r="O98" s="213"/>
      <c r="P98" s="213"/>
      <c r="Q98" s="92" t="s">
        <v>164</v>
      </c>
      <c r="R98" s="92" t="str">
        <f>IF(R92="",IF(R$3='S Reporting logic (DO NOT EDIT)'!$J$97,'SMI-SED reporting schedule'!B$14,""),VLOOKUP(R92,$A$1:$B$101,2,FALSE))</f>
        <v>DY4Q4</v>
      </c>
      <c r="S98" s="92" t="str">
        <f t="shared" ref="S98:S101" si="21">IF($P$97=1,R98,"")</f>
        <v>DY4Q4</v>
      </c>
    </row>
    <row r="99" spans="1:19" ht="15.75" thickBot="1" x14ac:dyDescent="0.3">
      <c r="A99" s="39" t="s">
        <v>415</v>
      </c>
      <c r="B99" s="39" t="s">
        <v>416</v>
      </c>
      <c r="D99" s="37" t="str">
        <f t="shared" si="15"/>
        <v>DY23Q2</v>
      </c>
      <c r="F99" s="38" t="str">
        <f>IF(COUNTA($D$2:D99)&lt;=$E$2,COUNTA($D$2:D99),"")</f>
        <v/>
      </c>
      <c r="G99" s="38"/>
      <c r="H99" s="84"/>
      <c r="I99" s="84"/>
      <c r="J99" s="219"/>
      <c r="K99" s="219"/>
      <c r="L99" s="219"/>
      <c r="M99" s="213"/>
      <c r="N99" s="213"/>
      <c r="O99" s="213"/>
      <c r="P99" s="213"/>
      <c r="Q99" s="92" t="s">
        <v>96</v>
      </c>
      <c r="R99" s="92" t="str">
        <f>IF(R93="",IF(R$4='S Reporting logic (DO NOT EDIT)'!$J$97,'SMI-SED reporting schedule'!B$14,""),VLOOKUP(R93,$A$1:$B$101,2,FALSE))</f>
        <v>DY4Q3</v>
      </c>
      <c r="S99" s="92" t="str">
        <f t="shared" si="21"/>
        <v>DY4Q3</v>
      </c>
    </row>
    <row r="100" spans="1:19" ht="15.75" thickBot="1" x14ac:dyDescent="0.3">
      <c r="A100" s="39" t="s">
        <v>416</v>
      </c>
      <c r="B100" s="39" t="s">
        <v>417</v>
      </c>
      <c r="D100" s="37" t="str">
        <f t="shared" si="15"/>
        <v>DY22Q3</v>
      </c>
      <c r="F100" s="38" t="str">
        <f>IF(COUNTA($D$2:D100)&lt;=$E$2,COUNTA($D$2:D100),"")</f>
        <v/>
      </c>
      <c r="G100" s="38"/>
      <c r="H100" s="84"/>
      <c r="I100" s="84"/>
      <c r="J100" s="219"/>
      <c r="K100" s="219"/>
      <c r="L100" s="219"/>
      <c r="M100" s="213"/>
      <c r="N100" s="213"/>
      <c r="O100" s="213"/>
      <c r="P100" s="213"/>
      <c r="Q100" s="92" t="s">
        <v>288</v>
      </c>
      <c r="R100" s="92" t="str">
        <f>IF(MOD(M97,4)=0, "AA" &amp; M97/4, "")</f>
        <v>AA4</v>
      </c>
      <c r="S100" s="92" t="str">
        <f t="shared" si="21"/>
        <v>AA4</v>
      </c>
    </row>
    <row r="101" spans="1:19" ht="15.75" thickBot="1" x14ac:dyDescent="0.3">
      <c r="A101" s="39" t="s">
        <v>417</v>
      </c>
      <c r="B101" s="39" t="s">
        <v>418</v>
      </c>
      <c r="D101" s="37" t="str">
        <f t="shared" si="15"/>
        <v>DY22Q4</v>
      </c>
      <c r="F101" s="38" t="str">
        <f>IF(COUNTA($D$2:D101)&lt;=$E$2,COUNTA($D$2:D101),"")</f>
        <v/>
      </c>
      <c r="G101" s="38"/>
      <c r="H101" s="84"/>
      <c r="I101" s="84"/>
      <c r="J101" s="219"/>
      <c r="K101" s="219"/>
      <c r="L101" s="219"/>
      <c r="M101" s="213"/>
      <c r="N101" s="213"/>
      <c r="O101" s="213"/>
      <c r="P101" s="213"/>
      <c r="Q101" s="92" t="s">
        <v>289</v>
      </c>
      <c r="R101" s="92" t="str">
        <f>IF(O97="","",IF(MOD(O97,4)=0, "CY" &amp; ($G$2-1+O97/4), ""))</f>
        <v/>
      </c>
      <c r="S101" s="92" t="str">
        <f t="shared" si="21"/>
        <v/>
      </c>
    </row>
    <row r="102" spans="1:19" ht="15.75" thickBot="1" x14ac:dyDescent="0.3">
      <c r="F102" s="38" t="str">
        <f>IF(COUNTA($D$2:D102)&lt;=$E$2,COUNTA($D$2:D102),"")</f>
        <v/>
      </c>
      <c r="G102" s="38"/>
      <c r="H102" s="84"/>
      <c r="I102" s="84"/>
      <c r="J102" s="220"/>
      <c r="K102" s="220"/>
      <c r="L102" s="220"/>
      <c r="M102" s="214"/>
      <c r="N102" s="214"/>
      <c r="O102" s="214"/>
      <c r="P102" s="214"/>
      <c r="Q102" s="92" t="s">
        <v>89</v>
      </c>
      <c r="R102" s="92" t="str">
        <f>IF(MOD(N97,4)=0, "DY" &amp; N97/4, "")</f>
        <v/>
      </c>
      <c r="S102" s="92" t="str">
        <f>IF($P$97=1,R102,"")</f>
        <v/>
      </c>
    </row>
    <row r="103" spans="1:19" ht="30.75" customHeight="1" thickBot="1" x14ac:dyDescent="0.3">
      <c r="H103" s="84"/>
      <c r="I103" s="84"/>
      <c r="J103" s="221">
        <f>EDATE(J97,3)</f>
        <v>45658</v>
      </c>
      <c r="K103" s="221">
        <f t="shared" si="10"/>
        <v>45747</v>
      </c>
      <c r="L103" s="221">
        <f>EDATE(L97,3)</f>
        <v>45805</v>
      </c>
      <c r="M103" s="215">
        <f>COUNT($J$7:J108)</f>
        <v>17</v>
      </c>
      <c r="N103" s="215">
        <f>M97</f>
        <v>16</v>
      </c>
      <c r="O103" s="215">
        <f>IF(O97="",IF($R$5=J103,4,""),O97+1)</f>
        <v>15</v>
      </c>
      <c r="P103" s="215">
        <f>IF(M103&lt;=$E$2,1,0)</f>
        <v>1</v>
      </c>
      <c r="Q103" s="93" t="s">
        <v>287</v>
      </c>
      <c r="R103" s="93" t="str">
        <f>IF(R97="",IF(R$3='S Reporting logic (DO NOT EDIT)'!$J$103,'SMI-SED reporting schedule'!B$14,""),VLOOKUP(R97,$A$1:$B$101,2,FALSE))</f>
        <v>DY5Q1</v>
      </c>
      <c r="S103" s="93" t="str">
        <f t="shared" ref="S103:S108" si="22">IF($P$103=1,R103,"")</f>
        <v>DY5Q1</v>
      </c>
    </row>
    <row r="104" spans="1:19" ht="15.75" thickBot="1" x14ac:dyDescent="0.3">
      <c r="H104" s="84"/>
      <c r="I104" s="84"/>
      <c r="J104" s="222"/>
      <c r="K104" s="222"/>
      <c r="L104" s="222"/>
      <c r="M104" s="216"/>
      <c r="N104" s="216"/>
      <c r="O104" s="216"/>
      <c r="P104" s="216"/>
      <c r="Q104" s="93" t="s">
        <v>164</v>
      </c>
      <c r="R104" s="93" t="str">
        <f>IF(R98="",IF(R$3='S Reporting logic (DO NOT EDIT)'!$J$103,'SMI-SED reporting schedule'!B$14,""),VLOOKUP(R98,$A$1:$B$101,2,FALSE))</f>
        <v>DY5Q1</v>
      </c>
      <c r="S104" s="93" t="str">
        <f t="shared" si="22"/>
        <v>DY5Q1</v>
      </c>
    </row>
    <row r="105" spans="1:19" ht="15.75" thickBot="1" x14ac:dyDescent="0.3">
      <c r="H105" s="84"/>
      <c r="I105" s="84"/>
      <c r="J105" s="222"/>
      <c r="K105" s="222"/>
      <c r="L105" s="222"/>
      <c r="M105" s="216"/>
      <c r="N105" s="216"/>
      <c r="O105" s="216"/>
      <c r="P105" s="216"/>
      <c r="Q105" s="93" t="s">
        <v>96</v>
      </c>
      <c r="R105" s="93" t="str">
        <f>IF(R99="",IF(R$4='S Reporting logic (DO NOT EDIT)'!$J$103,'SMI-SED reporting schedule'!B$14,""),VLOOKUP(R99,$A$1:$B$101,2,FALSE))</f>
        <v>DY4Q4</v>
      </c>
      <c r="S105" s="93" t="str">
        <f t="shared" si="22"/>
        <v>DY4Q4</v>
      </c>
    </row>
    <row r="106" spans="1:19" ht="15.75" thickBot="1" x14ac:dyDescent="0.3">
      <c r="H106" s="84"/>
      <c r="I106" s="84"/>
      <c r="J106" s="222"/>
      <c r="K106" s="222"/>
      <c r="L106" s="222"/>
      <c r="M106" s="216"/>
      <c r="N106" s="216"/>
      <c r="O106" s="216"/>
      <c r="P106" s="216"/>
      <c r="Q106" s="93" t="s">
        <v>288</v>
      </c>
      <c r="R106" s="93" t="str">
        <f>IF(MOD(M103,4)=0, "AA" &amp; M103/4, "")</f>
        <v/>
      </c>
      <c r="S106" s="93" t="str">
        <f t="shared" si="22"/>
        <v/>
      </c>
    </row>
    <row r="107" spans="1:19" ht="15.75" thickBot="1" x14ac:dyDescent="0.3">
      <c r="H107" s="84"/>
      <c r="I107" s="84"/>
      <c r="J107" s="222"/>
      <c r="K107" s="222"/>
      <c r="L107" s="222"/>
      <c r="M107" s="216"/>
      <c r="N107" s="216"/>
      <c r="O107" s="216"/>
      <c r="P107" s="216"/>
      <c r="Q107" s="93" t="s">
        <v>289</v>
      </c>
      <c r="R107" s="93" t="str">
        <f>IF(O103="","",IF(MOD(O103,4)=0, "CY" &amp; ($G$2-1+O103/4), ""))</f>
        <v/>
      </c>
      <c r="S107" s="93" t="str">
        <f t="shared" si="22"/>
        <v/>
      </c>
    </row>
    <row r="108" spans="1:19" ht="15.75" thickBot="1" x14ac:dyDescent="0.3">
      <c r="H108" s="84"/>
      <c r="I108" s="84"/>
      <c r="J108" s="223"/>
      <c r="K108" s="223"/>
      <c r="L108" s="223"/>
      <c r="M108" s="217"/>
      <c r="N108" s="217"/>
      <c r="O108" s="217"/>
      <c r="P108" s="217"/>
      <c r="Q108" s="93" t="s">
        <v>89</v>
      </c>
      <c r="R108" s="93" t="str">
        <f>IF(MOD(N103,4)=0, "DY" &amp; N103/4, "")</f>
        <v>DY4</v>
      </c>
      <c r="S108" s="93" t="str">
        <f t="shared" si="22"/>
        <v>DY4</v>
      </c>
    </row>
    <row r="109" spans="1:19" ht="30.75" customHeight="1" thickBot="1" x14ac:dyDescent="0.3">
      <c r="H109" s="84"/>
      <c r="I109" s="84"/>
      <c r="J109" s="221">
        <f>EDATE(J103,3)</f>
        <v>45748</v>
      </c>
      <c r="K109" s="221">
        <f t="shared" ref="K109:K133" si="23">IF(J109="","",EDATE(J109,3))-1</f>
        <v>45838</v>
      </c>
      <c r="L109" s="221">
        <f>EDATE(L103,3)</f>
        <v>45897</v>
      </c>
      <c r="M109" s="215">
        <f>COUNT($J$7:J114)</f>
        <v>18</v>
      </c>
      <c r="N109" s="215">
        <f>M103</f>
        <v>17</v>
      </c>
      <c r="O109" s="215">
        <f>IF(O103="",IF($R$5=J109,4,""),O103+1)</f>
        <v>16</v>
      </c>
      <c r="P109" s="215">
        <f>IF(M109&lt;=$E$2,1,0)</f>
        <v>1</v>
      </c>
      <c r="Q109" s="93" t="s">
        <v>287</v>
      </c>
      <c r="R109" s="93" t="str">
        <f>IF(R103="",IF(R$3='S Reporting logic (DO NOT EDIT)'!$J$109,'SMI-SED reporting schedule'!B$14,""),VLOOKUP(R103,$A$1:$B$101,2,FALSE))</f>
        <v>DY5Q2</v>
      </c>
      <c r="S109" s="93" t="str">
        <f>IF($P$109=1,R109,"")</f>
        <v>DY5Q2</v>
      </c>
    </row>
    <row r="110" spans="1:19" ht="15.75" thickBot="1" x14ac:dyDescent="0.3">
      <c r="H110" s="84"/>
      <c r="I110" s="84"/>
      <c r="J110" s="222"/>
      <c r="K110" s="222"/>
      <c r="L110" s="222"/>
      <c r="M110" s="216"/>
      <c r="N110" s="216"/>
      <c r="O110" s="216"/>
      <c r="P110" s="216"/>
      <c r="Q110" s="93" t="s">
        <v>164</v>
      </c>
      <c r="R110" s="93" t="str">
        <f>IF(R104="",IF(R$3='S Reporting logic (DO NOT EDIT)'!$J$109,'SMI-SED reporting schedule'!B$14,""),VLOOKUP(R104,$A$1:$B$101,2,FALSE))</f>
        <v>DY5Q2</v>
      </c>
      <c r="S110" s="93" t="str">
        <f t="shared" ref="S110:S113" si="24">IF($P$109=1,R110,"")</f>
        <v>DY5Q2</v>
      </c>
    </row>
    <row r="111" spans="1:19" ht="15.75" thickBot="1" x14ac:dyDescent="0.3">
      <c r="H111" s="84"/>
      <c r="I111" s="84"/>
      <c r="J111" s="222"/>
      <c r="K111" s="222"/>
      <c r="L111" s="222"/>
      <c r="M111" s="216"/>
      <c r="N111" s="216"/>
      <c r="O111" s="216"/>
      <c r="P111" s="216"/>
      <c r="Q111" s="93" t="s">
        <v>96</v>
      </c>
      <c r="R111" s="93" t="str">
        <f>IF(R105="",IF(R$4='S Reporting logic (DO NOT EDIT)'!$J$109,'SMI-SED reporting schedule'!B$14,""),VLOOKUP(R105,$A$1:$B$101,2,FALSE))</f>
        <v>DY5Q1</v>
      </c>
      <c r="S111" s="93" t="str">
        <f t="shared" si="24"/>
        <v>DY5Q1</v>
      </c>
    </row>
    <row r="112" spans="1:19" ht="15.75" thickBot="1" x14ac:dyDescent="0.3">
      <c r="H112" s="84"/>
      <c r="I112" s="84"/>
      <c r="J112" s="222"/>
      <c r="K112" s="222"/>
      <c r="L112" s="222"/>
      <c r="M112" s="216"/>
      <c r="N112" s="216"/>
      <c r="O112" s="216"/>
      <c r="P112" s="216"/>
      <c r="Q112" s="93" t="s">
        <v>288</v>
      </c>
      <c r="R112" s="93" t="str">
        <f>IF(MOD(M109,4)=0, "AA" &amp; M109/4, "")</f>
        <v/>
      </c>
      <c r="S112" s="93" t="str">
        <f t="shared" si="24"/>
        <v/>
      </c>
    </row>
    <row r="113" spans="10:19" ht="15.75" thickBot="1" x14ac:dyDescent="0.3">
      <c r="J113" s="222"/>
      <c r="K113" s="222"/>
      <c r="L113" s="222"/>
      <c r="M113" s="216"/>
      <c r="N113" s="216"/>
      <c r="O113" s="216"/>
      <c r="P113" s="216"/>
      <c r="Q113" s="93" t="s">
        <v>289</v>
      </c>
      <c r="R113" s="93" t="str">
        <f>IF(O109="","",IF(MOD(O109,4)=0, "CY" &amp; ($G$2-1+O109/4), ""))</f>
        <v>CY2024</v>
      </c>
      <c r="S113" s="93" t="str">
        <f t="shared" si="24"/>
        <v>CY2024</v>
      </c>
    </row>
    <row r="114" spans="10:19" ht="15.75" thickBot="1" x14ac:dyDescent="0.3">
      <c r="J114" s="223"/>
      <c r="K114" s="223"/>
      <c r="L114" s="223"/>
      <c r="M114" s="217"/>
      <c r="N114" s="217"/>
      <c r="O114" s="217"/>
      <c r="P114" s="217"/>
      <c r="Q114" s="93" t="s">
        <v>89</v>
      </c>
      <c r="R114" s="93" t="str">
        <f>IF(MOD(N109,4)=0, "DY" &amp; N109/4, "")</f>
        <v/>
      </c>
      <c r="S114" s="93" t="str">
        <f>IF($P$109=1,R114,"")</f>
        <v/>
      </c>
    </row>
    <row r="115" spans="10:19" ht="30.75" customHeight="1" thickBot="1" x14ac:dyDescent="0.3">
      <c r="J115" s="221">
        <f>EDATE(J109,3)</f>
        <v>45839</v>
      </c>
      <c r="K115" s="221">
        <f t="shared" si="23"/>
        <v>45930</v>
      </c>
      <c r="L115" s="221">
        <f>EDATE(L109,3)</f>
        <v>45989</v>
      </c>
      <c r="M115" s="215">
        <f>COUNT($J$7:J120)</f>
        <v>19</v>
      </c>
      <c r="N115" s="215">
        <f>M109</f>
        <v>18</v>
      </c>
      <c r="O115" s="215">
        <f>IF(O109="",IF($R$5=J115,4,""),O109+1)</f>
        <v>17</v>
      </c>
      <c r="P115" s="215">
        <f>IF(M115&lt;=$E$2,1,0)</f>
        <v>1</v>
      </c>
      <c r="Q115" s="93" t="s">
        <v>287</v>
      </c>
      <c r="R115" s="93" t="str">
        <f>IF(R109="",IF(R$3='S Reporting logic (DO NOT EDIT)'!$J$115,'SMI-SED reporting schedule'!B$14,""),VLOOKUP(R109,$A$1:$B$101,2,FALSE))</f>
        <v>DY5Q3</v>
      </c>
      <c r="S115" s="93" t="str">
        <f>IF($P$115=1,R115,"")</f>
        <v>DY5Q3</v>
      </c>
    </row>
    <row r="116" spans="10:19" ht="15.75" thickBot="1" x14ac:dyDescent="0.3">
      <c r="J116" s="222"/>
      <c r="K116" s="222"/>
      <c r="L116" s="222"/>
      <c r="M116" s="216"/>
      <c r="N116" s="216"/>
      <c r="O116" s="216"/>
      <c r="P116" s="216"/>
      <c r="Q116" s="93" t="s">
        <v>164</v>
      </c>
      <c r="R116" s="93" t="str">
        <f>IF(R110="",IF(R$3='S Reporting logic (DO NOT EDIT)'!$J$115,'SMI-SED reporting schedule'!B$14,""),VLOOKUP(R110,$A$1:$B$101,2,FALSE))</f>
        <v>DY5Q3</v>
      </c>
      <c r="S116" s="93" t="str">
        <f t="shared" ref="S116:S119" si="25">IF($P$115=1,R116,"")</f>
        <v>DY5Q3</v>
      </c>
    </row>
    <row r="117" spans="10:19" ht="15.75" thickBot="1" x14ac:dyDescent="0.3">
      <c r="J117" s="222"/>
      <c r="K117" s="222"/>
      <c r="L117" s="222"/>
      <c r="M117" s="216"/>
      <c r="N117" s="216"/>
      <c r="O117" s="216"/>
      <c r="P117" s="216"/>
      <c r="Q117" s="93" t="s">
        <v>96</v>
      </c>
      <c r="R117" s="93" t="str">
        <f>IF(R111="",IF(R$4='S Reporting logic (DO NOT EDIT)'!$J$115,'SMI-SED reporting schedule'!B$14,""),VLOOKUP(R111,$A$1:$B$101,2,FALSE))</f>
        <v>DY5Q2</v>
      </c>
      <c r="S117" s="93" t="str">
        <f t="shared" si="25"/>
        <v>DY5Q2</v>
      </c>
    </row>
    <row r="118" spans="10:19" ht="15.75" thickBot="1" x14ac:dyDescent="0.3">
      <c r="J118" s="222"/>
      <c r="K118" s="222"/>
      <c r="L118" s="222"/>
      <c r="M118" s="216"/>
      <c r="N118" s="216"/>
      <c r="O118" s="216"/>
      <c r="P118" s="216"/>
      <c r="Q118" s="93" t="s">
        <v>288</v>
      </c>
      <c r="R118" s="93" t="str">
        <f>IF(MOD(M115,4)=0, "AA" &amp; M115/4, "")</f>
        <v/>
      </c>
      <c r="S118" s="93" t="str">
        <f t="shared" si="25"/>
        <v/>
      </c>
    </row>
    <row r="119" spans="10:19" ht="15.75" thickBot="1" x14ac:dyDescent="0.3">
      <c r="J119" s="222"/>
      <c r="K119" s="222"/>
      <c r="L119" s="222"/>
      <c r="M119" s="216"/>
      <c r="N119" s="216"/>
      <c r="O119" s="216"/>
      <c r="P119" s="216"/>
      <c r="Q119" s="93" t="s">
        <v>289</v>
      </c>
      <c r="R119" s="93" t="str">
        <f>IF(O115="","",IF(MOD(O115,4)=0, "CY" &amp; ($G$2-1+O115/4), ""))</f>
        <v/>
      </c>
      <c r="S119" s="93" t="str">
        <f t="shared" si="25"/>
        <v/>
      </c>
    </row>
    <row r="120" spans="10:19" ht="15.75" thickBot="1" x14ac:dyDescent="0.3">
      <c r="J120" s="223"/>
      <c r="K120" s="223"/>
      <c r="L120" s="223"/>
      <c r="M120" s="217"/>
      <c r="N120" s="217"/>
      <c r="O120" s="217"/>
      <c r="P120" s="217"/>
      <c r="Q120" s="93" t="s">
        <v>89</v>
      </c>
      <c r="R120" s="93" t="str">
        <f>IF(MOD(N115,4)=0, "DY" &amp; N115/4, "")</f>
        <v/>
      </c>
      <c r="S120" s="93" t="str">
        <f>IF($P$115=1,R120,"")</f>
        <v/>
      </c>
    </row>
    <row r="121" spans="10:19" ht="30.75" customHeight="1" thickBot="1" x14ac:dyDescent="0.3">
      <c r="J121" s="221">
        <f>EDATE(J115,3)</f>
        <v>45931</v>
      </c>
      <c r="K121" s="221">
        <f t="shared" si="23"/>
        <v>46022</v>
      </c>
      <c r="L121" s="221">
        <f>EDATE(L115,3)</f>
        <v>46081</v>
      </c>
      <c r="M121" s="215">
        <f>COUNT($J$7:J126)</f>
        <v>20</v>
      </c>
      <c r="N121" s="215">
        <f>M115</f>
        <v>19</v>
      </c>
      <c r="O121" s="215">
        <f>IF(O115="",IF($R$5=J121,4,""),O115+1)</f>
        <v>18</v>
      </c>
      <c r="P121" s="215">
        <f>IF(M121&lt;=$E$2,1,0)</f>
        <v>1</v>
      </c>
      <c r="Q121" s="93" t="s">
        <v>287</v>
      </c>
      <c r="R121" s="93" t="str">
        <f>IF(R115="",IF(R$3='S Reporting logic (DO NOT EDIT)'!$J$121,'SMI-SED reporting schedule'!B$14,""),VLOOKUP(R115,$A$1:$B$101,2,FALSE))</f>
        <v>DY5Q4</v>
      </c>
      <c r="S121" s="93" t="str">
        <f>IF($P$121=1,R121,"")</f>
        <v>DY5Q4</v>
      </c>
    </row>
    <row r="122" spans="10:19" ht="15.75" thickBot="1" x14ac:dyDescent="0.3">
      <c r="J122" s="222"/>
      <c r="K122" s="222"/>
      <c r="L122" s="222"/>
      <c r="M122" s="216"/>
      <c r="N122" s="216"/>
      <c r="O122" s="216"/>
      <c r="P122" s="216"/>
      <c r="Q122" s="93" t="s">
        <v>164</v>
      </c>
      <c r="R122" s="93" t="str">
        <f>IF(R116="",IF(R$3='S Reporting logic (DO NOT EDIT)'!$J$121,'SMI-SED reporting schedule'!B$14,""),VLOOKUP(R116,$A$1:$B$101,2,FALSE))</f>
        <v>DY5Q4</v>
      </c>
      <c r="S122" s="93" t="str">
        <f t="shared" ref="S122:S126" si="26">IF($P$121=1,R122,"")</f>
        <v>DY5Q4</v>
      </c>
    </row>
    <row r="123" spans="10:19" ht="15.75" thickBot="1" x14ac:dyDescent="0.3">
      <c r="J123" s="222"/>
      <c r="K123" s="222"/>
      <c r="L123" s="222"/>
      <c r="M123" s="216"/>
      <c r="N123" s="216"/>
      <c r="O123" s="216"/>
      <c r="P123" s="216"/>
      <c r="Q123" s="93" t="s">
        <v>96</v>
      </c>
      <c r="R123" s="93" t="str">
        <f>IF(R117="",IF(R$4='S Reporting logic (DO NOT EDIT)'!$J$121,'SMI-SED reporting schedule'!B$14,""),VLOOKUP(R117,$A$1:$B$101,2,FALSE))</f>
        <v>DY5Q3</v>
      </c>
      <c r="S123" s="93" t="str">
        <f t="shared" si="26"/>
        <v>DY5Q3</v>
      </c>
    </row>
    <row r="124" spans="10:19" ht="15.75" thickBot="1" x14ac:dyDescent="0.3">
      <c r="J124" s="222"/>
      <c r="K124" s="222"/>
      <c r="L124" s="222"/>
      <c r="M124" s="216"/>
      <c r="N124" s="216"/>
      <c r="O124" s="216"/>
      <c r="P124" s="216"/>
      <c r="Q124" s="93" t="s">
        <v>288</v>
      </c>
      <c r="R124" s="93" t="str">
        <f>IF(MOD(M121,4)=0, "AA" &amp; M121/4, "")</f>
        <v>AA5</v>
      </c>
      <c r="S124" s="93" t="str">
        <f t="shared" si="26"/>
        <v>AA5</v>
      </c>
    </row>
    <row r="125" spans="10:19" ht="15.75" thickBot="1" x14ac:dyDescent="0.3">
      <c r="J125" s="222"/>
      <c r="K125" s="222"/>
      <c r="L125" s="222"/>
      <c r="M125" s="216"/>
      <c r="N125" s="216"/>
      <c r="O125" s="216"/>
      <c r="P125" s="216"/>
      <c r="Q125" s="93" t="s">
        <v>289</v>
      </c>
      <c r="R125" s="93" t="str">
        <f>IF(O121="","",IF(MOD(O121,4)=0, "CY" &amp; ($G$2-1+O121/4), ""))</f>
        <v/>
      </c>
      <c r="S125" s="93" t="str">
        <f t="shared" si="26"/>
        <v/>
      </c>
    </row>
    <row r="126" spans="10:19" ht="15.75" thickBot="1" x14ac:dyDescent="0.3">
      <c r="J126" s="223"/>
      <c r="K126" s="223"/>
      <c r="L126" s="223"/>
      <c r="M126" s="217"/>
      <c r="N126" s="217"/>
      <c r="O126" s="217"/>
      <c r="P126" s="217"/>
      <c r="Q126" s="93" t="s">
        <v>89</v>
      </c>
      <c r="R126" s="93" t="str">
        <f>IF(MOD(N121,4)=0, "DY" &amp; N121/4, "")</f>
        <v/>
      </c>
      <c r="S126" s="93" t="str">
        <f t="shared" si="26"/>
        <v/>
      </c>
    </row>
    <row r="127" spans="10:19" ht="30.75" customHeight="1" thickBot="1" x14ac:dyDescent="0.3">
      <c r="J127" s="218">
        <f>EDATE(J121,3)</f>
        <v>46023</v>
      </c>
      <c r="K127" s="218">
        <f t="shared" si="23"/>
        <v>46112</v>
      </c>
      <c r="L127" s="218">
        <f>EDATE(L121,3)</f>
        <v>46170</v>
      </c>
      <c r="M127" s="212">
        <f>COUNT($J$7:J132)</f>
        <v>21</v>
      </c>
      <c r="N127" s="212">
        <f>M121</f>
        <v>20</v>
      </c>
      <c r="O127" s="212">
        <f>IF(O121="",IF($R$5=J127,4,""),O121+1)</f>
        <v>19</v>
      </c>
      <c r="P127" s="212">
        <f>IF(M127&lt;=$E$2,1,0)</f>
        <v>0</v>
      </c>
      <c r="Q127" s="92" t="s">
        <v>419</v>
      </c>
      <c r="R127" s="92" t="str">
        <f>IF(R121="",IF(R$3='S Reporting logic (DO NOT EDIT)'!$J$127,'SMI-SED reporting schedule'!B$14,""),VLOOKUP(R121,$A$1:$B$101,2,FALSE))</f>
        <v>DY6Q1</v>
      </c>
      <c r="S127" s="92" t="str">
        <f>IF($P$127=1,R127,"")</f>
        <v/>
      </c>
    </row>
    <row r="128" spans="10:19" ht="15.75" thickBot="1" x14ac:dyDescent="0.3">
      <c r="J128" s="219"/>
      <c r="K128" s="219"/>
      <c r="L128" s="219"/>
      <c r="M128" s="213"/>
      <c r="N128" s="213"/>
      <c r="O128" s="213"/>
      <c r="P128" s="213"/>
      <c r="Q128" s="92" t="s">
        <v>164</v>
      </c>
      <c r="R128" s="92" t="str">
        <f>IF(R122="",IF(R$3='S Reporting logic (DO NOT EDIT)'!$J$127,'SMI-SED reporting schedule'!B$14,""),VLOOKUP(R122,$A$1:$B$101,2,FALSE))</f>
        <v>DY6Q1</v>
      </c>
      <c r="S128" s="92" t="str">
        <f>IF($P$127=1,R128,"")</f>
        <v/>
      </c>
    </row>
    <row r="129" spans="10:19" ht="15.75" thickBot="1" x14ac:dyDescent="0.3">
      <c r="J129" s="219"/>
      <c r="K129" s="219"/>
      <c r="L129" s="219"/>
      <c r="M129" s="213"/>
      <c r="N129" s="213"/>
      <c r="O129" s="213"/>
      <c r="P129" s="213"/>
      <c r="Q129" s="92" t="s">
        <v>96</v>
      </c>
      <c r="R129" s="92" t="str">
        <f>IF(R123="",IF(R$4='S Reporting logic (DO NOT EDIT)'!$J$127,'SMI-SED reporting schedule'!B$14,""),VLOOKUP(R123,$A$1:$B$101,2,FALSE))</f>
        <v>DY5Q4</v>
      </c>
      <c r="S129" s="92" t="str">
        <f t="shared" ref="S129:S131" si="27">IF($P$127=1,R129,"")</f>
        <v/>
      </c>
    </row>
    <row r="130" spans="10:19" ht="15.75" thickBot="1" x14ac:dyDescent="0.3">
      <c r="J130" s="219"/>
      <c r="K130" s="219"/>
      <c r="L130" s="219"/>
      <c r="M130" s="213"/>
      <c r="N130" s="213"/>
      <c r="O130" s="213"/>
      <c r="P130" s="213"/>
      <c r="Q130" s="92" t="s">
        <v>288</v>
      </c>
      <c r="R130" s="92" t="str">
        <f>IF(MOD(M127,4)=0, "AA" &amp; M127/4, "")</f>
        <v/>
      </c>
      <c r="S130" s="92" t="str">
        <f t="shared" si="27"/>
        <v/>
      </c>
    </row>
    <row r="131" spans="10:19" ht="15.75" thickBot="1" x14ac:dyDescent="0.3">
      <c r="J131" s="219"/>
      <c r="K131" s="219"/>
      <c r="L131" s="219"/>
      <c r="M131" s="213"/>
      <c r="N131" s="213"/>
      <c r="O131" s="213"/>
      <c r="P131" s="213"/>
      <c r="Q131" s="92" t="s">
        <v>289</v>
      </c>
      <c r="R131" s="92" t="str">
        <f>IF(O127="","",IF(MOD(O127,4)=0, "CY" &amp; ($G$2-1+O127/4), ""))</f>
        <v/>
      </c>
      <c r="S131" s="92" t="str">
        <f t="shared" si="27"/>
        <v/>
      </c>
    </row>
    <row r="132" spans="10:19" ht="15.75" thickBot="1" x14ac:dyDescent="0.3">
      <c r="J132" s="220"/>
      <c r="K132" s="220"/>
      <c r="L132" s="220"/>
      <c r="M132" s="214"/>
      <c r="N132" s="214"/>
      <c r="O132" s="214"/>
      <c r="P132" s="214"/>
      <c r="Q132" s="92" t="s">
        <v>89</v>
      </c>
      <c r="R132" s="92" t="str">
        <f>IF(MOD(N127,4)=0, "DY" &amp; N127/4, "")</f>
        <v>DY5</v>
      </c>
      <c r="S132" s="92" t="str">
        <f>IF($P$127=1,R132,"")</f>
        <v/>
      </c>
    </row>
    <row r="133" spans="10:19" ht="30.75" customHeight="1" thickBot="1" x14ac:dyDescent="0.3">
      <c r="J133" s="218">
        <f>EDATE(J127,3)</f>
        <v>46113</v>
      </c>
      <c r="K133" s="218">
        <f t="shared" si="23"/>
        <v>46203</v>
      </c>
      <c r="L133" s="218">
        <f>EDATE(L127,3)</f>
        <v>46262</v>
      </c>
      <c r="M133" s="212">
        <f>COUNT($J$7:J138)</f>
        <v>22</v>
      </c>
      <c r="N133" s="212">
        <f>M127</f>
        <v>21</v>
      </c>
      <c r="O133" s="212">
        <f>IF(O127="",IF($R$5=J133,4,""),O127+1)</f>
        <v>20</v>
      </c>
      <c r="P133" s="212">
        <f>IF(M133&lt;=$E$2,1,0)</f>
        <v>0</v>
      </c>
      <c r="Q133" s="92" t="s">
        <v>419</v>
      </c>
      <c r="R133" s="92" t="str">
        <f>IF(R127="",IF(R$3='S Reporting logic (DO NOT EDIT)'!$J$133,'SMI-SED reporting schedule'!B$14,""),VLOOKUP(R127,$A$1:$B$101,2,FALSE))</f>
        <v>DY6Q2</v>
      </c>
      <c r="S133" s="92" t="str">
        <f>IF($P$133=1,R133,"")</f>
        <v/>
      </c>
    </row>
    <row r="134" spans="10:19" ht="15.75" thickBot="1" x14ac:dyDescent="0.3">
      <c r="J134" s="219"/>
      <c r="K134" s="219"/>
      <c r="L134" s="219"/>
      <c r="M134" s="213"/>
      <c r="N134" s="213"/>
      <c r="O134" s="213"/>
      <c r="P134" s="213"/>
      <c r="Q134" s="92" t="s">
        <v>164</v>
      </c>
      <c r="R134" s="92" t="str">
        <f>IF(R128="",IF(R$3='S Reporting logic (DO NOT EDIT)'!$J$133,'SMI-SED reporting schedule'!B$14,""),VLOOKUP(R128,$A$1:$B$101,2,FALSE))</f>
        <v>DY6Q2</v>
      </c>
      <c r="S134" s="92" t="str">
        <f t="shared" ref="S134:S138" si="28">IF($P$133=1,R134,"")</f>
        <v/>
      </c>
    </row>
    <row r="135" spans="10:19" ht="15.75" thickBot="1" x14ac:dyDescent="0.3">
      <c r="J135" s="219"/>
      <c r="K135" s="219"/>
      <c r="L135" s="219"/>
      <c r="M135" s="213"/>
      <c r="N135" s="213"/>
      <c r="O135" s="213"/>
      <c r="P135" s="213"/>
      <c r="Q135" s="92" t="s">
        <v>96</v>
      </c>
      <c r="R135" s="92" t="str">
        <f>IF(R129="",IF(R$4='S Reporting logic (DO NOT EDIT)'!$J$133,'SMI-SED reporting schedule'!B$14,""),VLOOKUP(R129,$A$1:$B$101,2,FALSE))</f>
        <v>DY6Q1</v>
      </c>
      <c r="S135" s="92" t="str">
        <f t="shared" si="28"/>
        <v/>
      </c>
    </row>
    <row r="136" spans="10:19" ht="15.75" thickBot="1" x14ac:dyDescent="0.3">
      <c r="J136" s="219"/>
      <c r="K136" s="219"/>
      <c r="L136" s="219"/>
      <c r="M136" s="213"/>
      <c r="N136" s="213"/>
      <c r="O136" s="213"/>
      <c r="P136" s="213"/>
      <c r="Q136" s="92" t="s">
        <v>288</v>
      </c>
      <c r="R136" s="92" t="str">
        <f>IF(MOD(M133,4)=0, "AA" &amp; M133/4, "")</f>
        <v/>
      </c>
      <c r="S136" s="92" t="str">
        <f t="shared" si="28"/>
        <v/>
      </c>
    </row>
    <row r="137" spans="10:19" ht="15.75" thickBot="1" x14ac:dyDescent="0.3">
      <c r="J137" s="219"/>
      <c r="K137" s="219"/>
      <c r="L137" s="219"/>
      <c r="M137" s="213"/>
      <c r="N137" s="213"/>
      <c r="O137" s="213"/>
      <c r="P137" s="213"/>
      <c r="Q137" s="92" t="s">
        <v>289</v>
      </c>
      <c r="R137" s="92" t="str">
        <f>IF(O133="","",IF(MOD(O133,4)=0, "CY" &amp; ($G$2-1+O133/4), ""))</f>
        <v>CY2025</v>
      </c>
      <c r="S137" s="92" t="str">
        <f t="shared" si="28"/>
        <v/>
      </c>
    </row>
    <row r="138" spans="10:19" ht="15.75" thickBot="1" x14ac:dyDescent="0.3">
      <c r="J138" s="220"/>
      <c r="K138" s="220"/>
      <c r="L138" s="220"/>
      <c r="M138" s="214"/>
      <c r="N138" s="214"/>
      <c r="O138" s="214"/>
      <c r="P138" s="214"/>
      <c r="Q138" s="92" t="s">
        <v>89</v>
      </c>
      <c r="R138" s="92" t="str">
        <f>IF(MOD(N133,4)=0, "DY" &amp; N133/4, "")</f>
        <v/>
      </c>
      <c r="S138" s="92" t="str">
        <f t="shared" si="28"/>
        <v/>
      </c>
    </row>
    <row r="147" spans="17:17" x14ac:dyDescent="0.25">
      <c r="Q147" s="84" t="s">
        <v>266</v>
      </c>
    </row>
  </sheetData>
  <sheetProtection algorithmName="SHA-512" hashValue="PF6sDakjQwpvrVl+tF7b/fRLjCpGnyIamEvpOAQqohDDVW/Ku9l5T0wXUIfyp9g4H588qfi8rFKhqq3qc8E9WQ==" saltValue="lH89d0GM34jTC1pwbRz0Iw==" spinCount="100000" sheet="1" objects="1" scenarios="1"/>
  <mergeCells count="155">
    <mergeCell ref="N121:N126"/>
    <mergeCell ref="N127:N132"/>
    <mergeCell ref="N133:N138"/>
    <mergeCell ref="P19:P24"/>
    <mergeCell ref="P13:P18"/>
    <mergeCell ref="J1:K1"/>
    <mergeCell ref="O7:O12"/>
    <mergeCell ref="O13:O18"/>
    <mergeCell ref="O19:O24"/>
    <mergeCell ref="J19:J24"/>
    <mergeCell ref="K19:K24"/>
    <mergeCell ref="L19:L24"/>
    <mergeCell ref="M19:M24"/>
    <mergeCell ref="J7:J12"/>
    <mergeCell ref="K7:K12"/>
    <mergeCell ref="L7:L12"/>
    <mergeCell ref="J13:J18"/>
    <mergeCell ref="K13:K18"/>
    <mergeCell ref="L13:L18"/>
    <mergeCell ref="M7:M12"/>
    <mergeCell ref="M13:M18"/>
    <mergeCell ref="P7:P12"/>
    <mergeCell ref="N7:N12"/>
    <mergeCell ref="N13:N18"/>
    <mergeCell ref="N19:N24"/>
    <mergeCell ref="M25:M30"/>
    <mergeCell ref="M31:M36"/>
    <mergeCell ref="M37:M42"/>
    <mergeCell ref="O25:O30"/>
    <mergeCell ref="O31:O36"/>
    <mergeCell ref="O37:O42"/>
    <mergeCell ref="J25:J30"/>
    <mergeCell ref="K25:K30"/>
    <mergeCell ref="J31:J36"/>
    <mergeCell ref="K31:K36"/>
    <mergeCell ref="L31:L36"/>
    <mergeCell ref="L25:L30"/>
    <mergeCell ref="J37:J42"/>
    <mergeCell ref="K37:K42"/>
    <mergeCell ref="L37:L42"/>
    <mergeCell ref="N25:N30"/>
    <mergeCell ref="N31:N36"/>
    <mergeCell ref="N37:N42"/>
    <mergeCell ref="O43:O48"/>
    <mergeCell ref="O49:O54"/>
    <mergeCell ref="J49:J54"/>
    <mergeCell ref="K49:K54"/>
    <mergeCell ref="L49:L54"/>
    <mergeCell ref="J43:J48"/>
    <mergeCell ref="K43:K48"/>
    <mergeCell ref="L43:L48"/>
    <mergeCell ref="M43:M48"/>
    <mergeCell ref="M49:M54"/>
    <mergeCell ref="N43:N48"/>
    <mergeCell ref="N49:N54"/>
    <mergeCell ref="J55:J60"/>
    <mergeCell ref="K55:K60"/>
    <mergeCell ref="L55:L60"/>
    <mergeCell ref="M55:M60"/>
    <mergeCell ref="O55:O60"/>
    <mergeCell ref="O61:O66"/>
    <mergeCell ref="J61:J66"/>
    <mergeCell ref="K61:K66"/>
    <mergeCell ref="L61:L66"/>
    <mergeCell ref="M61:M66"/>
    <mergeCell ref="N55:N60"/>
    <mergeCell ref="N61:N66"/>
    <mergeCell ref="J73:J78"/>
    <mergeCell ref="K73:K78"/>
    <mergeCell ref="L73:L78"/>
    <mergeCell ref="M73:M78"/>
    <mergeCell ref="O73:O78"/>
    <mergeCell ref="J67:J72"/>
    <mergeCell ref="K67:K72"/>
    <mergeCell ref="L67:L72"/>
    <mergeCell ref="M67:M72"/>
    <mergeCell ref="O67:O72"/>
    <mergeCell ref="N67:N72"/>
    <mergeCell ref="N73:N78"/>
    <mergeCell ref="J85:J90"/>
    <mergeCell ref="K85:K90"/>
    <mergeCell ref="L85:L90"/>
    <mergeCell ref="M85:M90"/>
    <mergeCell ref="O85:O90"/>
    <mergeCell ref="J79:J84"/>
    <mergeCell ref="K79:K84"/>
    <mergeCell ref="L79:L84"/>
    <mergeCell ref="M79:M84"/>
    <mergeCell ref="O79:O84"/>
    <mergeCell ref="N79:N84"/>
    <mergeCell ref="N85:N90"/>
    <mergeCell ref="J97:J102"/>
    <mergeCell ref="K97:K102"/>
    <mergeCell ref="L97:L102"/>
    <mergeCell ref="M97:M102"/>
    <mergeCell ref="O97:O102"/>
    <mergeCell ref="J91:J96"/>
    <mergeCell ref="K91:K96"/>
    <mergeCell ref="L91:L96"/>
    <mergeCell ref="M91:M96"/>
    <mergeCell ref="O91:O96"/>
    <mergeCell ref="N91:N96"/>
    <mergeCell ref="N97:N102"/>
    <mergeCell ref="M115:M120"/>
    <mergeCell ref="O115:O120"/>
    <mergeCell ref="J109:J114"/>
    <mergeCell ref="K109:K114"/>
    <mergeCell ref="L109:L114"/>
    <mergeCell ref="M109:M114"/>
    <mergeCell ref="O109:O114"/>
    <mergeCell ref="J103:J108"/>
    <mergeCell ref="K103:K108"/>
    <mergeCell ref="L103:L108"/>
    <mergeCell ref="M103:M108"/>
    <mergeCell ref="O103:O108"/>
    <mergeCell ref="N103:N108"/>
    <mergeCell ref="N109:N114"/>
    <mergeCell ref="N115:N120"/>
    <mergeCell ref="P103:P108"/>
    <mergeCell ref="P121:P126"/>
    <mergeCell ref="P127:P132"/>
    <mergeCell ref="P133:P138"/>
    <mergeCell ref="J133:J138"/>
    <mergeCell ref="K133:K138"/>
    <mergeCell ref="L133:L138"/>
    <mergeCell ref="M133:M138"/>
    <mergeCell ref="O133:O138"/>
    <mergeCell ref="J127:J132"/>
    <mergeCell ref="P109:P114"/>
    <mergeCell ref="P115:P120"/>
    <mergeCell ref="K127:K132"/>
    <mergeCell ref="L127:L132"/>
    <mergeCell ref="M127:M132"/>
    <mergeCell ref="O127:O132"/>
    <mergeCell ref="J121:J126"/>
    <mergeCell ref="K121:K126"/>
    <mergeCell ref="L121:L126"/>
    <mergeCell ref="M121:M126"/>
    <mergeCell ref="O121:O126"/>
    <mergeCell ref="J115:J120"/>
    <mergeCell ref="K115:K120"/>
    <mergeCell ref="L115:L120"/>
    <mergeCell ref="P79:P84"/>
    <mergeCell ref="P25:P30"/>
    <mergeCell ref="P31:P36"/>
    <mergeCell ref="P37:P42"/>
    <mergeCell ref="P43:P48"/>
    <mergeCell ref="P49:P54"/>
    <mergeCell ref="P85:P90"/>
    <mergeCell ref="P91:P96"/>
    <mergeCell ref="P97:P102"/>
    <mergeCell ref="P55:P60"/>
    <mergeCell ref="P61:P66"/>
    <mergeCell ref="P67:P72"/>
    <mergeCell ref="P73:P78"/>
  </mergeCells>
  <pageMargins left="0.7" right="0.7" top="0.75" bottom="0.75" header="0.3" footer="0.3"/>
  <pageSetup orientation="portrait"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31C18673DB95F4092DCF45BD042D588" ma:contentTypeVersion="7" ma:contentTypeDescription="Create a new document." ma:contentTypeScope="" ma:versionID="abdb5177e9ccea3310f1c24a38b881bb">
  <xsd:schema xmlns:xsd="http://www.w3.org/2001/XMLSchema" xmlns:xs="http://www.w3.org/2001/XMLSchema" xmlns:p="http://schemas.microsoft.com/office/2006/metadata/properties" xmlns:ns1="http://schemas.microsoft.com/sharepoint/v3" xmlns:ns2="3d8778a2-8fba-4589-95c3-322250c434bc" xmlns:ns3="857da743-9654-4381-b406-1a17045787b5" targetNamespace="http://schemas.microsoft.com/office/2006/metadata/properties" ma:root="true" ma:fieldsID="19f7ac30f4b934a645d5890aba6139c1" ns1:_="" ns2:_="" ns3:_="">
    <xsd:import namespace="http://schemas.microsoft.com/sharepoint/v3"/>
    <xsd:import namespace="3d8778a2-8fba-4589-95c3-322250c434bc"/>
    <xsd:import namespace="857da743-9654-4381-b406-1a17045787b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d8778a2-8fba-4589-95c3-322250c434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57da743-9654-4381-b406-1a17045787b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857da743-9654-4381-b406-1a17045787b5">
      <UserInfo>
        <DisplayName>Austin, Lisa</DisplayName>
        <AccountId>65</AccountId>
        <AccountType/>
      </UserInfo>
      <UserInfo>
        <DisplayName>Gaetan, Victoria</DisplayName>
        <AccountId>73</AccountId>
        <AccountType/>
      </UserInfo>
      <UserInfo>
        <DisplayName>Wright, David</DisplayName>
        <AccountId>36</AccountId>
        <AccountType/>
      </UserInfo>
      <UserInfo>
        <DisplayName>Newberry, Kenneth</DisplayName>
        <AccountId>63</AccountId>
        <AccountType/>
      </UserInfo>
    </SharedWithUsers>
  </documentManagement>
</p:properties>
</file>

<file path=customXml/itemProps1.xml><?xml version="1.0" encoding="utf-8"?>
<ds:datastoreItem xmlns:ds="http://schemas.openxmlformats.org/officeDocument/2006/customXml" ds:itemID="{C0DA2869-5BC9-46E6-B60B-3B164DA850D5}">
  <ds:schemaRefs>
    <ds:schemaRef ds:uri="http://schemas.microsoft.com/sharepoint/v3/contenttype/forms"/>
  </ds:schemaRefs>
</ds:datastoreItem>
</file>

<file path=customXml/itemProps2.xml><?xml version="1.0" encoding="utf-8"?>
<ds:datastoreItem xmlns:ds="http://schemas.openxmlformats.org/officeDocument/2006/customXml" ds:itemID="{B5C2E586-FCA6-4AC4-A37D-2A669F5C38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d8778a2-8fba-4589-95c3-322250c434bc"/>
    <ds:schemaRef ds:uri="857da743-9654-4381-b406-1a17045787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8D60DFA-6FB7-49B5-9026-AD5F33D85D11}">
  <ds:schemaRefs>
    <ds:schemaRef ds:uri="857da743-9654-4381-b406-1a17045787b5"/>
    <ds:schemaRef ds:uri="http://schemas.openxmlformats.org/package/2006/metadata/core-properties"/>
    <ds:schemaRef ds:uri="http://schemas.microsoft.com/sharepoint/v3"/>
    <ds:schemaRef ds:uri="http://www.w3.org/XML/1998/namespace"/>
    <ds:schemaRef ds:uri="http://schemas.microsoft.com/office/2006/documentManagement/types"/>
    <ds:schemaRef ds:uri="http://purl.org/dc/elements/1.1/"/>
    <ds:schemaRef ds:uri="http://schemas.microsoft.com/office/2006/metadata/properties"/>
    <ds:schemaRef ds:uri="http://purl.org/dc/dcmitype/"/>
    <ds:schemaRef ds:uri="http://schemas.microsoft.com/office/infopath/2007/PartnerControls"/>
    <ds:schemaRef ds:uri="3d8778a2-8fba-4589-95c3-322250c434bc"/>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PRA Disclosure Statement</vt:lpstr>
      <vt:lpstr>SMI-SED planned metrics</vt:lpstr>
      <vt:lpstr>SMI-SED definitions</vt:lpstr>
      <vt:lpstr>SMI-SED planned subpopulations</vt:lpstr>
      <vt:lpstr>SMI-SED reporting schedule</vt:lpstr>
      <vt:lpstr>Drop-down options (DO NOT EDIT)</vt:lpstr>
      <vt:lpstr>S Reporting logic (DO NOT EDIT)</vt:lpstr>
      <vt:lpstr>'PRA Disclosure Statement'!Print_Area</vt:lpstr>
      <vt:lpstr>'SMI-SED planned metrics'!Print_Area</vt:lpstr>
      <vt:lpstr>'SMI-SED reporting schedule'!Print_Area</vt:lpstr>
      <vt:lpstr>'SMI-SED planned metrics'!Print_Titles</vt:lpstr>
      <vt:lpstr>TitleRegion1.A12.B26.5</vt:lpstr>
      <vt:lpstr>TitleRegion1.A8.S52.2</vt:lpstr>
      <vt:lpstr>TitleRegion1.A9.C12.3</vt:lpstr>
      <vt:lpstr>TitleRegion1.A9.J19.4</vt:lpstr>
      <vt:lpstr>TitleRegion2.A32.I153.5</vt:lpstr>
    </vt:vector>
  </TitlesOfParts>
  <Manager/>
  <Company>Mathematica,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Medicaid Section 1115 Serious Mental Illness and Serious Emotional Disturbance (SMI/SED) Demonstrations Monitoring Protocol Workbook (Version 2.0)</dc:title>
  <dc:subject>Serious Mental Illness/Serious Emotional Disturbance Demonstrations Monitoring Protocol Workbook</dc:subject>
  <dc:creator>Centers for Medicare &amp; Medicaid Services (CMS)</dc:creator>
  <cp:keywords>Medicaid, serious mental illness, serious emotional disturbance, SMI, SED, monitoring, protocol, workbook, Section 1115</cp:keywords>
  <dc:description/>
  <cp:lastModifiedBy>Kasie McCarty</cp:lastModifiedBy>
  <cp:revision/>
  <dcterms:created xsi:type="dcterms:W3CDTF">2018-05-18T19:26:44Z</dcterms:created>
  <dcterms:modified xsi:type="dcterms:W3CDTF">2021-10-26T15:40:19Z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y fmtid="{D5CDD505-2E9C-101B-9397-08002B2CF9AE}" pid="3" name="ContentTypeId">
    <vt:lpwstr>0x010100331C18673DB95F4092DCF45BD042D588</vt:lpwstr>
  </property>
</Properties>
</file>