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fara_taylor_libraries_ok_gov/Documents/New website/Lib Dev/"/>
    </mc:Choice>
  </mc:AlternateContent>
  <xr:revisionPtr revIDLastSave="2597" documentId="8_{306C37E9-778E-48A0-99FD-118DBE85AB26}" xr6:coauthVersionLast="47" xr6:coauthVersionMax="47" xr10:uidLastSave="{05787010-0FEB-41FE-94C9-B5A9F9071D34}"/>
  <bookViews>
    <workbookView xWindow="-98" yWindow="-98" windowWidth="19396" windowHeight="11475" firstSheet="2" activeTab="2" xr2:uid="{E189813A-08A5-4433-99C4-0BED8D063AB2}"/>
  </bookViews>
  <sheets>
    <sheet name="General Information" sheetId="1" r:id="rId1"/>
    <sheet name="Visits and Reference" sheetId="2" r:id="rId2"/>
    <sheet name="Internet usage" sheetId="4" r:id="rId3"/>
    <sheet name="Programming I" sheetId="5" r:id="rId4"/>
    <sheet name="Programming II" sheetId="6" r:id="rId5"/>
    <sheet name="Programming III" sheetId="7" r:id="rId6"/>
    <sheet name="CirculationILL" sheetId="8" r:id="rId7"/>
    <sheet name="Collection I" sheetId="9" r:id="rId8"/>
    <sheet name="Collection II" sheetId="10" r:id="rId9"/>
    <sheet name="Staff" sheetId="11" r:id="rId10"/>
    <sheet name="Operating Revenue I" sheetId="12" r:id="rId11"/>
    <sheet name="Operating Revenue II" sheetId="13" r:id="rId12"/>
    <sheet name="Operating Expenditures I" sheetId="14" r:id="rId13"/>
    <sheet name="Operating Expenditures II" sheetId="15" r:id="rId14"/>
    <sheet name="Capital Revenue and Expenditure" sheetId="16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4" l="1"/>
  <c r="K7" i="13"/>
  <c r="S127" i="5"/>
  <c r="E19" i="15"/>
  <c r="D19" i="15"/>
  <c r="F19" i="15"/>
  <c r="L19" i="14"/>
  <c r="K19" i="14"/>
  <c r="J19" i="14"/>
  <c r="G19" i="13"/>
  <c r="M19" i="13"/>
  <c r="L19" i="13"/>
  <c r="K19" i="13"/>
  <c r="J19" i="13"/>
  <c r="I19" i="13"/>
  <c r="H19" i="13"/>
  <c r="E18" i="12"/>
  <c r="D18" i="12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2" i="11"/>
  <c r="J123" i="11"/>
  <c r="J124" i="11"/>
  <c r="J125" i="11"/>
  <c r="J126" i="11"/>
  <c r="F19" i="8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5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H19" i="6"/>
  <c r="O19" i="6"/>
  <c r="V19" i="6"/>
  <c r="W19" i="6"/>
  <c r="R120" i="5"/>
  <c r="V120" i="5" s="1"/>
  <c r="K120" i="5"/>
  <c r="O120" i="5" s="1"/>
  <c r="D120" i="5"/>
  <c r="H120" i="5" s="1"/>
  <c r="R110" i="5"/>
  <c r="V110" i="5" s="1"/>
  <c r="K110" i="5"/>
  <c r="O110" i="5" s="1"/>
  <c r="D110" i="5"/>
  <c r="H110" i="5" s="1"/>
  <c r="R109" i="5"/>
  <c r="V109" i="5" s="1"/>
  <c r="K109" i="5"/>
  <c r="O109" i="5" s="1"/>
  <c r="D109" i="5"/>
  <c r="H109" i="5" s="1"/>
  <c r="R108" i="5"/>
  <c r="V108" i="5" s="1"/>
  <c r="K108" i="5"/>
  <c r="O108" i="5" s="1"/>
  <c r="D108" i="5"/>
  <c r="H108" i="5" s="1"/>
  <c r="R107" i="5"/>
  <c r="V107" i="5" s="1"/>
  <c r="K107" i="5"/>
  <c r="O107" i="5" s="1"/>
  <c r="D107" i="5"/>
  <c r="H107" i="5" s="1"/>
  <c r="R106" i="5"/>
  <c r="V106" i="5" s="1"/>
  <c r="K106" i="5"/>
  <c r="O106" i="5" s="1"/>
  <c r="D106" i="5"/>
  <c r="H106" i="5" s="1"/>
  <c r="R105" i="5"/>
  <c r="V105" i="5" s="1"/>
  <c r="K105" i="5"/>
  <c r="O105" i="5" s="1"/>
  <c r="D105" i="5"/>
  <c r="H105" i="5" s="1"/>
  <c r="R104" i="5"/>
  <c r="V104" i="5" s="1"/>
  <c r="K104" i="5"/>
  <c r="O104" i="5" s="1"/>
  <c r="D104" i="5"/>
  <c r="H104" i="5" s="1"/>
  <c r="R103" i="5"/>
  <c r="V103" i="5" s="1"/>
  <c r="K103" i="5"/>
  <c r="O103" i="5" s="1"/>
  <c r="D103" i="5"/>
  <c r="H103" i="5" s="1"/>
  <c r="R102" i="5"/>
  <c r="V102" i="5" s="1"/>
  <c r="K102" i="5"/>
  <c r="O102" i="5" s="1"/>
  <c r="D102" i="5"/>
  <c r="H102" i="5" s="1"/>
  <c r="R101" i="5"/>
  <c r="V101" i="5" s="1"/>
  <c r="K101" i="5"/>
  <c r="O101" i="5" s="1"/>
  <c r="D101" i="5"/>
  <c r="H101" i="5" s="1"/>
  <c r="R100" i="5"/>
  <c r="V100" i="5" s="1"/>
  <c r="K100" i="5"/>
  <c r="O100" i="5" s="1"/>
  <c r="D100" i="5"/>
  <c r="H100" i="5" s="1"/>
  <c r="R90" i="5"/>
  <c r="V90" i="5" s="1"/>
  <c r="K90" i="5"/>
  <c r="O90" i="5" s="1"/>
  <c r="D90" i="5"/>
  <c r="H90" i="5" s="1"/>
  <c r="R80" i="5"/>
  <c r="V80" i="5" s="1"/>
  <c r="K80" i="5"/>
  <c r="O80" i="5" s="1"/>
  <c r="D80" i="5"/>
  <c r="H80" i="5" s="1"/>
  <c r="R70" i="5"/>
  <c r="V70" i="5" s="1"/>
  <c r="K70" i="5"/>
  <c r="O70" i="5" s="1"/>
  <c r="D70" i="5"/>
  <c r="H70" i="5" s="1"/>
  <c r="R60" i="5"/>
  <c r="V60" i="5" s="1"/>
  <c r="K60" i="5"/>
  <c r="O60" i="5" s="1"/>
  <c r="D60" i="5"/>
  <c r="H60" i="5" s="1"/>
  <c r="R50" i="5"/>
  <c r="V50" i="5" s="1"/>
  <c r="K50" i="5"/>
  <c r="O50" i="5" s="1"/>
  <c r="D50" i="5"/>
  <c r="H50" i="5" s="1"/>
  <c r="R40" i="5"/>
  <c r="V40" i="5" s="1"/>
  <c r="K40" i="5"/>
  <c r="O40" i="5" s="1"/>
  <c r="D40" i="5"/>
  <c r="H40" i="5" s="1"/>
  <c r="R30" i="5"/>
  <c r="V30" i="5" s="1"/>
  <c r="K30" i="5"/>
  <c r="O30" i="5" s="1"/>
  <c r="D30" i="5"/>
  <c r="H30" i="5" s="1"/>
  <c r="R20" i="5"/>
  <c r="V20" i="5" s="1"/>
  <c r="K20" i="5"/>
  <c r="O20" i="5" s="1"/>
  <c r="D20" i="5"/>
  <c r="H20" i="5" s="1"/>
  <c r="R10" i="5"/>
  <c r="V10" i="5" s="1"/>
  <c r="K10" i="5"/>
  <c r="O10" i="5" s="1"/>
  <c r="D10" i="5"/>
  <c r="H10" i="5" s="1"/>
  <c r="D11" i="5"/>
  <c r="D19" i="5"/>
  <c r="H19" i="5"/>
  <c r="K19" i="5"/>
  <c r="O19" i="5" s="1"/>
  <c r="R19" i="5"/>
  <c r="V19" i="5"/>
  <c r="D19" i="14"/>
  <c r="E18" i="10"/>
  <c r="F18" i="10"/>
  <c r="H19" i="9"/>
  <c r="I19" i="9"/>
  <c r="M19" i="9"/>
  <c r="N19" i="9"/>
  <c r="G19" i="8"/>
  <c r="I19" i="8" s="1"/>
  <c r="J19" i="8"/>
  <c r="E18" i="4"/>
  <c r="F19" i="2"/>
  <c r="D19" i="2"/>
  <c r="J18" i="1"/>
  <c r="N19" i="13"/>
  <c r="K9" i="13"/>
  <c r="K10" i="13"/>
  <c r="K11" i="13"/>
  <c r="K12" i="13"/>
  <c r="K17" i="13"/>
  <c r="K18" i="13"/>
  <c r="K21" i="13"/>
  <c r="B127" i="12"/>
  <c r="L128" i="8"/>
  <c r="K128" i="8"/>
  <c r="D5" i="5"/>
  <c r="D6" i="5"/>
  <c r="D7" i="5"/>
  <c r="D8" i="5"/>
  <c r="D9" i="5"/>
  <c r="D12" i="5"/>
  <c r="D13" i="5"/>
  <c r="D14" i="5"/>
  <c r="D15" i="5"/>
  <c r="D16" i="5"/>
  <c r="D17" i="5"/>
  <c r="D18" i="5"/>
  <c r="D21" i="5"/>
  <c r="D22" i="5"/>
  <c r="D23" i="5"/>
  <c r="D24" i="5"/>
  <c r="D25" i="5"/>
  <c r="D26" i="5"/>
  <c r="D27" i="5"/>
  <c r="D28" i="5"/>
  <c r="D29" i="5"/>
  <c r="D31" i="5"/>
  <c r="D32" i="5"/>
  <c r="D33" i="5"/>
  <c r="D34" i="5"/>
  <c r="D35" i="5"/>
  <c r="D36" i="5"/>
  <c r="D37" i="5"/>
  <c r="D38" i="5"/>
  <c r="D39" i="5"/>
  <c r="D41" i="5"/>
  <c r="D42" i="5"/>
  <c r="D43" i="5"/>
  <c r="D44" i="5"/>
  <c r="D45" i="5"/>
  <c r="D46" i="5"/>
  <c r="D47" i="5"/>
  <c r="D48" i="5"/>
  <c r="D49" i="5"/>
  <c r="D51" i="5"/>
  <c r="D52" i="5"/>
  <c r="D53" i="5"/>
  <c r="D54" i="5"/>
  <c r="D55" i="5"/>
  <c r="D56" i="5"/>
  <c r="D57" i="5"/>
  <c r="D58" i="5"/>
  <c r="D59" i="5"/>
  <c r="D61" i="5"/>
  <c r="D62" i="5"/>
  <c r="D63" i="5"/>
  <c r="D64" i="5"/>
  <c r="D65" i="5"/>
  <c r="D66" i="5"/>
  <c r="D67" i="5"/>
  <c r="D68" i="5"/>
  <c r="D69" i="5"/>
  <c r="D71" i="5"/>
  <c r="D72" i="5"/>
  <c r="D73" i="5"/>
  <c r="D74" i="5"/>
  <c r="D75" i="5"/>
  <c r="D76" i="5"/>
  <c r="D77" i="5"/>
  <c r="D78" i="5"/>
  <c r="D79" i="5"/>
  <c r="D81" i="5"/>
  <c r="D82" i="5"/>
  <c r="D83" i="5"/>
  <c r="D84" i="5"/>
  <c r="D85" i="5"/>
  <c r="D86" i="5"/>
  <c r="D87" i="5"/>
  <c r="D88" i="5"/>
  <c r="D89" i="5"/>
  <c r="D91" i="5"/>
  <c r="D92" i="5"/>
  <c r="D93" i="5"/>
  <c r="D94" i="5"/>
  <c r="D95" i="5"/>
  <c r="D96" i="5"/>
  <c r="D97" i="5"/>
  <c r="D98" i="5"/>
  <c r="D99" i="5"/>
  <c r="D111" i="5"/>
  <c r="D112" i="5"/>
  <c r="D113" i="5"/>
  <c r="D114" i="5"/>
  <c r="D115" i="5"/>
  <c r="D116" i="5"/>
  <c r="D117" i="5"/>
  <c r="D118" i="5"/>
  <c r="D119" i="5"/>
  <c r="D121" i="5"/>
  <c r="D122" i="5"/>
  <c r="D123" i="5"/>
  <c r="D124" i="5"/>
  <c r="D125" i="5"/>
  <c r="D126" i="5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5" i="14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5" i="9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1" i="4"/>
  <c r="E122" i="4"/>
  <c r="E123" i="4"/>
  <c r="E124" i="4"/>
  <c r="E125" i="4"/>
  <c r="D128" i="13"/>
  <c r="B128" i="14"/>
  <c r="C128" i="14"/>
  <c r="M6" i="9"/>
  <c r="N6" i="9" s="1"/>
  <c r="M7" i="9"/>
  <c r="N7" i="9" s="1"/>
  <c r="M8" i="9"/>
  <c r="N8" i="9" s="1"/>
  <c r="M9" i="9"/>
  <c r="N9" i="9" s="1"/>
  <c r="M10" i="9"/>
  <c r="N10" i="9" s="1"/>
  <c r="M11" i="9"/>
  <c r="N11" i="9" s="1"/>
  <c r="M12" i="9"/>
  <c r="N12" i="9" s="1"/>
  <c r="M13" i="9"/>
  <c r="N13" i="9" s="1"/>
  <c r="M14" i="9"/>
  <c r="N14" i="9" s="1"/>
  <c r="M15" i="9"/>
  <c r="N15" i="9" s="1"/>
  <c r="M16" i="9"/>
  <c r="N16" i="9" s="1"/>
  <c r="M17" i="9"/>
  <c r="N17" i="9" s="1"/>
  <c r="M18" i="9"/>
  <c r="N18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M28" i="9"/>
  <c r="N28" i="9" s="1"/>
  <c r="M29" i="9"/>
  <c r="N29" i="9" s="1"/>
  <c r="M30" i="9"/>
  <c r="N30" i="9" s="1"/>
  <c r="M31" i="9"/>
  <c r="N31" i="9" s="1"/>
  <c r="M32" i="9"/>
  <c r="N32" i="9" s="1"/>
  <c r="M33" i="9"/>
  <c r="N33" i="9" s="1"/>
  <c r="M34" i="9"/>
  <c r="N34" i="9" s="1"/>
  <c r="M35" i="9"/>
  <c r="N35" i="9" s="1"/>
  <c r="M36" i="9"/>
  <c r="N36" i="9" s="1"/>
  <c r="M37" i="9"/>
  <c r="N37" i="9" s="1"/>
  <c r="M38" i="9"/>
  <c r="N38" i="9" s="1"/>
  <c r="M39" i="9"/>
  <c r="N39" i="9" s="1"/>
  <c r="M40" i="9"/>
  <c r="N40" i="9" s="1"/>
  <c r="M41" i="9"/>
  <c r="N41" i="9" s="1"/>
  <c r="M42" i="9"/>
  <c r="N42" i="9" s="1"/>
  <c r="M43" i="9"/>
  <c r="N43" i="9" s="1"/>
  <c r="M44" i="9"/>
  <c r="N44" i="9" s="1"/>
  <c r="M45" i="9"/>
  <c r="N45" i="9" s="1"/>
  <c r="M46" i="9"/>
  <c r="N46" i="9" s="1"/>
  <c r="M47" i="9"/>
  <c r="N47" i="9" s="1"/>
  <c r="M48" i="9"/>
  <c r="N48" i="9" s="1"/>
  <c r="M49" i="9"/>
  <c r="N49" i="9" s="1"/>
  <c r="M50" i="9"/>
  <c r="N50" i="9" s="1"/>
  <c r="M51" i="9"/>
  <c r="N51" i="9" s="1"/>
  <c r="M52" i="9"/>
  <c r="N52" i="9" s="1"/>
  <c r="M53" i="9"/>
  <c r="N53" i="9" s="1"/>
  <c r="M54" i="9"/>
  <c r="N54" i="9" s="1"/>
  <c r="M55" i="9"/>
  <c r="N55" i="9" s="1"/>
  <c r="M56" i="9"/>
  <c r="N56" i="9" s="1"/>
  <c r="M57" i="9"/>
  <c r="N57" i="9" s="1"/>
  <c r="M58" i="9"/>
  <c r="N58" i="9" s="1"/>
  <c r="M59" i="9"/>
  <c r="N59" i="9" s="1"/>
  <c r="M60" i="9"/>
  <c r="N60" i="9" s="1"/>
  <c r="M61" i="9"/>
  <c r="N61" i="9" s="1"/>
  <c r="M62" i="9"/>
  <c r="N62" i="9" s="1"/>
  <c r="M63" i="9"/>
  <c r="N63" i="9" s="1"/>
  <c r="M64" i="9"/>
  <c r="N64" i="9" s="1"/>
  <c r="M65" i="9"/>
  <c r="N65" i="9" s="1"/>
  <c r="M66" i="9"/>
  <c r="N66" i="9" s="1"/>
  <c r="M67" i="9"/>
  <c r="N67" i="9" s="1"/>
  <c r="M68" i="9"/>
  <c r="N68" i="9" s="1"/>
  <c r="M69" i="9"/>
  <c r="N69" i="9" s="1"/>
  <c r="M70" i="9"/>
  <c r="N70" i="9" s="1"/>
  <c r="M71" i="9"/>
  <c r="N71" i="9" s="1"/>
  <c r="M72" i="9"/>
  <c r="N72" i="9" s="1"/>
  <c r="M73" i="9"/>
  <c r="N73" i="9" s="1"/>
  <c r="M74" i="9"/>
  <c r="N74" i="9" s="1"/>
  <c r="M75" i="9"/>
  <c r="N75" i="9" s="1"/>
  <c r="M76" i="9"/>
  <c r="N76" i="9" s="1"/>
  <c r="M77" i="9"/>
  <c r="N77" i="9" s="1"/>
  <c r="M78" i="9"/>
  <c r="N78" i="9" s="1"/>
  <c r="M79" i="9"/>
  <c r="N79" i="9" s="1"/>
  <c r="M80" i="9"/>
  <c r="N80" i="9" s="1"/>
  <c r="M81" i="9"/>
  <c r="N81" i="9" s="1"/>
  <c r="M82" i="9"/>
  <c r="N82" i="9" s="1"/>
  <c r="M83" i="9"/>
  <c r="N83" i="9" s="1"/>
  <c r="M84" i="9"/>
  <c r="N84" i="9" s="1"/>
  <c r="M85" i="9"/>
  <c r="N85" i="9" s="1"/>
  <c r="M86" i="9"/>
  <c r="N86" i="9" s="1"/>
  <c r="M87" i="9"/>
  <c r="N87" i="9" s="1"/>
  <c r="M88" i="9"/>
  <c r="N88" i="9" s="1"/>
  <c r="M89" i="9"/>
  <c r="N89" i="9" s="1"/>
  <c r="M90" i="9"/>
  <c r="N90" i="9" s="1"/>
  <c r="M91" i="9"/>
  <c r="N91" i="9" s="1"/>
  <c r="M92" i="9"/>
  <c r="N92" i="9" s="1"/>
  <c r="M93" i="9"/>
  <c r="N93" i="9" s="1"/>
  <c r="M94" i="9"/>
  <c r="N94" i="9" s="1"/>
  <c r="M95" i="9"/>
  <c r="N95" i="9" s="1"/>
  <c r="M96" i="9"/>
  <c r="N96" i="9" s="1"/>
  <c r="M97" i="9"/>
  <c r="N97" i="9" s="1"/>
  <c r="M98" i="9"/>
  <c r="N98" i="9" s="1"/>
  <c r="M99" i="9"/>
  <c r="N99" i="9" s="1"/>
  <c r="M100" i="9"/>
  <c r="N100" i="9" s="1"/>
  <c r="M101" i="9"/>
  <c r="N101" i="9" s="1"/>
  <c r="M102" i="9"/>
  <c r="N102" i="9" s="1"/>
  <c r="M103" i="9"/>
  <c r="N103" i="9" s="1"/>
  <c r="M104" i="9"/>
  <c r="N104" i="9" s="1"/>
  <c r="M105" i="9"/>
  <c r="N105" i="9" s="1"/>
  <c r="M106" i="9"/>
  <c r="N106" i="9" s="1"/>
  <c r="M107" i="9"/>
  <c r="N107" i="9" s="1"/>
  <c r="M108" i="9"/>
  <c r="N108" i="9" s="1"/>
  <c r="M109" i="9"/>
  <c r="N109" i="9" s="1"/>
  <c r="M110" i="9"/>
  <c r="N110" i="9" s="1"/>
  <c r="M111" i="9"/>
  <c r="N111" i="9" s="1"/>
  <c r="M112" i="9"/>
  <c r="N112" i="9" s="1"/>
  <c r="M113" i="9"/>
  <c r="N113" i="9" s="1"/>
  <c r="M114" i="9"/>
  <c r="N114" i="9" s="1"/>
  <c r="M115" i="9"/>
  <c r="N115" i="9" s="1"/>
  <c r="M116" i="9"/>
  <c r="N116" i="9" s="1"/>
  <c r="M117" i="9"/>
  <c r="N117" i="9" s="1"/>
  <c r="M118" i="9"/>
  <c r="N118" i="9" s="1"/>
  <c r="M119" i="9"/>
  <c r="N119" i="9" s="1"/>
  <c r="M120" i="9"/>
  <c r="N120" i="9" s="1"/>
  <c r="M121" i="9"/>
  <c r="N121" i="9" s="1"/>
  <c r="M122" i="9"/>
  <c r="N122" i="9" s="1"/>
  <c r="M123" i="9"/>
  <c r="N123" i="9" s="1"/>
  <c r="M124" i="9"/>
  <c r="N124" i="9" s="1"/>
  <c r="M125" i="9"/>
  <c r="N125" i="9" s="1"/>
  <c r="M126" i="9"/>
  <c r="N126" i="9" s="1"/>
  <c r="M5" i="9"/>
  <c r="N5" i="9" s="1"/>
  <c r="F128" i="9"/>
  <c r="E128" i="9"/>
  <c r="D128" i="9"/>
  <c r="C128" i="9"/>
  <c r="H128" i="9" s="1"/>
  <c r="B128" i="9"/>
  <c r="M128" i="4"/>
  <c r="L128" i="4"/>
  <c r="H128" i="4"/>
  <c r="F128" i="4"/>
  <c r="C128" i="4"/>
  <c r="E128" i="4" s="1"/>
  <c r="B128" i="2"/>
  <c r="G127" i="1"/>
  <c r="H128" i="8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5" i="16"/>
  <c r="E128" i="2"/>
  <c r="C128" i="2"/>
  <c r="I127" i="1"/>
  <c r="J127" i="1" s="1"/>
  <c r="F127" i="1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5" i="15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5" i="13"/>
  <c r="K6" i="13"/>
  <c r="K8" i="13"/>
  <c r="K13" i="13"/>
  <c r="K14" i="13"/>
  <c r="K15" i="13"/>
  <c r="K16" i="13"/>
  <c r="K20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5" i="13"/>
  <c r="G6" i="13"/>
  <c r="M6" i="13" s="1"/>
  <c r="G7" i="13"/>
  <c r="M7" i="13" s="1"/>
  <c r="G8" i="13"/>
  <c r="M8" i="13" s="1"/>
  <c r="G9" i="13"/>
  <c r="M9" i="13" s="1"/>
  <c r="G10" i="13"/>
  <c r="M10" i="13" s="1"/>
  <c r="G11" i="13"/>
  <c r="M11" i="13" s="1"/>
  <c r="G12" i="13"/>
  <c r="M12" i="13" s="1"/>
  <c r="G13" i="13"/>
  <c r="M13" i="13" s="1"/>
  <c r="G14" i="13"/>
  <c r="M14" i="13" s="1"/>
  <c r="G15" i="13"/>
  <c r="M15" i="13" s="1"/>
  <c r="G16" i="13"/>
  <c r="M16" i="13" s="1"/>
  <c r="G17" i="13"/>
  <c r="M17" i="13" s="1"/>
  <c r="G18" i="13"/>
  <c r="M18" i="13" s="1"/>
  <c r="G20" i="13"/>
  <c r="M20" i="13" s="1"/>
  <c r="G21" i="13"/>
  <c r="M21" i="13" s="1"/>
  <c r="G22" i="13"/>
  <c r="M22" i="13" s="1"/>
  <c r="G23" i="13"/>
  <c r="M23" i="13" s="1"/>
  <c r="G24" i="13"/>
  <c r="M24" i="13" s="1"/>
  <c r="G25" i="13"/>
  <c r="M25" i="13" s="1"/>
  <c r="G26" i="13"/>
  <c r="M26" i="13" s="1"/>
  <c r="G27" i="13"/>
  <c r="M27" i="13" s="1"/>
  <c r="G28" i="13"/>
  <c r="M28" i="13" s="1"/>
  <c r="G29" i="13"/>
  <c r="M29" i="13" s="1"/>
  <c r="G30" i="13"/>
  <c r="M30" i="13" s="1"/>
  <c r="G31" i="13"/>
  <c r="M31" i="13" s="1"/>
  <c r="G32" i="13"/>
  <c r="M32" i="13" s="1"/>
  <c r="G33" i="13"/>
  <c r="M33" i="13" s="1"/>
  <c r="G34" i="13"/>
  <c r="M34" i="13" s="1"/>
  <c r="G35" i="13"/>
  <c r="M35" i="13" s="1"/>
  <c r="G36" i="13"/>
  <c r="M36" i="13" s="1"/>
  <c r="G37" i="13"/>
  <c r="M37" i="13" s="1"/>
  <c r="G38" i="13"/>
  <c r="M38" i="13" s="1"/>
  <c r="G39" i="13"/>
  <c r="M39" i="13" s="1"/>
  <c r="G40" i="13"/>
  <c r="M40" i="13" s="1"/>
  <c r="G41" i="13"/>
  <c r="M41" i="13" s="1"/>
  <c r="G42" i="13"/>
  <c r="M42" i="13" s="1"/>
  <c r="G43" i="13"/>
  <c r="M43" i="13" s="1"/>
  <c r="G44" i="13"/>
  <c r="M44" i="13" s="1"/>
  <c r="G45" i="13"/>
  <c r="M45" i="13" s="1"/>
  <c r="G46" i="13"/>
  <c r="M46" i="13" s="1"/>
  <c r="G47" i="13"/>
  <c r="M47" i="13" s="1"/>
  <c r="G48" i="13"/>
  <c r="M48" i="13" s="1"/>
  <c r="G49" i="13"/>
  <c r="M49" i="13" s="1"/>
  <c r="G50" i="13"/>
  <c r="M50" i="13" s="1"/>
  <c r="G51" i="13"/>
  <c r="M51" i="13" s="1"/>
  <c r="G52" i="13"/>
  <c r="M52" i="13" s="1"/>
  <c r="G53" i="13"/>
  <c r="M53" i="13" s="1"/>
  <c r="G54" i="13"/>
  <c r="M54" i="13" s="1"/>
  <c r="G55" i="13"/>
  <c r="M55" i="13" s="1"/>
  <c r="G56" i="13"/>
  <c r="M56" i="13" s="1"/>
  <c r="G57" i="13"/>
  <c r="M57" i="13" s="1"/>
  <c r="G58" i="13"/>
  <c r="M58" i="13" s="1"/>
  <c r="G59" i="13"/>
  <c r="M59" i="13" s="1"/>
  <c r="G60" i="13"/>
  <c r="M60" i="13" s="1"/>
  <c r="G61" i="13"/>
  <c r="M61" i="13" s="1"/>
  <c r="G62" i="13"/>
  <c r="M62" i="13" s="1"/>
  <c r="G63" i="13"/>
  <c r="M63" i="13" s="1"/>
  <c r="G64" i="13"/>
  <c r="M64" i="13" s="1"/>
  <c r="G65" i="13"/>
  <c r="M65" i="13" s="1"/>
  <c r="G66" i="13"/>
  <c r="M66" i="13" s="1"/>
  <c r="G67" i="13"/>
  <c r="M67" i="13" s="1"/>
  <c r="G68" i="13"/>
  <c r="M68" i="13" s="1"/>
  <c r="G69" i="13"/>
  <c r="M69" i="13" s="1"/>
  <c r="G70" i="13"/>
  <c r="M70" i="13" s="1"/>
  <c r="G71" i="13"/>
  <c r="M71" i="13" s="1"/>
  <c r="G72" i="13"/>
  <c r="M72" i="13" s="1"/>
  <c r="G73" i="13"/>
  <c r="M73" i="13" s="1"/>
  <c r="G74" i="13"/>
  <c r="M74" i="13" s="1"/>
  <c r="G75" i="13"/>
  <c r="M75" i="13" s="1"/>
  <c r="G76" i="13"/>
  <c r="M76" i="13" s="1"/>
  <c r="G77" i="13"/>
  <c r="M77" i="13" s="1"/>
  <c r="G78" i="13"/>
  <c r="M78" i="13" s="1"/>
  <c r="G79" i="13"/>
  <c r="M79" i="13" s="1"/>
  <c r="G80" i="13"/>
  <c r="M80" i="13" s="1"/>
  <c r="G81" i="13"/>
  <c r="M81" i="13" s="1"/>
  <c r="G82" i="13"/>
  <c r="M82" i="13" s="1"/>
  <c r="G83" i="13"/>
  <c r="M83" i="13" s="1"/>
  <c r="G84" i="13"/>
  <c r="M84" i="13" s="1"/>
  <c r="G85" i="13"/>
  <c r="M85" i="13" s="1"/>
  <c r="G86" i="13"/>
  <c r="M86" i="13" s="1"/>
  <c r="G87" i="13"/>
  <c r="M87" i="13" s="1"/>
  <c r="G88" i="13"/>
  <c r="M88" i="13" s="1"/>
  <c r="G89" i="13"/>
  <c r="M89" i="13" s="1"/>
  <c r="G90" i="13"/>
  <c r="M90" i="13" s="1"/>
  <c r="G91" i="13"/>
  <c r="M91" i="13" s="1"/>
  <c r="G92" i="13"/>
  <c r="M92" i="13" s="1"/>
  <c r="G93" i="13"/>
  <c r="M93" i="13" s="1"/>
  <c r="G94" i="13"/>
  <c r="M94" i="13" s="1"/>
  <c r="G95" i="13"/>
  <c r="M95" i="13" s="1"/>
  <c r="G96" i="13"/>
  <c r="M96" i="13" s="1"/>
  <c r="G97" i="13"/>
  <c r="M97" i="13" s="1"/>
  <c r="G98" i="13"/>
  <c r="M98" i="13" s="1"/>
  <c r="G99" i="13"/>
  <c r="M99" i="13" s="1"/>
  <c r="G100" i="13"/>
  <c r="M100" i="13" s="1"/>
  <c r="G101" i="13"/>
  <c r="M101" i="13" s="1"/>
  <c r="G102" i="13"/>
  <c r="M102" i="13" s="1"/>
  <c r="G103" i="13"/>
  <c r="M103" i="13" s="1"/>
  <c r="G104" i="13"/>
  <c r="M104" i="13" s="1"/>
  <c r="G105" i="13"/>
  <c r="M105" i="13" s="1"/>
  <c r="G106" i="13"/>
  <c r="M106" i="13" s="1"/>
  <c r="G107" i="13"/>
  <c r="M107" i="13" s="1"/>
  <c r="G108" i="13"/>
  <c r="M108" i="13" s="1"/>
  <c r="G109" i="13"/>
  <c r="M109" i="13" s="1"/>
  <c r="G110" i="13"/>
  <c r="M110" i="13" s="1"/>
  <c r="G111" i="13"/>
  <c r="M111" i="13" s="1"/>
  <c r="G112" i="13"/>
  <c r="M112" i="13" s="1"/>
  <c r="G113" i="13"/>
  <c r="M113" i="13" s="1"/>
  <c r="G114" i="13"/>
  <c r="M114" i="13" s="1"/>
  <c r="G115" i="13"/>
  <c r="M115" i="13" s="1"/>
  <c r="G116" i="13"/>
  <c r="M116" i="13" s="1"/>
  <c r="G117" i="13"/>
  <c r="M117" i="13" s="1"/>
  <c r="G118" i="13"/>
  <c r="M118" i="13" s="1"/>
  <c r="G119" i="13"/>
  <c r="M119" i="13" s="1"/>
  <c r="G120" i="13"/>
  <c r="M120" i="13" s="1"/>
  <c r="G121" i="13"/>
  <c r="M121" i="13" s="1"/>
  <c r="G122" i="13"/>
  <c r="M122" i="13" s="1"/>
  <c r="G123" i="13"/>
  <c r="M123" i="13" s="1"/>
  <c r="G124" i="13"/>
  <c r="M124" i="13" s="1"/>
  <c r="G125" i="13"/>
  <c r="M125" i="13" s="1"/>
  <c r="G126" i="13"/>
  <c r="M126" i="13" s="1"/>
  <c r="G5" i="13"/>
  <c r="M5" i="13" s="1"/>
  <c r="E5" i="12"/>
  <c r="H6" i="13" s="1"/>
  <c r="I6" i="13" s="1"/>
  <c r="N6" i="13" s="1"/>
  <c r="E6" i="12"/>
  <c r="H7" i="13" s="1"/>
  <c r="I7" i="13" s="1"/>
  <c r="N7" i="13" s="1"/>
  <c r="E7" i="12"/>
  <c r="H8" i="13" s="1"/>
  <c r="I8" i="13" s="1"/>
  <c r="N8" i="13" s="1"/>
  <c r="E8" i="12"/>
  <c r="H9" i="13" s="1"/>
  <c r="I9" i="13" s="1"/>
  <c r="N9" i="13" s="1"/>
  <c r="E9" i="12"/>
  <c r="H10" i="13" s="1"/>
  <c r="I10" i="13" s="1"/>
  <c r="N10" i="13" s="1"/>
  <c r="E10" i="12"/>
  <c r="H11" i="13" s="1"/>
  <c r="I11" i="13" s="1"/>
  <c r="N11" i="13" s="1"/>
  <c r="E11" i="12"/>
  <c r="H12" i="13" s="1"/>
  <c r="I12" i="13" s="1"/>
  <c r="N12" i="13" s="1"/>
  <c r="E12" i="12"/>
  <c r="H13" i="13" s="1"/>
  <c r="I13" i="13" s="1"/>
  <c r="N13" i="13" s="1"/>
  <c r="E13" i="12"/>
  <c r="H14" i="13" s="1"/>
  <c r="I14" i="13" s="1"/>
  <c r="N14" i="13" s="1"/>
  <c r="E14" i="12"/>
  <c r="H15" i="13" s="1"/>
  <c r="I15" i="13" s="1"/>
  <c r="N15" i="13" s="1"/>
  <c r="E15" i="12"/>
  <c r="H16" i="13" s="1"/>
  <c r="I16" i="13" s="1"/>
  <c r="N16" i="13" s="1"/>
  <c r="E16" i="12"/>
  <c r="H17" i="13" s="1"/>
  <c r="I17" i="13" s="1"/>
  <c r="N17" i="13" s="1"/>
  <c r="E17" i="12"/>
  <c r="H18" i="13" s="1"/>
  <c r="I18" i="13" s="1"/>
  <c r="N18" i="13" s="1"/>
  <c r="E19" i="12"/>
  <c r="H20" i="13" s="1"/>
  <c r="I20" i="13" s="1"/>
  <c r="N20" i="13" s="1"/>
  <c r="E20" i="12"/>
  <c r="H21" i="13" s="1"/>
  <c r="I21" i="13" s="1"/>
  <c r="N21" i="13" s="1"/>
  <c r="E21" i="12"/>
  <c r="H22" i="13" s="1"/>
  <c r="I22" i="13" s="1"/>
  <c r="N22" i="13" s="1"/>
  <c r="E22" i="12"/>
  <c r="H23" i="13" s="1"/>
  <c r="I23" i="13" s="1"/>
  <c r="N23" i="13" s="1"/>
  <c r="E23" i="12"/>
  <c r="H24" i="13" s="1"/>
  <c r="I24" i="13" s="1"/>
  <c r="N24" i="13" s="1"/>
  <c r="E24" i="12"/>
  <c r="H25" i="13" s="1"/>
  <c r="I25" i="13" s="1"/>
  <c r="N25" i="13" s="1"/>
  <c r="E25" i="12"/>
  <c r="H26" i="13" s="1"/>
  <c r="I26" i="13" s="1"/>
  <c r="N26" i="13" s="1"/>
  <c r="E26" i="12"/>
  <c r="H27" i="13" s="1"/>
  <c r="I27" i="13" s="1"/>
  <c r="N27" i="13" s="1"/>
  <c r="E27" i="12"/>
  <c r="H28" i="13" s="1"/>
  <c r="I28" i="13" s="1"/>
  <c r="N28" i="13" s="1"/>
  <c r="E28" i="12"/>
  <c r="H29" i="13" s="1"/>
  <c r="I29" i="13" s="1"/>
  <c r="N29" i="13" s="1"/>
  <c r="E29" i="12"/>
  <c r="H30" i="13" s="1"/>
  <c r="I30" i="13" s="1"/>
  <c r="N30" i="13" s="1"/>
  <c r="E30" i="12"/>
  <c r="H31" i="13" s="1"/>
  <c r="I31" i="13" s="1"/>
  <c r="N31" i="13" s="1"/>
  <c r="E31" i="12"/>
  <c r="H32" i="13" s="1"/>
  <c r="I32" i="13" s="1"/>
  <c r="N32" i="13" s="1"/>
  <c r="E32" i="12"/>
  <c r="H33" i="13" s="1"/>
  <c r="I33" i="13" s="1"/>
  <c r="N33" i="13" s="1"/>
  <c r="E33" i="12"/>
  <c r="H34" i="13" s="1"/>
  <c r="I34" i="13" s="1"/>
  <c r="N34" i="13" s="1"/>
  <c r="E34" i="12"/>
  <c r="H35" i="13" s="1"/>
  <c r="I35" i="13" s="1"/>
  <c r="N35" i="13" s="1"/>
  <c r="E35" i="12"/>
  <c r="H36" i="13" s="1"/>
  <c r="I36" i="13" s="1"/>
  <c r="N36" i="13" s="1"/>
  <c r="E36" i="12"/>
  <c r="H37" i="13" s="1"/>
  <c r="I37" i="13" s="1"/>
  <c r="N37" i="13" s="1"/>
  <c r="E37" i="12"/>
  <c r="H38" i="13" s="1"/>
  <c r="I38" i="13" s="1"/>
  <c r="N38" i="13" s="1"/>
  <c r="E38" i="12"/>
  <c r="H39" i="13" s="1"/>
  <c r="I39" i="13" s="1"/>
  <c r="N39" i="13" s="1"/>
  <c r="E39" i="12"/>
  <c r="H40" i="13" s="1"/>
  <c r="I40" i="13" s="1"/>
  <c r="N40" i="13" s="1"/>
  <c r="E40" i="12"/>
  <c r="H41" i="13" s="1"/>
  <c r="I41" i="13" s="1"/>
  <c r="N41" i="13" s="1"/>
  <c r="E41" i="12"/>
  <c r="H42" i="13" s="1"/>
  <c r="I42" i="13" s="1"/>
  <c r="N42" i="13" s="1"/>
  <c r="E42" i="12"/>
  <c r="H43" i="13" s="1"/>
  <c r="I43" i="13" s="1"/>
  <c r="N43" i="13" s="1"/>
  <c r="E43" i="12"/>
  <c r="H44" i="13" s="1"/>
  <c r="I44" i="13" s="1"/>
  <c r="N44" i="13" s="1"/>
  <c r="E44" i="12"/>
  <c r="H45" i="13" s="1"/>
  <c r="I45" i="13" s="1"/>
  <c r="N45" i="13" s="1"/>
  <c r="E45" i="12"/>
  <c r="H46" i="13" s="1"/>
  <c r="I46" i="13" s="1"/>
  <c r="N46" i="13" s="1"/>
  <c r="E46" i="12"/>
  <c r="H47" i="13" s="1"/>
  <c r="I47" i="13" s="1"/>
  <c r="N47" i="13" s="1"/>
  <c r="E47" i="12"/>
  <c r="H48" i="13" s="1"/>
  <c r="I48" i="13" s="1"/>
  <c r="N48" i="13" s="1"/>
  <c r="E48" i="12"/>
  <c r="H49" i="13" s="1"/>
  <c r="I49" i="13" s="1"/>
  <c r="N49" i="13" s="1"/>
  <c r="E49" i="12"/>
  <c r="H50" i="13" s="1"/>
  <c r="I50" i="13" s="1"/>
  <c r="N50" i="13" s="1"/>
  <c r="E50" i="12"/>
  <c r="H51" i="13" s="1"/>
  <c r="I51" i="13" s="1"/>
  <c r="N51" i="13" s="1"/>
  <c r="E51" i="12"/>
  <c r="H52" i="13" s="1"/>
  <c r="I52" i="13" s="1"/>
  <c r="N52" i="13" s="1"/>
  <c r="E52" i="12"/>
  <c r="H53" i="13" s="1"/>
  <c r="I53" i="13" s="1"/>
  <c r="N53" i="13" s="1"/>
  <c r="E53" i="12"/>
  <c r="H54" i="13" s="1"/>
  <c r="I54" i="13" s="1"/>
  <c r="N54" i="13" s="1"/>
  <c r="E54" i="12"/>
  <c r="H55" i="13" s="1"/>
  <c r="I55" i="13" s="1"/>
  <c r="N55" i="13" s="1"/>
  <c r="E55" i="12"/>
  <c r="H56" i="13" s="1"/>
  <c r="I56" i="13" s="1"/>
  <c r="N56" i="13" s="1"/>
  <c r="E56" i="12"/>
  <c r="H57" i="13" s="1"/>
  <c r="I57" i="13" s="1"/>
  <c r="N57" i="13" s="1"/>
  <c r="E57" i="12"/>
  <c r="H58" i="13" s="1"/>
  <c r="I58" i="13" s="1"/>
  <c r="N58" i="13" s="1"/>
  <c r="E58" i="12"/>
  <c r="H59" i="13" s="1"/>
  <c r="I59" i="13" s="1"/>
  <c r="N59" i="13" s="1"/>
  <c r="E59" i="12"/>
  <c r="H60" i="13" s="1"/>
  <c r="I60" i="13" s="1"/>
  <c r="N60" i="13" s="1"/>
  <c r="E60" i="12"/>
  <c r="H61" i="13" s="1"/>
  <c r="I61" i="13" s="1"/>
  <c r="N61" i="13" s="1"/>
  <c r="E61" i="12"/>
  <c r="H62" i="13" s="1"/>
  <c r="I62" i="13" s="1"/>
  <c r="N62" i="13" s="1"/>
  <c r="E62" i="12"/>
  <c r="H63" i="13" s="1"/>
  <c r="I63" i="13" s="1"/>
  <c r="N63" i="13" s="1"/>
  <c r="E63" i="12"/>
  <c r="H64" i="13" s="1"/>
  <c r="I64" i="13" s="1"/>
  <c r="N64" i="13" s="1"/>
  <c r="E64" i="12"/>
  <c r="H65" i="13" s="1"/>
  <c r="I65" i="13" s="1"/>
  <c r="N65" i="13" s="1"/>
  <c r="E65" i="12"/>
  <c r="H66" i="13" s="1"/>
  <c r="I66" i="13" s="1"/>
  <c r="N66" i="13" s="1"/>
  <c r="E66" i="12"/>
  <c r="H67" i="13" s="1"/>
  <c r="I67" i="13" s="1"/>
  <c r="N67" i="13" s="1"/>
  <c r="E67" i="12"/>
  <c r="H68" i="13" s="1"/>
  <c r="I68" i="13" s="1"/>
  <c r="N68" i="13" s="1"/>
  <c r="E68" i="12"/>
  <c r="H69" i="13" s="1"/>
  <c r="I69" i="13" s="1"/>
  <c r="N69" i="13" s="1"/>
  <c r="E69" i="12"/>
  <c r="H70" i="13" s="1"/>
  <c r="I70" i="13" s="1"/>
  <c r="N70" i="13" s="1"/>
  <c r="E70" i="12"/>
  <c r="H71" i="13" s="1"/>
  <c r="I71" i="13" s="1"/>
  <c r="N71" i="13" s="1"/>
  <c r="E71" i="12"/>
  <c r="H72" i="13" s="1"/>
  <c r="I72" i="13" s="1"/>
  <c r="N72" i="13" s="1"/>
  <c r="E72" i="12"/>
  <c r="H73" i="13" s="1"/>
  <c r="I73" i="13" s="1"/>
  <c r="N73" i="13" s="1"/>
  <c r="E73" i="12"/>
  <c r="H74" i="13" s="1"/>
  <c r="I74" i="13" s="1"/>
  <c r="N74" i="13" s="1"/>
  <c r="E74" i="12"/>
  <c r="H75" i="13" s="1"/>
  <c r="I75" i="13" s="1"/>
  <c r="N75" i="13" s="1"/>
  <c r="E75" i="12"/>
  <c r="H76" i="13" s="1"/>
  <c r="I76" i="13" s="1"/>
  <c r="N76" i="13" s="1"/>
  <c r="E76" i="12"/>
  <c r="H77" i="13" s="1"/>
  <c r="I77" i="13" s="1"/>
  <c r="N77" i="13" s="1"/>
  <c r="E77" i="12"/>
  <c r="H78" i="13" s="1"/>
  <c r="I78" i="13" s="1"/>
  <c r="N78" i="13" s="1"/>
  <c r="E78" i="12"/>
  <c r="H79" i="13" s="1"/>
  <c r="I79" i="13" s="1"/>
  <c r="N79" i="13" s="1"/>
  <c r="E79" i="12"/>
  <c r="H80" i="13" s="1"/>
  <c r="I80" i="13" s="1"/>
  <c r="N80" i="13" s="1"/>
  <c r="E80" i="12"/>
  <c r="H81" i="13" s="1"/>
  <c r="I81" i="13" s="1"/>
  <c r="N81" i="13" s="1"/>
  <c r="E81" i="12"/>
  <c r="H82" i="13" s="1"/>
  <c r="I82" i="13" s="1"/>
  <c r="N82" i="13" s="1"/>
  <c r="E82" i="12"/>
  <c r="H83" i="13" s="1"/>
  <c r="I83" i="13" s="1"/>
  <c r="N83" i="13" s="1"/>
  <c r="E83" i="12"/>
  <c r="H84" i="13" s="1"/>
  <c r="I84" i="13" s="1"/>
  <c r="N84" i="13" s="1"/>
  <c r="E84" i="12"/>
  <c r="H85" i="13" s="1"/>
  <c r="I85" i="13" s="1"/>
  <c r="N85" i="13" s="1"/>
  <c r="E85" i="12"/>
  <c r="H86" i="13" s="1"/>
  <c r="I86" i="13" s="1"/>
  <c r="N86" i="13" s="1"/>
  <c r="E86" i="12"/>
  <c r="H87" i="13" s="1"/>
  <c r="I87" i="13" s="1"/>
  <c r="N87" i="13" s="1"/>
  <c r="E87" i="12"/>
  <c r="H88" i="13" s="1"/>
  <c r="I88" i="13" s="1"/>
  <c r="N88" i="13" s="1"/>
  <c r="E88" i="12"/>
  <c r="H89" i="13" s="1"/>
  <c r="I89" i="13" s="1"/>
  <c r="N89" i="13" s="1"/>
  <c r="E89" i="12"/>
  <c r="H90" i="13" s="1"/>
  <c r="I90" i="13" s="1"/>
  <c r="N90" i="13" s="1"/>
  <c r="E90" i="12"/>
  <c r="H91" i="13" s="1"/>
  <c r="I91" i="13" s="1"/>
  <c r="N91" i="13" s="1"/>
  <c r="E91" i="12"/>
  <c r="H92" i="13" s="1"/>
  <c r="I92" i="13" s="1"/>
  <c r="N92" i="13" s="1"/>
  <c r="E92" i="12"/>
  <c r="H93" i="13" s="1"/>
  <c r="I93" i="13" s="1"/>
  <c r="N93" i="13" s="1"/>
  <c r="E93" i="12"/>
  <c r="H94" i="13" s="1"/>
  <c r="I94" i="13" s="1"/>
  <c r="N94" i="13" s="1"/>
  <c r="E94" i="12"/>
  <c r="H95" i="13" s="1"/>
  <c r="I95" i="13" s="1"/>
  <c r="N95" i="13" s="1"/>
  <c r="E95" i="12"/>
  <c r="H96" i="13" s="1"/>
  <c r="I96" i="13" s="1"/>
  <c r="N96" i="13" s="1"/>
  <c r="E96" i="12"/>
  <c r="H97" i="13" s="1"/>
  <c r="I97" i="13" s="1"/>
  <c r="N97" i="13" s="1"/>
  <c r="E97" i="12"/>
  <c r="H98" i="13" s="1"/>
  <c r="I98" i="13" s="1"/>
  <c r="N98" i="13" s="1"/>
  <c r="E98" i="12"/>
  <c r="H99" i="13" s="1"/>
  <c r="I99" i="13" s="1"/>
  <c r="N99" i="13" s="1"/>
  <c r="E99" i="12"/>
  <c r="H100" i="13" s="1"/>
  <c r="I100" i="13" s="1"/>
  <c r="N100" i="13" s="1"/>
  <c r="E100" i="12"/>
  <c r="H101" i="13" s="1"/>
  <c r="I101" i="13" s="1"/>
  <c r="N101" i="13" s="1"/>
  <c r="E101" i="12"/>
  <c r="H102" i="13" s="1"/>
  <c r="I102" i="13" s="1"/>
  <c r="N102" i="13" s="1"/>
  <c r="E102" i="12"/>
  <c r="H103" i="13" s="1"/>
  <c r="I103" i="13" s="1"/>
  <c r="N103" i="13" s="1"/>
  <c r="E103" i="12"/>
  <c r="H104" i="13" s="1"/>
  <c r="I104" i="13" s="1"/>
  <c r="N104" i="13" s="1"/>
  <c r="E104" i="12"/>
  <c r="H105" i="13" s="1"/>
  <c r="I105" i="13" s="1"/>
  <c r="N105" i="13" s="1"/>
  <c r="E105" i="12"/>
  <c r="H106" i="13" s="1"/>
  <c r="I106" i="13" s="1"/>
  <c r="N106" i="13" s="1"/>
  <c r="E106" i="12"/>
  <c r="H107" i="13" s="1"/>
  <c r="I107" i="13" s="1"/>
  <c r="N107" i="13" s="1"/>
  <c r="E107" i="12"/>
  <c r="H108" i="13" s="1"/>
  <c r="I108" i="13" s="1"/>
  <c r="N108" i="13" s="1"/>
  <c r="E108" i="12"/>
  <c r="H109" i="13" s="1"/>
  <c r="I109" i="13" s="1"/>
  <c r="N109" i="13" s="1"/>
  <c r="E109" i="12"/>
  <c r="H110" i="13" s="1"/>
  <c r="I110" i="13" s="1"/>
  <c r="N110" i="13" s="1"/>
  <c r="E110" i="12"/>
  <c r="H111" i="13" s="1"/>
  <c r="I111" i="13" s="1"/>
  <c r="N111" i="13" s="1"/>
  <c r="E111" i="12"/>
  <c r="H112" i="13" s="1"/>
  <c r="I112" i="13" s="1"/>
  <c r="N112" i="13" s="1"/>
  <c r="E112" i="12"/>
  <c r="H113" i="13" s="1"/>
  <c r="I113" i="13" s="1"/>
  <c r="N113" i="13" s="1"/>
  <c r="E113" i="12"/>
  <c r="H114" i="13" s="1"/>
  <c r="I114" i="13" s="1"/>
  <c r="N114" i="13" s="1"/>
  <c r="E114" i="12"/>
  <c r="H115" i="13" s="1"/>
  <c r="I115" i="13" s="1"/>
  <c r="N115" i="13" s="1"/>
  <c r="E115" i="12"/>
  <c r="H116" i="13" s="1"/>
  <c r="I116" i="13" s="1"/>
  <c r="N116" i="13" s="1"/>
  <c r="E116" i="12"/>
  <c r="H117" i="13" s="1"/>
  <c r="I117" i="13" s="1"/>
  <c r="N117" i="13" s="1"/>
  <c r="E117" i="12"/>
  <c r="H118" i="13" s="1"/>
  <c r="I118" i="13" s="1"/>
  <c r="N118" i="13" s="1"/>
  <c r="E118" i="12"/>
  <c r="H119" i="13" s="1"/>
  <c r="I119" i="13" s="1"/>
  <c r="N119" i="13" s="1"/>
  <c r="E119" i="12"/>
  <c r="H120" i="13" s="1"/>
  <c r="I120" i="13" s="1"/>
  <c r="N120" i="13" s="1"/>
  <c r="E120" i="12"/>
  <c r="H121" i="13" s="1"/>
  <c r="I121" i="13" s="1"/>
  <c r="N121" i="13" s="1"/>
  <c r="E121" i="12"/>
  <c r="H122" i="13" s="1"/>
  <c r="I122" i="13" s="1"/>
  <c r="N122" i="13" s="1"/>
  <c r="E122" i="12"/>
  <c r="H123" i="13" s="1"/>
  <c r="I123" i="13" s="1"/>
  <c r="N123" i="13" s="1"/>
  <c r="E123" i="12"/>
  <c r="H124" i="13" s="1"/>
  <c r="I124" i="13" s="1"/>
  <c r="N124" i="13" s="1"/>
  <c r="E124" i="12"/>
  <c r="H125" i="13" s="1"/>
  <c r="I125" i="13" s="1"/>
  <c r="N125" i="13" s="1"/>
  <c r="E125" i="12"/>
  <c r="H126" i="13" s="1"/>
  <c r="I126" i="13" s="1"/>
  <c r="N126" i="13" s="1"/>
  <c r="E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3" i="12"/>
  <c r="D114" i="12"/>
  <c r="D115" i="12"/>
  <c r="D116" i="12"/>
  <c r="D117" i="12"/>
  <c r="D118" i="12"/>
  <c r="D119" i="12"/>
  <c r="D121" i="12"/>
  <c r="D122" i="12"/>
  <c r="D123" i="12"/>
  <c r="D124" i="12"/>
  <c r="D125" i="12"/>
  <c r="D4" i="12"/>
  <c r="F5" i="11"/>
  <c r="F7" i="11"/>
  <c r="F11" i="11"/>
  <c r="F13" i="11"/>
  <c r="F22" i="11"/>
  <c r="F26" i="11"/>
  <c r="F28" i="11"/>
  <c r="F30" i="11"/>
  <c r="F36" i="11"/>
  <c r="F37" i="11"/>
  <c r="F38" i="11"/>
  <c r="F40" i="11"/>
  <c r="F41" i="11"/>
  <c r="F47" i="11"/>
  <c r="F48" i="11"/>
  <c r="F64" i="11"/>
  <c r="F74" i="11"/>
  <c r="F75" i="11"/>
  <c r="F82" i="11"/>
  <c r="F89" i="11"/>
  <c r="F91" i="11"/>
  <c r="F92" i="11"/>
  <c r="F94" i="11"/>
  <c r="F98" i="11"/>
  <c r="F100" i="11"/>
  <c r="F102" i="11"/>
  <c r="F103" i="11"/>
  <c r="F104" i="11"/>
  <c r="F105" i="11"/>
  <c r="F112" i="11"/>
  <c r="F113" i="11"/>
  <c r="F120" i="11"/>
  <c r="F126" i="11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1" i="10"/>
  <c r="F122" i="10"/>
  <c r="F123" i="10"/>
  <c r="F124" i="10"/>
  <c r="F125" i="10"/>
  <c r="F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1" i="10"/>
  <c r="E122" i="10"/>
  <c r="E123" i="10"/>
  <c r="E124" i="10"/>
  <c r="E125" i="10"/>
  <c r="E4" i="10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F6" i="8"/>
  <c r="F7" i="8"/>
  <c r="F8" i="8"/>
  <c r="F9" i="8"/>
  <c r="F10" i="8"/>
  <c r="F11" i="8"/>
  <c r="F12" i="8"/>
  <c r="F13" i="8"/>
  <c r="G13" i="8" s="1"/>
  <c r="F14" i="8"/>
  <c r="F15" i="8"/>
  <c r="F16" i="8"/>
  <c r="F17" i="8"/>
  <c r="F18" i="8"/>
  <c r="F20" i="8"/>
  <c r="F21" i="8"/>
  <c r="F22" i="8"/>
  <c r="G22" i="8" s="1"/>
  <c r="F23" i="8"/>
  <c r="F24" i="8"/>
  <c r="F25" i="8"/>
  <c r="F26" i="8"/>
  <c r="F27" i="8"/>
  <c r="F28" i="8"/>
  <c r="F29" i="8"/>
  <c r="F30" i="8"/>
  <c r="G30" i="8" s="1"/>
  <c r="F31" i="8"/>
  <c r="F32" i="8"/>
  <c r="F33" i="8"/>
  <c r="F34" i="8"/>
  <c r="F35" i="8"/>
  <c r="F36" i="8"/>
  <c r="F37" i="8"/>
  <c r="F38" i="8"/>
  <c r="G38" i="8" s="1"/>
  <c r="F39" i="8"/>
  <c r="F40" i="8"/>
  <c r="F41" i="8"/>
  <c r="F42" i="8"/>
  <c r="F43" i="8"/>
  <c r="F44" i="8"/>
  <c r="F45" i="8"/>
  <c r="F46" i="8"/>
  <c r="G46" i="8" s="1"/>
  <c r="F47" i="8"/>
  <c r="F48" i="8"/>
  <c r="F49" i="8"/>
  <c r="F50" i="8"/>
  <c r="F51" i="8"/>
  <c r="F52" i="8"/>
  <c r="F53" i="8"/>
  <c r="F54" i="8"/>
  <c r="G54" i="8" s="1"/>
  <c r="F55" i="8"/>
  <c r="F56" i="8"/>
  <c r="F57" i="8"/>
  <c r="F58" i="8"/>
  <c r="F59" i="8"/>
  <c r="F60" i="8"/>
  <c r="F61" i="8"/>
  <c r="F62" i="8"/>
  <c r="G62" i="8" s="1"/>
  <c r="F63" i="8"/>
  <c r="F64" i="8"/>
  <c r="F65" i="8"/>
  <c r="F66" i="8"/>
  <c r="F67" i="8"/>
  <c r="F68" i="8"/>
  <c r="F69" i="8"/>
  <c r="F70" i="8"/>
  <c r="G70" i="8" s="1"/>
  <c r="F71" i="8"/>
  <c r="F72" i="8"/>
  <c r="F73" i="8"/>
  <c r="F74" i="8"/>
  <c r="F75" i="8"/>
  <c r="F76" i="8"/>
  <c r="F77" i="8"/>
  <c r="F78" i="8"/>
  <c r="G78" i="8" s="1"/>
  <c r="F79" i="8"/>
  <c r="F80" i="8"/>
  <c r="F81" i="8"/>
  <c r="F82" i="8"/>
  <c r="F83" i="8"/>
  <c r="F84" i="8"/>
  <c r="F85" i="8"/>
  <c r="F86" i="8"/>
  <c r="G86" i="8" s="1"/>
  <c r="F87" i="8"/>
  <c r="F88" i="8"/>
  <c r="F89" i="8"/>
  <c r="F90" i="8"/>
  <c r="F91" i="8"/>
  <c r="F92" i="8"/>
  <c r="F93" i="8"/>
  <c r="F94" i="8"/>
  <c r="G94" i="8" s="1"/>
  <c r="F95" i="8"/>
  <c r="F96" i="8"/>
  <c r="F97" i="8"/>
  <c r="F98" i="8"/>
  <c r="F99" i="8"/>
  <c r="F100" i="8"/>
  <c r="F101" i="8"/>
  <c r="F102" i="8"/>
  <c r="G102" i="8" s="1"/>
  <c r="F103" i="8"/>
  <c r="F104" i="8"/>
  <c r="F105" i="8"/>
  <c r="F106" i="8"/>
  <c r="F107" i="8"/>
  <c r="F108" i="8"/>
  <c r="F109" i="8"/>
  <c r="F110" i="8"/>
  <c r="G110" i="8" s="1"/>
  <c r="F111" i="8"/>
  <c r="F112" i="8"/>
  <c r="F113" i="8"/>
  <c r="I113" i="8" s="1"/>
  <c r="J113" i="8" s="1"/>
  <c r="F114" i="8"/>
  <c r="F115" i="8"/>
  <c r="F116" i="8"/>
  <c r="F117" i="8"/>
  <c r="F118" i="8"/>
  <c r="G118" i="8" s="1"/>
  <c r="F119" i="8"/>
  <c r="F120" i="8"/>
  <c r="F121" i="8"/>
  <c r="F122" i="8"/>
  <c r="F123" i="8"/>
  <c r="F124" i="8"/>
  <c r="F125" i="8"/>
  <c r="F126" i="8"/>
  <c r="G126" i="8" s="1"/>
  <c r="F5" i="8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5" i="6"/>
  <c r="V127" i="6" s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5" i="6"/>
  <c r="O127" i="6" s="1"/>
  <c r="H6" i="6"/>
  <c r="W6" i="6" s="1"/>
  <c r="H7" i="6"/>
  <c r="W7" i="6" s="1"/>
  <c r="H8" i="6"/>
  <c r="W8" i="6" s="1"/>
  <c r="H9" i="6"/>
  <c r="W9" i="6" s="1"/>
  <c r="H10" i="6"/>
  <c r="W10" i="6" s="1"/>
  <c r="H11" i="6"/>
  <c r="W11" i="6" s="1"/>
  <c r="H12" i="6"/>
  <c r="W12" i="6" s="1"/>
  <c r="H13" i="6"/>
  <c r="W13" i="6" s="1"/>
  <c r="H14" i="6"/>
  <c r="W14" i="6" s="1"/>
  <c r="H15" i="6"/>
  <c r="W15" i="6" s="1"/>
  <c r="H16" i="6"/>
  <c r="W16" i="6" s="1"/>
  <c r="H17" i="6"/>
  <c r="W17" i="6" s="1"/>
  <c r="H18" i="6"/>
  <c r="W18" i="6" s="1"/>
  <c r="H20" i="6"/>
  <c r="W20" i="6" s="1"/>
  <c r="H21" i="6"/>
  <c r="W21" i="6" s="1"/>
  <c r="H22" i="6"/>
  <c r="W22" i="6" s="1"/>
  <c r="H23" i="6"/>
  <c r="W23" i="6" s="1"/>
  <c r="H24" i="6"/>
  <c r="W24" i="6" s="1"/>
  <c r="H25" i="6"/>
  <c r="W25" i="6" s="1"/>
  <c r="H26" i="6"/>
  <c r="W26" i="6" s="1"/>
  <c r="H27" i="6"/>
  <c r="W27" i="6" s="1"/>
  <c r="H28" i="6"/>
  <c r="W28" i="6" s="1"/>
  <c r="H29" i="6"/>
  <c r="W29" i="6" s="1"/>
  <c r="H30" i="6"/>
  <c r="W30" i="6" s="1"/>
  <c r="H31" i="6"/>
  <c r="W31" i="6" s="1"/>
  <c r="H32" i="6"/>
  <c r="W32" i="6" s="1"/>
  <c r="H33" i="6"/>
  <c r="W33" i="6" s="1"/>
  <c r="H34" i="6"/>
  <c r="W34" i="6" s="1"/>
  <c r="H35" i="6"/>
  <c r="W35" i="6" s="1"/>
  <c r="H36" i="6"/>
  <c r="W36" i="6" s="1"/>
  <c r="H37" i="6"/>
  <c r="W37" i="6" s="1"/>
  <c r="H38" i="6"/>
  <c r="W38" i="6" s="1"/>
  <c r="H39" i="6"/>
  <c r="W39" i="6" s="1"/>
  <c r="H40" i="6"/>
  <c r="W40" i="6" s="1"/>
  <c r="H41" i="6"/>
  <c r="W41" i="6" s="1"/>
  <c r="H42" i="6"/>
  <c r="W42" i="6" s="1"/>
  <c r="H43" i="6"/>
  <c r="W43" i="6" s="1"/>
  <c r="H44" i="6"/>
  <c r="W44" i="6" s="1"/>
  <c r="H45" i="6"/>
  <c r="W45" i="6" s="1"/>
  <c r="H46" i="6"/>
  <c r="W46" i="6" s="1"/>
  <c r="H47" i="6"/>
  <c r="W47" i="6" s="1"/>
  <c r="H48" i="6"/>
  <c r="W48" i="6" s="1"/>
  <c r="H49" i="6"/>
  <c r="W49" i="6" s="1"/>
  <c r="H50" i="6"/>
  <c r="W50" i="6" s="1"/>
  <c r="H51" i="6"/>
  <c r="W51" i="6" s="1"/>
  <c r="H52" i="6"/>
  <c r="W52" i="6" s="1"/>
  <c r="H53" i="6"/>
  <c r="W53" i="6" s="1"/>
  <c r="H54" i="6"/>
  <c r="W54" i="6" s="1"/>
  <c r="H55" i="6"/>
  <c r="W55" i="6" s="1"/>
  <c r="H56" i="6"/>
  <c r="W56" i="6" s="1"/>
  <c r="H57" i="6"/>
  <c r="W57" i="6" s="1"/>
  <c r="H58" i="6"/>
  <c r="W58" i="6" s="1"/>
  <c r="H59" i="6"/>
  <c r="W59" i="6" s="1"/>
  <c r="H60" i="6"/>
  <c r="W60" i="6" s="1"/>
  <c r="H61" i="6"/>
  <c r="W61" i="6" s="1"/>
  <c r="H62" i="6"/>
  <c r="W62" i="6" s="1"/>
  <c r="H63" i="6"/>
  <c r="W63" i="6" s="1"/>
  <c r="H64" i="6"/>
  <c r="W64" i="6" s="1"/>
  <c r="H65" i="6"/>
  <c r="W65" i="6" s="1"/>
  <c r="H66" i="6"/>
  <c r="W66" i="6" s="1"/>
  <c r="H67" i="6"/>
  <c r="W67" i="6" s="1"/>
  <c r="H68" i="6"/>
  <c r="W68" i="6" s="1"/>
  <c r="H69" i="6"/>
  <c r="W69" i="6" s="1"/>
  <c r="H70" i="6"/>
  <c r="W70" i="6" s="1"/>
  <c r="H71" i="6"/>
  <c r="W71" i="6" s="1"/>
  <c r="H72" i="6"/>
  <c r="W72" i="6" s="1"/>
  <c r="H73" i="6"/>
  <c r="W73" i="6" s="1"/>
  <c r="H74" i="6"/>
  <c r="W74" i="6" s="1"/>
  <c r="H75" i="6"/>
  <c r="W75" i="6" s="1"/>
  <c r="H76" i="6"/>
  <c r="W76" i="6" s="1"/>
  <c r="H77" i="6"/>
  <c r="W77" i="6" s="1"/>
  <c r="H78" i="6"/>
  <c r="W78" i="6" s="1"/>
  <c r="H79" i="6"/>
  <c r="W79" i="6" s="1"/>
  <c r="H80" i="6"/>
  <c r="W80" i="6" s="1"/>
  <c r="H81" i="6"/>
  <c r="W81" i="6" s="1"/>
  <c r="H82" i="6"/>
  <c r="W82" i="6" s="1"/>
  <c r="H83" i="6"/>
  <c r="W83" i="6" s="1"/>
  <c r="H84" i="6"/>
  <c r="W84" i="6" s="1"/>
  <c r="H85" i="6"/>
  <c r="W85" i="6" s="1"/>
  <c r="H86" i="6"/>
  <c r="W86" i="6" s="1"/>
  <c r="H87" i="6"/>
  <c r="W87" i="6" s="1"/>
  <c r="H88" i="6"/>
  <c r="W88" i="6" s="1"/>
  <c r="H89" i="6"/>
  <c r="W89" i="6" s="1"/>
  <c r="H90" i="6"/>
  <c r="W90" i="6" s="1"/>
  <c r="H91" i="6"/>
  <c r="W91" i="6" s="1"/>
  <c r="H92" i="6"/>
  <c r="W92" i="6" s="1"/>
  <c r="H93" i="6"/>
  <c r="W93" i="6" s="1"/>
  <c r="H94" i="6"/>
  <c r="W94" i="6" s="1"/>
  <c r="H95" i="6"/>
  <c r="W95" i="6" s="1"/>
  <c r="H96" i="6"/>
  <c r="W96" i="6" s="1"/>
  <c r="H97" i="6"/>
  <c r="W97" i="6" s="1"/>
  <c r="H98" i="6"/>
  <c r="W98" i="6" s="1"/>
  <c r="H99" i="6"/>
  <c r="W99" i="6" s="1"/>
  <c r="H100" i="6"/>
  <c r="W100" i="6" s="1"/>
  <c r="H101" i="6"/>
  <c r="W101" i="6" s="1"/>
  <c r="H102" i="6"/>
  <c r="W102" i="6" s="1"/>
  <c r="H103" i="6"/>
  <c r="W103" i="6" s="1"/>
  <c r="H104" i="6"/>
  <c r="W104" i="6" s="1"/>
  <c r="H105" i="6"/>
  <c r="W105" i="6" s="1"/>
  <c r="H106" i="6"/>
  <c r="W106" i="6" s="1"/>
  <c r="H107" i="6"/>
  <c r="W107" i="6" s="1"/>
  <c r="H108" i="6"/>
  <c r="W108" i="6" s="1"/>
  <c r="H109" i="6"/>
  <c r="W109" i="6" s="1"/>
  <c r="H110" i="6"/>
  <c r="W110" i="6" s="1"/>
  <c r="H111" i="6"/>
  <c r="W111" i="6" s="1"/>
  <c r="H112" i="6"/>
  <c r="W112" i="6" s="1"/>
  <c r="H113" i="6"/>
  <c r="W113" i="6" s="1"/>
  <c r="H114" i="6"/>
  <c r="W114" i="6" s="1"/>
  <c r="H115" i="6"/>
  <c r="W115" i="6" s="1"/>
  <c r="H116" i="6"/>
  <c r="W116" i="6" s="1"/>
  <c r="H117" i="6"/>
  <c r="W117" i="6" s="1"/>
  <c r="H118" i="6"/>
  <c r="W118" i="6" s="1"/>
  <c r="H119" i="6"/>
  <c r="W119" i="6" s="1"/>
  <c r="H120" i="6"/>
  <c r="W120" i="6" s="1"/>
  <c r="H121" i="6"/>
  <c r="W121" i="6" s="1"/>
  <c r="H122" i="6"/>
  <c r="W122" i="6" s="1"/>
  <c r="H123" i="6"/>
  <c r="W123" i="6" s="1"/>
  <c r="H124" i="6"/>
  <c r="W124" i="6" s="1"/>
  <c r="H125" i="6"/>
  <c r="W125" i="6" s="1"/>
  <c r="H126" i="6"/>
  <c r="W126" i="6" s="1"/>
  <c r="H5" i="6"/>
  <c r="R6" i="5"/>
  <c r="V6" i="5" s="1"/>
  <c r="R7" i="5"/>
  <c r="V7" i="5" s="1"/>
  <c r="R8" i="5"/>
  <c r="V8" i="5" s="1"/>
  <c r="R9" i="5"/>
  <c r="V9" i="5" s="1"/>
  <c r="R11" i="5"/>
  <c r="V11" i="5" s="1"/>
  <c r="R12" i="5"/>
  <c r="V12" i="5" s="1"/>
  <c r="R13" i="5"/>
  <c r="V13" i="5" s="1"/>
  <c r="R14" i="5"/>
  <c r="V14" i="5" s="1"/>
  <c r="R15" i="5"/>
  <c r="V15" i="5" s="1"/>
  <c r="R16" i="5"/>
  <c r="V16" i="5" s="1"/>
  <c r="R17" i="5"/>
  <c r="V17" i="5" s="1"/>
  <c r="R18" i="5"/>
  <c r="V18" i="5" s="1"/>
  <c r="R21" i="5"/>
  <c r="V21" i="5" s="1"/>
  <c r="R22" i="5"/>
  <c r="V22" i="5" s="1"/>
  <c r="R23" i="5"/>
  <c r="V23" i="5" s="1"/>
  <c r="R24" i="5"/>
  <c r="V24" i="5" s="1"/>
  <c r="R25" i="5"/>
  <c r="V25" i="5" s="1"/>
  <c r="R26" i="5"/>
  <c r="V26" i="5" s="1"/>
  <c r="R27" i="5"/>
  <c r="V27" i="5" s="1"/>
  <c r="R28" i="5"/>
  <c r="V28" i="5" s="1"/>
  <c r="R29" i="5"/>
  <c r="V29" i="5" s="1"/>
  <c r="R31" i="5"/>
  <c r="V31" i="5" s="1"/>
  <c r="R32" i="5"/>
  <c r="V32" i="5" s="1"/>
  <c r="R33" i="5"/>
  <c r="V33" i="5" s="1"/>
  <c r="R34" i="5"/>
  <c r="V34" i="5" s="1"/>
  <c r="R35" i="5"/>
  <c r="V35" i="5" s="1"/>
  <c r="R36" i="5"/>
  <c r="V36" i="5" s="1"/>
  <c r="R37" i="5"/>
  <c r="V37" i="5" s="1"/>
  <c r="R38" i="5"/>
  <c r="V38" i="5" s="1"/>
  <c r="R39" i="5"/>
  <c r="V39" i="5" s="1"/>
  <c r="R41" i="5"/>
  <c r="V41" i="5" s="1"/>
  <c r="R42" i="5"/>
  <c r="V42" i="5" s="1"/>
  <c r="R43" i="5"/>
  <c r="V43" i="5" s="1"/>
  <c r="R44" i="5"/>
  <c r="V44" i="5" s="1"/>
  <c r="R45" i="5"/>
  <c r="V45" i="5" s="1"/>
  <c r="R46" i="5"/>
  <c r="V46" i="5" s="1"/>
  <c r="R47" i="5"/>
  <c r="V47" i="5" s="1"/>
  <c r="R48" i="5"/>
  <c r="V48" i="5" s="1"/>
  <c r="R49" i="5"/>
  <c r="V49" i="5" s="1"/>
  <c r="R51" i="5"/>
  <c r="V51" i="5" s="1"/>
  <c r="R52" i="5"/>
  <c r="V52" i="5" s="1"/>
  <c r="R53" i="5"/>
  <c r="V53" i="5" s="1"/>
  <c r="R54" i="5"/>
  <c r="V54" i="5" s="1"/>
  <c r="R55" i="5"/>
  <c r="V55" i="5" s="1"/>
  <c r="R56" i="5"/>
  <c r="V56" i="5" s="1"/>
  <c r="R57" i="5"/>
  <c r="V57" i="5" s="1"/>
  <c r="R58" i="5"/>
  <c r="V58" i="5" s="1"/>
  <c r="R59" i="5"/>
  <c r="V59" i="5" s="1"/>
  <c r="R61" i="5"/>
  <c r="V61" i="5" s="1"/>
  <c r="R62" i="5"/>
  <c r="V62" i="5" s="1"/>
  <c r="R63" i="5"/>
  <c r="V63" i="5" s="1"/>
  <c r="R64" i="5"/>
  <c r="V64" i="5" s="1"/>
  <c r="R65" i="5"/>
  <c r="V65" i="5" s="1"/>
  <c r="R66" i="5"/>
  <c r="V66" i="5" s="1"/>
  <c r="R67" i="5"/>
  <c r="V67" i="5" s="1"/>
  <c r="R68" i="5"/>
  <c r="V68" i="5" s="1"/>
  <c r="R69" i="5"/>
  <c r="V69" i="5" s="1"/>
  <c r="R71" i="5"/>
  <c r="V71" i="5" s="1"/>
  <c r="R72" i="5"/>
  <c r="V72" i="5" s="1"/>
  <c r="R73" i="5"/>
  <c r="V73" i="5" s="1"/>
  <c r="R74" i="5"/>
  <c r="V74" i="5" s="1"/>
  <c r="R75" i="5"/>
  <c r="V75" i="5" s="1"/>
  <c r="R76" i="5"/>
  <c r="V76" i="5" s="1"/>
  <c r="R77" i="5"/>
  <c r="V77" i="5" s="1"/>
  <c r="R78" i="5"/>
  <c r="V78" i="5" s="1"/>
  <c r="R79" i="5"/>
  <c r="V79" i="5" s="1"/>
  <c r="R81" i="5"/>
  <c r="V81" i="5" s="1"/>
  <c r="R82" i="5"/>
  <c r="V82" i="5" s="1"/>
  <c r="R83" i="5"/>
  <c r="V83" i="5" s="1"/>
  <c r="R84" i="5"/>
  <c r="V84" i="5" s="1"/>
  <c r="R85" i="5"/>
  <c r="V85" i="5" s="1"/>
  <c r="R86" i="5"/>
  <c r="V86" i="5" s="1"/>
  <c r="R87" i="5"/>
  <c r="V87" i="5" s="1"/>
  <c r="R88" i="5"/>
  <c r="V88" i="5" s="1"/>
  <c r="R89" i="5"/>
  <c r="V89" i="5" s="1"/>
  <c r="R91" i="5"/>
  <c r="V91" i="5" s="1"/>
  <c r="R92" i="5"/>
  <c r="V92" i="5" s="1"/>
  <c r="R93" i="5"/>
  <c r="V93" i="5" s="1"/>
  <c r="R94" i="5"/>
  <c r="V94" i="5" s="1"/>
  <c r="R95" i="5"/>
  <c r="V95" i="5" s="1"/>
  <c r="R96" i="5"/>
  <c r="V96" i="5" s="1"/>
  <c r="R97" i="5"/>
  <c r="V97" i="5" s="1"/>
  <c r="R98" i="5"/>
  <c r="V98" i="5" s="1"/>
  <c r="R99" i="5"/>
  <c r="V99" i="5" s="1"/>
  <c r="R111" i="5"/>
  <c r="V111" i="5" s="1"/>
  <c r="R112" i="5"/>
  <c r="V112" i="5" s="1"/>
  <c r="R113" i="5"/>
  <c r="V113" i="5" s="1"/>
  <c r="R114" i="5"/>
  <c r="V114" i="5" s="1"/>
  <c r="R115" i="5"/>
  <c r="V115" i="5" s="1"/>
  <c r="R116" i="5"/>
  <c r="V116" i="5" s="1"/>
  <c r="R117" i="5"/>
  <c r="V117" i="5" s="1"/>
  <c r="R118" i="5"/>
  <c r="V118" i="5" s="1"/>
  <c r="R119" i="5"/>
  <c r="V119" i="5" s="1"/>
  <c r="R121" i="5"/>
  <c r="V121" i="5" s="1"/>
  <c r="R122" i="5"/>
  <c r="V122" i="5" s="1"/>
  <c r="R123" i="5"/>
  <c r="V123" i="5" s="1"/>
  <c r="R124" i="5"/>
  <c r="V124" i="5" s="1"/>
  <c r="R125" i="5"/>
  <c r="V125" i="5" s="1"/>
  <c r="R126" i="5"/>
  <c r="V126" i="5" s="1"/>
  <c r="R5" i="5"/>
  <c r="V5" i="5" s="1"/>
  <c r="V127" i="5" s="1"/>
  <c r="K6" i="5"/>
  <c r="O6" i="5" s="1"/>
  <c r="K7" i="5"/>
  <c r="O7" i="5" s="1"/>
  <c r="K8" i="5"/>
  <c r="O8" i="5" s="1"/>
  <c r="K9" i="5"/>
  <c r="O9" i="5" s="1"/>
  <c r="K11" i="5"/>
  <c r="O11" i="5" s="1"/>
  <c r="K12" i="5"/>
  <c r="O12" i="5" s="1"/>
  <c r="K13" i="5"/>
  <c r="O13" i="5" s="1"/>
  <c r="K14" i="5"/>
  <c r="O14" i="5" s="1"/>
  <c r="K15" i="5"/>
  <c r="O15" i="5" s="1"/>
  <c r="K16" i="5"/>
  <c r="O16" i="5" s="1"/>
  <c r="K17" i="5"/>
  <c r="O17" i="5" s="1"/>
  <c r="K18" i="5"/>
  <c r="O18" i="5" s="1"/>
  <c r="K21" i="5"/>
  <c r="O21" i="5" s="1"/>
  <c r="K22" i="5"/>
  <c r="O22" i="5" s="1"/>
  <c r="K23" i="5"/>
  <c r="O23" i="5" s="1"/>
  <c r="K24" i="5"/>
  <c r="O24" i="5" s="1"/>
  <c r="K25" i="5"/>
  <c r="O25" i="5" s="1"/>
  <c r="K26" i="5"/>
  <c r="O26" i="5" s="1"/>
  <c r="K27" i="5"/>
  <c r="O27" i="5" s="1"/>
  <c r="K28" i="5"/>
  <c r="O28" i="5" s="1"/>
  <c r="K29" i="5"/>
  <c r="O29" i="5" s="1"/>
  <c r="K31" i="5"/>
  <c r="O31" i="5" s="1"/>
  <c r="K32" i="5"/>
  <c r="O32" i="5" s="1"/>
  <c r="K33" i="5"/>
  <c r="O33" i="5" s="1"/>
  <c r="K34" i="5"/>
  <c r="O34" i="5" s="1"/>
  <c r="K35" i="5"/>
  <c r="O35" i="5" s="1"/>
  <c r="K36" i="5"/>
  <c r="O36" i="5" s="1"/>
  <c r="K37" i="5"/>
  <c r="O37" i="5" s="1"/>
  <c r="K38" i="5"/>
  <c r="O38" i="5" s="1"/>
  <c r="K39" i="5"/>
  <c r="O39" i="5" s="1"/>
  <c r="K41" i="5"/>
  <c r="O41" i="5" s="1"/>
  <c r="K42" i="5"/>
  <c r="O42" i="5" s="1"/>
  <c r="K43" i="5"/>
  <c r="O43" i="5" s="1"/>
  <c r="K44" i="5"/>
  <c r="O44" i="5" s="1"/>
  <c r="K45" i="5"/>
  <c r="O45" i="5" s="1"/>
  <c r="K46" i="5"/>
  <c r="O46" i="5" s="1"/>
  <c r="K47" i="5"/>
  <c r="O47" i="5" s="1"/>
  <c r="K48" i="5"/>
  <c r="O48" i="5" s="1"/>
  <c r="K49" i="5"/>
  <c r="O49" i="5" s="1"/>
  <c r="K51" i="5"/>
  <c r="O51" i="5" s="1"/>
  <c r="K52" i="5"/>
  <c r="O52" i="5" s="1"/>
  <c r="K53" i="5"/>
  <c r="O53" i="5" s="1"/>
  <c r="K54" i="5"/>
  <c r="O54" i="5" s="1"/>
  <c r="K55" i="5"/>
  <c r="O55" i="5" s="1"/>
  <c r="K56" i="5"/>
  <c r="O56" i="5" s="1"/>
  <c r="K57" i="5"/>
  <c r="O57" i="5" s="1"/>
  <c r="K58" i="5"/>
  <c r="O58" i="5" s="1"/>
  <c r="K59" i="5"/>
  <c r="O59" i="5" s="1"/>
  <c r="K61" i="5"/>
  <c r="O61" i="5" s="1"/>
  <c r="K62" i="5"/>
  <c r="O62" i="5" s="1"/>
  <c r="K63" i="5"/>
  <c r="O63" i="5" s="1"/>
  <c r="K64" i="5"/>
  <c r="O64" i="5" s="1"/>
  <c r="K65" i="5"/>
  <c r="O65" i="5" s="1"/>
  <c r="K66" i="5"/>
  <c r="O66" i="5" s="1"/>
  <c r="K67" i="5"/>
  <c r="O67" i="5" s="1"/>
  <c r="K68" i="5"/>
  <c r="O68" i="5" s="1"/>
  <c r="K69" i="5"/>
  <c r="O69" i="5" s="1"/>
  <c r="K71" i="5"/>
  <c r="O71" i="5" s="1"/>
  <c r="K72" i="5"/>
  <c r="O72" i="5" s="1"/>
  <c r="K73" i="5"/>
  <c r="O73" i="5" s="1"/>
  <c r="K74" i="5"/>
  <c r="O74" i="5" s="1"/>
  <c r="K75" i="5"/>
  <c r="O75" i="5" s="1"/>
  <c r="K76" i="5"/>
  <c r="O76" i="5" s="1"/>
  <c r="K77" i="5"/>
  <c r="O77" i="5" s="1"/>
  <c r="K78" i="5"/>
  <c r="O78" i="5" s="1"/>
  <c r="K79" i="5"/>
  <c r="O79" i="5" s="1"/>
  <c r="K81" i="5"/>
  <c r="O81" i="5" s="1"/>
  <c r="K82" i="5"/>
  <c r="O82" i="5" s="1"/>
  <c r="K83" i="5"/>
  <c r="O83" i="5" s="1"/>
  <c r="K84" i="5"/>
  <c r="O84" i="5" s="1"/>
  <c r="K85" i="5"/>
  <c r="O85" i="5" s="1"/>
  <c r="K86" i="5"/>
  <c r="O86" i="5" s="1"/>
  <c r="K87" i="5"/>
  <c r="O87" i="5" s="1"/>
  <c r="K88" i="5"/>
  <c r="O88" i="5" s="1"/>
  <c r="K89" i="5"/>
  <c r="O89" i="5" s="1"/>
  <c r="K91" i="5"/>
  <c r="O91" i="5" s="1"/>
  <c r="K92" i="5"/>
  <c r="O92" i="5" s="1"/>
  <c r="K93" i="5"/>
  <c r="O93" i="5" s="1"/>
  <c r="K94" i="5"/>
  <c r="O94" i="5" s="1"/>
  <c r="K95" i="5"/>
  <c r="O95" i="5" s="1"/>
  <c r="K96" i="5"/>
  <c r="O96" i="5" s="1"/>
  <c r="K97" i="5"/>
  <c r="O97" i="5" s="1"/>
  <c r="K98" i="5"/>
  <c r="O98" i="5" s="1"/>
  <c r="K99" i="5"/>
  <c r="O99" i="5" s="1"/>
  <c r="K111" i="5"/>
  <c r="O111" i="5" s="1"/>
  <c r="K112" i="5"/>
  <c r="O112" i="5" s="1"/>
  <c r="K113" i="5"/>
  <c r="O113" i="5" s="1"/>
  <c r="K114" i="5"/>
  <c r="O114" i="5" s="1"/>
  <c r="K115" i="5"/>
  <c r="O115" i="5" s="1"/>
  <c r="K116" i="5"/>
  <c r="O116" i="5" s="1"/>
  <c r="K117" i="5"/>
  <c r="O117" i="5" s="1"/>
  <c r="K118" i="5"/>
  <c r="O118" i="5" s="1"/>
  <c r="K119" i="5"/>
  <c r="O119" i="5" s="1"/>
  <c r="K121" i="5"/>
  <c r="O121" i="5" s="1"/>
  <c r="K122" i="5"/>
  <c r="O122" i="5" s="1"/>
  <c r="K123" i="5"/>
  <c r="O123" i="5" s="1"/>
  <c r="K124" i="5"/>
  <c r="O124" i="5" s="1"/>
  <c r="K125" i="5"/>
  <c r="O125" i="5" s="1"/>
  <c r="K126" i="5"/>
  <c r="O126" i="5" s="1"/>
  <c r="K5" i="5"/>
  <c r="H6" i="5"/>
  <c r="H7" i="5"/>
  <c r="H8" i="5"/>
  <c r="H9" i="5"/>
  <c r="H11" i="5"/>
  <c r="H12" i="5"/>
  <c r="H13" i="5"/>
  <c r="H14" i="5"/>
  <c r="H15" i="5"/>
  <c r="H16" i="5"/>
  <c r="H17" i="5"/>
  <c r="H18" i="5"/>
  <c r="H21" i="5"/>
  <c r="H22" i="5"/>
  <c r="H23" i="5"/>
  <c r="H24" i="5"/>
  <c r="H25" i="5"/>
  <c r="H26" i="5"/>
  <c r="H27" i="5"/>
  <c r="H28" i="5"/>
  <c r="H29" i="5"/>
  <c r="H31" i="5"/>
  <c r="H32" i="5"/>
  <c r="H33" i="5"/>
  <c r="H34" i="5"/>
  <c r="H35" i="5"/>
  <c r="H36" i="5"/>
  <c r="H37" i="5"/>
  <c r="H38" i="5"/>
  <c r="H39" i="5"/>
  <c r="H41" i="5"/>
  <c r="H42" i="5"/>
  <c r="H43" i="5"/>
  <c r="H44" i="5"/>
  <c r="H45" i="5"/>
  <c r="H46" i="5"/>
  <c r="H47" i="5"/>
  <c r="H48" i="5"/>
  <c r="H49" i="5"/>
  <c r="H51" i="5"/>
  <c r="H52" i="5"/>
  <c r="H53" i="5"/>
  <c r="H54" i="5"/>
  <c r="H55" i="5"/>
  <c r="H56" i="5"/>
  <c r="H57" i="5"/>
  <c r="H58" i="5"/>
  <c r="H59" i="5"/>
  <c r="H61" i="5"/>
  <c r="H62" i="5"/>
  <c r="H63" i="5"/>
  <c r="H64" i="5"/>
  <c r="H65" i="5"/>
  <c r="H66" i="5"/>
  <c r="H67" i="5"/>
  <c r="H68" i="5"/>
  <c r="H69" i="5"/>
  <c r="H71" i="5"/>
  <c r="H72" i="5"/>
  <c r="H73" i="5"/>
  <c r="H74" i="5"/>
  <c r="H75" i="5"/>
  <c r="H76" i="5"/>
  <c r="H77" i="5"/>
  <c r="H78" i="5"/>
  <c r="H79" i="5"/>
  <c r="H81" i="5"/>
  <c r="H82" i="5"/>
  <c r="H83" i="5"/>
  <c r="H84" i="5"/>
  <c r="H85" i="5"/>
  <c r="H86" i="5"/>
  <c r="H87" i="5"/>
  <c r="H88" i="5"/>
  <c r="H89" i="5"/>
  <c r="H91" i="5"/>
  <c r="H92" i="5"/>
  <c r="H93" i="5"/>
  <c r="H94" i="5"/>
  <c r="H95" i="5"/>
  <c r="H96" i="5"/>
  <c r="H97" i="5"/>
  <c r="H98" i="5"/>
  <c r="H99" i="5"/>
  <c r="H111" i="5"/>
  <c r="H112" i="5"/>
  <c r="H113" i="5"/>
  <c r="H114" i="5"/>
  <c r="H115" i="5"/>
  <c r="H116" i="5"/>
  <c r="H117" i="5"/>
  <c r="H118" i="5"/>
  <c r="H119" i="5"/>
  <c r="H121" i="5"/>
  <c r="H122" i="5"/>
  <c r="H123" i="5"/>
  <c r="H124" i="5"/>
  <c r="H125" i="5"/>
  <c r="H126" i="5"/>
  <c r="H5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7" i="4"/>
  <c r="G98" i="4"/>
  <c r="G99" i="4"/>
  <c r="G100" i="4"/>
  <c r="G101" i="4"/>
  <c r="G102" i="4"/>
  <c r="G103" i="4"/>
  <c r="G104" i="4"/>
  <c r="G105" i="4"/>
  <c r="G106" i="4"/>
  <c r="G107" i="4"/>
  <c r="G109" i="4"/>
  <c r="G110" i="4"/>
  <c r="G111" i="4"/>
  <c r="G112" i="4"/>
  <c r="G113" i="4"/>
  <c r="G114" i="4"/>
  <c r="G115" i="4"/>
  <c r="G116" i="4"/>
  <c r="G117" i="4"/>
  <c r="G118" i="4"/>
  <c r="G119" i="4"/>
  <c r="G121" i="4"/>
  <c r="G122" i="4"/>
  <c r="G123" i="4"/>
  <c r="G124" i="4"/>
  <c r="G125" i="4"/>
  <c r="G4" i="4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2" i="2"/>
  <c r="F123" i="2"/>
  <c r="F124" i="2"/>
  <c r="F125" i="2"/>
  <c r="F126" i="2"/>
  <c r="F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2" i="2"/>
  <c r="D123" i="2"/>
  <c r="D124" i="2"/>
  <c r="D125" i="2"/>
  <c r="D126" i="2"/>
  <c r="D5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4" i="1"/>
  <c r="W126" i="5" l="1"/>
  <c r="W125" i="5"/>
  <c r="W124" i="5"/>
  <c r="W123" i="5"/>
  <c r="W122" i="5"/>
  <c r="W121" i="5"/>
  <c r="W119" i="5"/>
  <c r="W118" i="5"/>
  <c r="W117" i="5"/>
  <c r="W116" i="5"/>
  <c r="W115" i="5"/>
  <c r="W114" i="5"/>
  <c r="W113" i="5"/>
  <c r="W112" i="5"/>
  <c r="W111" i="5"/>
  <c r="W99" i="5"/>
  <c r="W98" i="5"/>
  <c r="W97" i="5"/>
  <c r="W96" i="5"/>
  <c r="W95" i="5"/>
  <c r="W94" i="5"/>
  <c r="W93" i="5"/>
  <c r="W92" i="5"/>
  <c r="W91" i="5"/>
  <c r="W89" i="5"/>
  <c r="W88" i="5"/>
  <c r="W87" i="5"/>
  <c r="W86" i="5"/>
  <c r="W85" i="5"/>
  <c r="W84" i="5"/>
  <c r="W83" i="5"/>
  <c r="W82" i="5"/>
  <c r="W81" i="5"/>
  <c r="W79" i="5"/>
  <c r="W78" i="5"/>
  <c r="W77" i="5"/>
  <c r="W76" i="5"/>
  <c r="W75" i="5"/>
  <c r="W74" i="5"/>
  <c r="W73" i="5"/>
  <c r="W72" i="5"/>
  <c r="W71" i="5"/>
  <c r="W69" i="5"/>
  <c r="W68" i="5"/>
  <c r="W67" i="5"/>
  <c r="W66" i="5"/>
  <c r="W65" i="5"/>
  <c r="W64" i="5"/>
  <c r="W63" i="5"/>
  <c r="W62" i="5"/>
  <c r="W61" i="5"/>
  <c r="W59" i="5"/>
  <c r="W58" i="5"/>
  <c r="W57" i="5"/>
  <c r="W56" i="5"/>
  <c r="W55" i="5"/>
  <c r="W54" i="5"/>
  <c r="W53" i="5"/>
  <c r="W52" i="5"/>
  <c r="W51" i="5"/>
  <c r="W49" i="5"/>
  <c r="W48" i="5"/>
  <c r="W47" i="5"/>
  <c r="W46" i="5"/>
  <c r="W45" i="5"/>
  <c r="W44" i="5"/>
  <c r="W43" i="5"/>
  <c r="W42" i="5"/>
  <c r="W41" i="5"/>
  <c r="W39" i="5"/>
  <c r="W38" i="5"/>
  <c r="W37" i="5"/>
  <c r="W36" i="5"/>
  <c r="W35" i="5"/>
  <c r="W34" i="5"/>
  <c r="W33" i="5"/>
  <c r="W32" i="5"/>
  <c r="W31" i="5"/>
  <c r="W29" i="5"/>
  <c r="W28" i="5"/>
  <c r="W27" i="5"/>
  <c r="W26" i="5"/>
  <c r="W25" i="5"/>
  <c r="W24" i="5"/>
  <c r="W23" i="5"/>
  <c r="W22" i="5"/>
  <c r="W21" i="5"/>
  <c r="W18" i="5"/>
  <c r="W17" i="5"/>
  <c r="W16" i="5"/>
  <c r="W15" i="5"/>
  <c r="W14" i="5"/>
  <c r="W13" i="5"/>
  <c r="W12" i="5"/>
  <c r="W11" i="5"/>
  <c r="W9" i="5"/>
  <c r="W8" i="5"/>
  <c r="W7" i="5"/>
  <c r="W6" i="5"/>
  <c r="W19" i="5"/>
  <c r="W10" i="5"/>
  <c r="W20" i="5"/>
  <c r="W30" i="5"/>
  <c r="W40" i="5"/>
  <c r="W50" i="5"/>
  <c r="W60" i="5"/>
  <c r="W70" i="5"/>
  <c r="W80" i="5"/>
  <c r="W90" i="5"/>
  <c r="W100" i="5"/>
  <c r="W101" i="5"/>
  <c r="W102" i="5"/>
  <c r="W103" i="5"/>
  <c r="W104" i="5"/>
  <c r="W105" i="5"/>
  <c r="W106" i="5"/>
  <c r="W107" i="5"/>
  <c r="W108" i="5"/>
  <c r="W109" i="5"/>
  <c r="W110" i="5"/>
  <c r="W120" i="5"/>
  <c r="O5" i="5"/>
  <c r="H127" i="5"/>
  <c r="D128" i="2"/>
  <c r="F128" i="2"/>
  <c r="D128" i="14"/>
  <c r="F5" i="15"/>
  <c r="E5" i="15"/>
  <c r="F126" i="15"/>
  <c r="E126" i="15"/>
  <c r="F125" i="15"/>
  <c r="E125" i="15"/>
  <c r="F124" i="15"/>
  <c r="E124" i="15"/>
  <c r="F123" i="15"/>
  <c r="E123" i="15"/>
  <c r="F122" i="15"/>
  <c r="E122" i="15"/>
  <c r="F121" i="15"/>
  <c r="F120" i="15"/>
  <c r="E120" i="15"/>
  <c r="F119" i="15"/>
  <c r="E119" i="15"/>
  <c r="F118" i="15"/>
  <c r="E118" i="15"/>
  <c r="F117" i="15"/>
  <c r="E117" i="15"/>
  <c r="F116" i="15"/>
  <c r="E116" i="15"/>
  <c r="F115" i="15"/>
  <c r="E115" i="15"/>
  <c r="F114" i="15"/>
  <c r="E114" i="15"/>
  <c r="F113" i="15"/>
  <c r="E113" i="15"/>
  <c r="F112" i="15"/>
  <c r="E112" i="15"/>
  <c r="F111" i="15"/>
  <c r="E111" i="15"/>
  <c r="F110" i="15"/>
  <c r="E110" i="15"/>
  <c r="F109" i="15"/>
  <c r="E109" i="15"/>
  <c r="F108" i="15"/>
  <c r="E108" i="15"/>
  <c r="F107" i="15"/>
  <c r="E107" i="15"/>
  <c r="F106" i="15"/>
  <c r="E106" i="15"/>
  <c r="F105" i="15"/>
  <c r="E105" i="15"/>
  <c r="F104" i="15"/>
  <c r="E104" i="15"/>
  <c r="F103" i="15"/>
  <c r="E103" i="15"/>
  <c r="F102" i="15"/>
  <c r="E102" i="15"/>
  <c r="F101" i="15"/>
  <c r="E101" i="15"/>
  <c r="F100" i="15"/>
  <c r="E100" i="15"/>
  <c r="F99" i="15"/>
  <c r="E99" i="15"/>
  <c r="F98" i="15"/>
  <c r="E98" i="15"/>
  <c r="F97" i="15"/>
  <c r="F96" i="15"/>
  <c r="E96" i="15"/>
  <c r="F95" i="15"/>
  <c r="E95" i="15"/>
  <c r="F94" i="15"/>
  <c r="E94" i="15"/>
  <c r="F93" i="15"/>
  <c r="E93" i="15"/>
  <c r="F92" i="15"/>
  <c r="E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F78" i="15"/>
  <c r="E78" i="15"/>
  <c r="F77" i="15"/>
  <c r="E77" i="15"/>
  <c r="F76" i="15"/>
  <c r="E76" i="15"/>
  <c r="F75" i="15"/>
  <c r="E75" i="15"/>
  <c r="F74" i="15"/>
  <c r="E74" i="15"/>
  <c r="F73" i="15"/>
  <c r="E73" i="15"/>
  <c r="F72" i="15"/>
  <c r="E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F50" i="15"/>
  <c r="E50" i="15"/>
  <c r="F49" i="15"/>
  <c r="E49" i="15"/>
  <c r="F48" i="15"/>
  <c r="E48" i="15"/>
  <c r="F47" i="15"/>
  <c r="E47" i="15"/>
  <c r="F46" i="15"/>
  <c r="E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E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8" i="15"/>
  <c r="E18" i="15"/>
  <c r="F17" i="15"/>
  <c r="E17" i="15"/>
  <c r="F16" i="15"/>
  <c r="E16" i="15"/>
  <c r="F15" i="15"/>
  <c r="E15" i="15"/>
  <c r="F14" i="15"/>
  <c r="E14" i="15"/>
  <c r="F13" i="15"/>
  <c r="E13" i="15"/>
  <c r="F12" i="15"/>
  <c r="E12" i="15"/>
  <c r="F11" i="15"/>
  <c r="E11" i="15"/>
  <c r="F10" i="15"/>
  <c r="E10" i="15"/>
  <c r="F9" i="15"/>
  <c r="E9" i="15"/>
  <c r="F8" i="15"/>
  <c r="E8" i="15"/>
  <c r="F7" i="15"/>
  <c r="E7" i="15"/>
  <c r="F6" i="15"/>
  <c r="E6" i="15"/>
  <c r="L5" i="14"/>
  <c r="K5" i="14"/>
  <c r="K126" i="14"/>
  <c r="L126" i="14"/>
  <c r="L125" i="14"/>
  <c r="K125" i="14"/>
  <c r="L124" i="14"/>
  <c r="K124" i="14"/>
  <c r="L123" i="14"/>
  <c r="K123" i="14"/>
  <c r="L122" i="14"/>
  <c r="K122" i="14"/>
  <c r="L121" i="14"/>
  <c r="L120" i="14"/>
  <c r="K120" i="14"/>
  <c r="L119" i="14"/>
  <c r="K119" i="14"/>
  <c r="L118" i="14"/>
  <c r="K118" i="14"/>
  <c r="L117" i="14"/>
  <c r="K117" i="14"/>
  <c r="L116" i="14"/>
  <c r="K116" i="14"/>
  <c r="L115" i="14"/>
  <c r="K115" i="14"/>
  <c r="L114" i="14"/>
  <c r="K114" i="14"/>
  <c r="L113" i="14"/>
  <c r="K113" i="14"/>
  <c r="L112" i="14"/>
  <c r="K112" i="14"/>
  <c r="L111" i="14"/>
  <c r="K111" i="14"/>
  <c r="L110" i="14"/>
  <c r="K110" i="14"/>
  <c r="L109" i="14"/>
  <c r="K109" i="14"/>
  <c r="L108" i="14"/>
  <c r="K108" i="14"/>
  <c r="L107" i="14"/>
  <c r="K107" i="14"/>
  <c r="L106" i="14"/>
  <c r="K106" i="14"/>
  <c r="L105" i="14"/>
  <c r="K105" i="14"/>
  <c r="L104" i="14"/>
  <c r="K104" i="14"/>
  <c r="L103" i="14"/>
  <c r="K103" i="14"/>
  <c r="L102" i="14"/>
  <c r="K102" i="14"/>
  <c r="L101" i="14"/>
  <c r="K101" i="14"/>
  <c r="L100" i="14"/>
  <c r="K100" i="14"/>
  <c r="L99" i="14"/>
  <c r="K99" i="14"/>
  <c r="L98" i="14"/>
  <c r="K98" i="14"/>
  <c r="L97" i="14"/>
  <c r="L96" i="14"/>
  <c r="K96" i="14"/>
  <c r="L95" i="14"/>
  <c r="K95" i="14"/>
  <c r="L94" i="14"/>
  <c r="K94" i="14"/>
  <c r="L93" i="14"/>
  <c r="K93" i="14"/>
  <c r="L92" i="14"/>
  <c r="K92" i="14"/>
  <c r="L91" i="14"/>
  <c r="K91" i="14"/>
  <c r="L90" i="14"/>
  <c r="K90" i="14"/>
  <c r="L89" i="14"/>
  <c r="K89" i="14"/>
  <c r="L88" i="14"/>
  <c r="K88" i="14"/>
  <c r="L87" i="14"/>
  <c r="K87" i="14"/>
  <c r="L86" i="14"/>
  <c r="K86" i="14"/>
  <c r="L85" i="14"/>
  <c r="K85" i="14"/>
  <c r="L84" i="14"/>
  <c r="K84" i="14"/>
  <c r="L83" i="14"/>
  <c r="K83" i="14"/>
  <c r="L82" i="14"/>
  <c r="K82" i="14"/>
  <c r="L81" i="14"/>
  <c r="K81" i="14"/>
  <c r="L80" i="14"/>
  <c r="K80" i="14"/>
  <c r="L79" i="14"/>
  <c r="K79" i="14"/>
  <c r="L78" i="14"/>
  <c r="K78" i="14"/>
  <c r="L77" i="14"/>
  <c r="K77" i="14"/>
  <c r="L76" i="14"/>
  <c r="K76" i="14"/>
  <c r="L75" i="14"/>
  <c r="K75" i="14"/>
  <c r="L74" i="14"/>
  <c r="K74" i="14"/>
  <c r="L73" i="14"/>
  <c r="K73" i="14"/>
  <c r="L72" i="14"/>
  <c r="K72" i="14"/>
  <c r="L71" i="14"/>
  <c r="K71" i="14"/>
  <c r="L70" i="14"/>
  <c r="K70" i="14"/>
  <c r="L69" i="14"/>
  <c r="K69" i="14"/>
  <c r="L68" i="14"/>
  <c r="K68" i="14"/>
  <c r="L67" i="14"/>
  <c r="K67" i="14"/>
  <c r="L66" i="14"/>
  <c r="K66" i="14"/>
  <c r="L65" i="14"/>
  <c r="K65" i="14"/>
  <c r="L64" i="14"/>
  <c r="K64" i="14"/>
  <c r="L63" i="14"/>
  <c r="K63" i="14"/>
  <c r="L62" i="14"/>
  <c r="K62" i="14"/>
  <c r="L61" i="14"/>
  <c r="K61" i="14"/>
  <c r="L60" i="14"/>
  <c r="K60" i="14"/>
  <c r="L59" i="14"/>
  <c r="K59" i="14"/>
  <c r="L58" i="14"/>
  <c r="L57" i="14"/>
  <c r="K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H5" i="13"/>
  <c r="I5" i="13" s="1"/>
  <c r="W5" i="6"/>
  <c r="W127" i="6" s="1"/>
  <c r="H127" i="6"/>
  <c r="I5" i="9"/>
  <c r="I128" i="9"/>
  <c r="F128" i="8"/>
  <c r="G128" i="8" s="1"/>
  <c r="G5" i="8"/>
  <c r="G125" i="8"/>
  <c r="I125" i="8" s="1"/>
  <c r="J125" i="8" s="1"/>
  <c r="G124" i="8"/>
  <c r="I124" i="8" s="1"/>
  <c r="J124" i="8" s="1"/>
  <c r="G123" i="8"/>
  <c r="I123" i="8"/>
  <c r="J123" i="8" s="1"/>
  <c r="G122" i="8"/>
  <c r="I122" i="8" s="1"/>
  <c r="J122" i="8" s="1"/>
  <c r="G121" i="8"/>
  <c r="I121" i="8" s="1"/>
  <c r="J121" i="8" s="1"/>
  <c r="G120" i="8"/>
  <c r="I120" i="8"/>
  <c r="J120" i="8" s="1"/>
  <c r="G119" i="8"/>
  <c r="I119" i="8" s="1"/>
  <c r="J119" i="8" s="1"/>
  <c r="G117" i="8"/>
  <c r="I117" i="8" s="1"/>
  <c r="J117" i="8" s="1"/>
  <c r="G116" i="8"/>
  <c r="I116" i="8" s="1"/>
  <c r="J116" i="8" s="1"/>
  <c r="G115" i="8"/>
  <c r="I115" i="8"/>
  <c r="J115" i="8" s="1"/>
  <c r="G114" i="8"/>
  <c r="I114" i="8" s="1"/>
  <c r="J114" i="8" s="1"/>
  <c r="G112" i="8"/>
  <c r="I112" i="8"/>
  <c r="J112" i="8" s="1"/>
  <c r="G111" i="8"/>
  <c r="I111" i="8" s="1"/>
  <c r="J111" i="8" s="1"/>
  <c r="G109" i="8"/>
  <c r="I109" i="8" s="1"/>
  <c r="J109" i="8" s="1"/>
  <c r="G108" i="8"/>
  <c r="I108" i="8" s="1"/>
  <c r="J108" i="8" s="1"/>
  <c r="G107" i="8"/>
  <c r="I107" i="8"/>
  <c r="J107" i="8" s="1"/>
  <c r="G106" i="8"/>
  <c r="I106" i="8" s="1"/>
  <c r="J106" i="8" s="1"/>
  <c r="G105" i="8"/>
  <c r="I105" i="8" s="1"/>
  <c r="J105" i="8" s="1"/>
  <c r="G104" i="8"/>
  <c r="I104" i="8"/>
  <c r="J104" i="8" s="1"/>
  <c r="G103" i="8"/>
  <c r="I103" i="8" s="1"/>
  <c r="J103" i="8" s="1"/>
  <c r="G101" i="8"/>
  <c r="I101" i="8" s="1"/>
  <c r="J101" i="8" s="1"/>
  <c r="G100" i="8"/>
  <c r="I100" i="8" s="1"/>
  <c r="J100" i="8" s="1"/>
  <c r="G99" i="8"/>
  <c r="I99" i="8"/>
  <c r="J99" i="8" s="1"/>
  <c r="G98" i="8"/>
  <c r="I98" i="8" s="1"/>
  <c r="J98" i="8" s="1"/>
  <c r="G97" i="8"/>
  <c r="I97" i="8" s="1"/>
  <c r="J97" i="8" s="1"/>
  <c r="G96" i="8"/>
  <c r="I96" i="8"/>
  <c r="J96" i="8" s="1"/>
  <c r="G95" i="8"/>
  <c r="I95" i="8" s="1"/>
  <c r="J95" i="8" s="1"/>
  <c r="G93" i="8"/>
  <c r="I93" i="8" s="1"/>
  <c r="J93" i="8" s="1"/>
  <c r="G92" i="8"/>
  <c r="I92" i="8" s="1"/>
  <c r="J92" i="8" s="1"/>
  <c r="G91" i="8"/>
  <c r="I91" i="8"/>
  <c r="J91" i="8" s="1"/>
  <c r="G90" i="8"/>
  <c r="I90" i="8" s="1"/>
  <c r="J90" i="8" s="1"/>
  <c r="G89" i="8"/>
  <c r="I89" i="8" s="1"/>
  <c r="J89" i="8" s="1"/>
  <c r="G88" i="8"/>
  <c r="I88" i="8"/>
  <c r="J88" i="8" s="1"/>
  <c r="G87" i="8"/>
  <c r="I87" i="8" s="1"/>
  <c r="J87" i="8" s="1"/>
  <c r="G85" i="8"/>
  <c r="I85" i="8" s="1"/>
  <c r="J85" i="8" s="1"/>
  <c r="G84" i="8"/>
  <c r="I84" i="8" s="1"/>
  <c r="J84" i="8" s="1"/>
  <c r="G83" i="8"/>
  <c r="I83" i="8"/>
  <c r="J83" i="8" s="1"/>
  <c r="G82" i="8"/>
  <c r="I82" i="8" s="1"/>
  <c r="J82" i="8" s="1"/>
  <c r="G81" i="8"/>
  <c r="I81" i="8" s="1"/>
  <c r="J81" i="8" s="1"/>
  <c r="G80" i="8"/>
  <c r="I80" i="8"/>
  <c r="J80" i="8" s="1"/>
  <c r="G79" i="8"/>
  <c r="I79" i="8" s="1"/>
  <c r="J79" i="8" s="1"/>
  <c r="G77" i="8"/>
  <c r="I77" i="8" s="1"/>
  <c r="J77" i="8" s="1"/>
  <c r="G76" i="8"/>
  <c r="I76" i="8" s="1"/>
  <c r="J76" i="8" s="1"/>
  <c r="G75" i="8"/>
  <c r="I75" i="8"/>
  <c r="J75" i="8" s="1"/>
  <c r="G74" i="8"/>
  <c r="I74" i="8" s="1"/>
  <c r="J74" i="8" s="1"/>
  <c r="G73" i="8"/>
  <c r="I73" i="8" s="1"/>
  <c r="J73" i="8" s="1"/>
  <c r="G72" i="8"/>
  <c r="I72" i="8"/>
  <c r="J72" i="8" s="1"/>
  <c r="G71" i="8"/>
  <c r="I71" i="8" s="1"/>
  <c r="J71" i="8" s="1"/>
  <c r="G69" i="8"/>
  <c r="I69" i="8" s="1"/>
  <c r="J69" i="8" s="1"/>
  <c r="G68" i="8"/>
  <c r="I68" i="8" s="1"/>
  <c r="J68" i="8" s="1"/>
  <c r="G67" i="8"/>
  <c r="I67" i="8"/>
  <c r="J67" i="8" s="1"/>
  <c r="G66" i="8"/>
  <c r="I66" i="8" s="1"/>
  <c r="J66" i="8" s="1"/>
  <c r="G65" i="8"/>
  <c r="I65" i="8" s="1"/>
  <c r="J65" i="8" s="1"/>
  <c r="G64" i="8"/>
  <c r="I64" i="8"/>
  <c r="J64" i="8" s="1"/>
  <c r="G63" i="8"/>
  <c r="I63" i="8" s="1"/>
  <c r="J63" i="8" s="1"/>
  <c r="G61" i="8"/>
  <c r="I61" i="8" s="1"/>
  <c r="J61" i="8" s="1"/>
  <c r="G60" i="8"/>
  <c r="I60" i="8" s="1"/>
  <c r="J60" i="8" s="1"/>
  <c r="G59" i="8"/>
  <c r="I59" i="8"/>
  <c r="J59" i="8" s="1"/>
  <c r="G58" i="8"/>
  <c r="I58" i="8" s="1"/>
  <c r="J58" i="8" s="1"/>
  <c r="G57" i="8"/>
  <c r="I57" i="8" s="1"/>
  <c r="J57" i="8" s="1"/>
  <c r="G56" i="8"/>
  <c r="I56" i="8"/>
  <c r="J56" i="8" s="1"/>
  <c r="G55" i="8"/>
  <c r="I55" i="8" s="1"/>
  <c r="J55" i="8" s="1"/>
  <c r="G53" i="8"/>
  <c r="I53" i="8" s="1"/>
  <c r="J53" i="8" s="1"/>
  <c r="G52" i="8"/>
  <c r="I52" i="8" s="1"/>
  <c r="J52" i="8" s="1"/>
  <c r="G51" i="8"/>
  <c r="I51" i="8"/>
  <c r="J51" i="8" s="1"/>
  <c r="G50" i="8"/>
  <c r="I50" i="8" s="1"/>
  <c r="J50" i="8" s="1"/>
  <c r="G49" i="8"/>
  <c r="I49" i="8" s="1"/>
  <c r="J49" i="8" s="1"/>
  <c r="G48" i="8"/>
  <c r="I48" i="8"/>
  <c r="J48" i="8" s="1"/>
  <c r="G47" i="8"/>
  <c r="I47" i="8" s="1"/>
  <c r="J47" i="8" s="1"/>
  <c r="G45" i="8"/>
  <c r="I45" i="8" s="1"/>
  <c r="J45" i="8" s="1"/>
  <c r="G44" i="8"/>
  <c r="I44" i="8" s="1"/>
  <c r="J44" i="8" s="1"/>
  <c r="G43" i="8"/>
  <c r="I43" i="8"/>
  <c r="J43" i="8" s="1"/>
  <c r="G42" i="8"/>
  <c r="I42" i="8" s="1"/>
  <c r="J42" i="8" s="1"/>
  <c r="G41" i="8"/>
  <c r="I41" i="8" s="1"/>
  <c r="J41" i="8" s="1"/>
  <c r="G40" i="8"/>
  <c r="I40" i="8"/>
  <c r="J40" i="8" s="1"/>
  <c r="G39" i="8"/>
  <c r="I39" i="8" s="1"/>
  <c r="J39" i="8" s="1"/>
  <c r="G37" i="8"/>
  <c r="I37" i="8" s="1"/>
  <c r="J37" i="8" s="1"/>
  <c r="G36" i="8"/>
  <c r="I36" i="8" s="1"/>
  <c r="J36" i="8" s="1"/>
  <c r="G35" i="8"/>
  <c r="I35" i="8"/>
  <c r="J35" i="8" s="1"/>
  <c r="G34" i="8"/>
  <c r="I34" i="8" s="1"/>
  <c r="J34" i="8" s="1"/>
  <c r="G33" i="8"/>
  <c r="I33" i="8" s="1"/>
  <c r="J33" i="8" s="1"/>
  <c r="G32" i="8"/>
  <c r="I32" i="8"/>
  <c r="J32" i="8" s="1"/>
  <c r="G31" i="8"/>
  <c r="I31" i="8" s="1"/>
  <c r="J31" i="8" s="1"/>
  <c r="G29" i="8"/>
  <c r="I29" i="8" s="1"/>
  <c r="J29" i="8" s="1"/>
  <c r="G28" i="8"/>
  <c r="I28" i="8" s="1"/>
  <c r="J28" i="8" s="1"/>
  <c r="G27" i="8"/>
  <c r="I27" i="8"/>
  <c r="J27" i="8" s="1"/>
  <c r="G26" i="8"/>
  <c r="I26" i="8" s="1"/>
  <c r="J26" i="8" s="1"/>
  <c r="G25" i="8"/>
  <c r="I25" i="8" s="1"/>
  <c r="J25" i="8" s="1"/>
  <c r="G24" i="8"/>
  <c r="I24" i="8"/>
  <c r="J24" i="8" s="1"/>
  <c r="G23" i="8"/>
  <c r="I23" i="8" s="1"/>
  <c r="J23" i="8" s="1"/>
  <c r="G21" i="8"/>
  <c r="I21" i="8" s="1"/>
  <c r="J21" i="8" s="1"/>
  <c r="G20" i="8"/>
  <c r="I20" i="8" s="1"/>
  <c r="J20" i="8" s="1"/>
  <c r="G18" i="8"/>
  <c r="I18" i="8"/>
  <c r="J18" i="8" s="1"/>
  <c r="G17" i="8"/>
  <c r="I17" i="8" s="1"/>
  <c r="J17" i="8" s="1"/>
  <c r="G16" i="8"/>
  <c r="I16" i="8" s="1"/>
  <c r="J16" i="8" s="1"/>
  <c r="G15" i="8"/>
  <c r="I15" i="8"/>
  <c r="J15" i="8" s="1"/>
  <c r="G14" i="8"/>
  <c r="I14" i="8" s="1"/>
  <c r="J14" i="8" s="1"/>
  <c r="G12" i="8"/>
  <c r="I12" i="8" s="1"/>
  <c r="J12" i="8" s="1"/>
  <c r="G11" i="8"/>
  <c r="I11" i="8" s="1"/>
  <c r="J11" i="8" s="1"/>
  <c r="G10" i="8"/>
  <c r="I10" i="8"/>
  <c r="J10" i="8" s="1"/>
  <c r="G9" i="8"/>
  <c r="I9" i="8" s="1"/>
  <c r="J9" i="8" s="1"/>
  <c r="G8" i="8"/>
  <c r="I8" i="8" s="1"/>
  <c r="J8" i="8" s="1"/>
  <c r="G7" i="8"/>
  <c r="I7" i="8"/>
  <c r="G6" i="8"/>
  <c r="I6" i="8" s="1"/>
  <c r="J6" i="8" s="1"/>
  <c r="G128" i="4"/>
  <c r="I126" i="8"/>
  <c r="J126" i="8" s="1"/>
  <c r="I118" i="8"/>
  <c r="J118" i="8" s="1"/>
  <c r="I110" i="8"/>
  <c r="J110" i="8" s="1"/>
  <c r="I102" i="8"/>
  <c r="J102" i="8" s="1"/>
  <c r="I94" i="8"/>
  <c r="J94" i="8" s="1"/>
  <c r="I86" i="8"/>
  <c r="J86" i="8" s="1"/>
  <c r="I78" i="8"/>
  <c r="J78" i="8" s="1"/>
  <c r="I70" i="8"/>
  <c r="J70" i="8" s="1"/>
  <c r="I62" i="8"/>
  <c r="J62" i="8" s="1"/>
  <c r="I54" i="8"/>
  <c r="J54" i="8" s="1"/>
  <c r="I46" i="8"/>
  <c r="J46" i="8" s="1"/>
  <c r="I38" i="8"/>
  <c r="J38" i="8" s="1"/>
  <c r="I30" i="8"/>
  <c r="J30" i="8" s="1"/>
  <c r="I22" i="8"/>
  <c r="J22" i="8" s="1"/>
  <c r="I13" i="8"/>
  <c r="J13" i="8" s="1"/>
  <c r="I5" i="8"/>
  <c r="J5" i="8" s="1"/>
  <c r="J7" i="8"/>
  <c r="O127" i="5" l="1"/>
  <c r="W5" i="5"/>
  <c r="W127" i="5" s="1"/>
  <c r="I128" i="13"/>
  <c r="N5" i="13"/>
  <c r="I128" i="8"/>
  <c r="J128" i="8" s="1"/>
</calcChain>
</file>

<file path=xl/sharedStrings.xml><?xml version="1.0" encoding="utf-8"?>
<sst xmlns="http://schemas.openxmlformats.org/spreadsheetml/2006/main" count="3489" uniqueCount="981">
  <si>
    <t>GENERAL INFORMATION</t>
  </si>
  <si>
    <t>Library</t>
  </si>
  <si>
    <t>Director</t>
  </si>
  <si>
    <t>Director Email</t>
  </si>
  <si>
    <t>Mayor/City Manager</t>
  </si>
  <si>
    <t>Mayor/City Manager Email</t>
  </si>
  <si>
    <t>Public Service Hours</t>
  </si>
  <si>
    <t>Total Buildings</t>
  </si>
  <si>
    <t>Bookmobiles</t>
  </si>
  <si>
    <t>Registered Borrowers</t>
  </si>
  <si>
    <t>As % of population</t>
  </si>
  <si>
    <t>Population</t>
  </si>
  <si>
    <t>ADA PUBLIC LIBRARY</t>
  </si>
  <si>
    <t>Jolene Poore</t>
  </si>
  <si>
    <t>jolene.poore@adaok.com</t>
  </si>
  <si>
    <t>Tommy Eaton</t>
  </si>
  <si>
    <t>tommy.eaton@adaok.com</t>
  </si>
  <si>
    <t>ALLEN PUBLIC LIBRARY</t>
  </si>
  <si>
    <t>Paula Nelson</t>
  </si>
  <si>
    <t>director@allen.lib.ok.us</t>
  </si>
  <si>
    <t>Dianna Brannan</t>
  </si>
  <si>
    <t>dlbrannan@sbcglobal.net</t>
  </si>
  <si>
    <t>ALVA PUBLIC LIBRARY</t>
  </si>
  <si>
    <t>Angela Courson</t>
  </si>
  <si>
    <t>angelac@alvaok.org</t>
  </si>
  <si>
    <t>Stephen Ford</t>
  </si>
  <si>
    <t>sford@alvaok.org</t>
  </si>
  <si>
    <t>ANADARKO COMMUNITY LIBRARY</t>
  </si>
  <si>
    <t>Gabriella Sapcut</t>
  </si>
  <si>
    <t>gsapcut@cityofanadarko.org</t>
  </si>
  <si>
    <t>John McCasland</t>
  </si>
  <si>
    <t>mayor@cityofanadarko.org</t>
  </si>
  <si>
    <t>ANTLERS PUBLIC LIBRARY</t>
  </si>
  <si>
    <t>Patti Lehman</t>
  </si>
  <si>
    <t>antlerslibrary@antlers.lib.ok.us</t>
  </si>
  <si>
    <t>Mike Taylor</t>
  </si>
  <si>
    <t>cityofantlers@hotmail.com</t>
  </si>
  <si>
    <t/>
  </si>
  <si>
    <t>APACHE PUBLIC LIBRARY</t>
  </si>
  <si>
    <t>Ida Fae Bointy</t>
  </si>
  <si>
    <t>apachelibrary390@gmail.com</t>
  </si>
  <si>
    <t>Gena Montgomery</t>
  </si>
  <si>
    <t>townofapachegena@gmail.com</t>
  </si>
  <si>
    <t>ARDMORE PUBLIC LIBRARY</t>
  </si>
  <si>
    <t>Daniel Gibbs</t>
  </si>
  <si>
    <t>dgibbs@ardmorecity.org</t>
  </si>
  <si>
    <t>Kevin Boatright</t>
  </si>
  <si>
    <t>kboatright@ardmorecity.org</t>
  </si>
  <si>
    <t>BARNSDALL - ETHEL BRIGGS MEMORIAL LIBRARY</t>
  </si>
  <si>
    <t>Cecilia Hibdon</t>
  </si>
  <si>
    <t>chibdonlibrary@yahoo.com</t>
  </si>
  <si>
    <t>Johnny Kelley</t>
  </si>
  <si>
    <t>barnsdall@valornet.com</t>
  </si>
  <si>
    <t>BARTLESVILLE PUBLIC LIBRARY</t>
  </si>
  <si>
    <t>Kiley Roberson</t>
  </si>
  <si>
    <t>knroberson@cityofbartlesville.org</t>
  </si>
  <si>
    <t>Mike Bailey, City Manager</t>
  </si>
  <si>
    <t>mlbailey@cityofbartlesville.org</t>
  </si>
  <si>
    <t>BEAVER COUNTY PIONEER LIBRARY</t>
  </si>
  <si>
    <t>Denise Janko</t>
  </si>
  <si>
    <t>beavercountylibrary@gmail.com</t>
  </si>
  <si>
    <t>CJ Rose -Co. Commissioner</t>
  </si>
  <si>
    <t>bvrclerk@beaver.okcounties.org</t>
  </si>
  <si>
    <t>BLACKWELL PUBLIC LIBRARY</t>
  </si>
  <si>
    <t>Charles Gerian</t>
  </si>
  <si>
    <t>librarydirector@blackwellok.org</t>
  </si>
  <si>
    <t>Jerry Wieland City Manager</t>
  </si>
  <si>
    <t>citymanager@blackwellok.org</t>
  </si>
  <si>
    <t>BOISE CITY - SOUTAR MEMORIAL LIBRARY</t>
  </si>
  <si>
    <t>Judy Broaddus</t>
  </si>
  <si>
    <t>soutar.library@gmail.com</t>
  </si>
  <si>
    <t>Bron Gardner</t>
  </si>
  <si>
    <t>countyclerk@cimarroncounty.net</t>
  </si>
  <si>
    <t>BRISTOW - MONTFORT &amp; ALLIE JONES MEM LIBRARY</t>
  </si>
  <si>
    <t>Justice Sweger</t>
  </si>
  <si>
    <t>librarydirectorbristow@gmail.com</t>
  </si>
  <si>
    <t>Kris Wyatt</t>
  </si>
  <si>
    <t>kwatt@cityofbristowok.gov</t>
  </si>
  <si>
    <t>BUFFALO PUBLIC LIBRARY</t>
  </si>
  <si>
    <t>Nichelle Inderlied</t>
  </si>
  <si>
    <t>bufpublibrary@buffalo.lib.ok.us</t>
  </si>
  <si>
    <t>Brian Bowles</t>
  </si>
  <si>
    <t>bdbowles@pldi.net</t>
  </si>
  <si>
    <t>CACHE COMMUNITY LIBRARY</t>
  </si>
  <si>
    <t>Donna Lumpkin</t>
  </si>
  <si>
    <t>cclibrary2023@gmail.com</t>
  </si>
  <si>
    <t>Rhoda Thomas</t>
  </si>
  <si>
    <t>rthomas@cachegov.com</t>
  </si>
  <si>
    <t>CARMEN PUBLIC LIBRARY</t>
  </si>
  <si>
    <t>Yvonne Davis</t>
  </si>
  <si>
    <t>carmenlibrary73726@gmail.com</t>
  </si>
  <si>
    <t>Jerry Gumaer</t>
  </si>
  <si>
    <t>town_of_carmen@yahoo.com</t>
  </si>
  <si>
    <t>CARNEGIE PUBLIC LIBRARY</t>
  </si>
  <si>
    <t>Robin Dietrich</t>
  </si>
  <si>
    <t>carnegielibrary22@gmail.com</t>
  </si>
  <si>
    <t>Carla Nesbitt</t>
  </si>
  <si>
    <t>cnesbitt@townofcarnegie.org</t>
  </si>
  <si>
    <t>CATOOSA PUBLIC LIBRARY</t>
  </si>
  <si>
    <t>Brandi Blankenship</t>
  </si>
  <si>
    <t>bblankenship@cityofcatoosa.com</t>
  </si>
  <si>
    <t>Jamie Scrivner - Interim City Manager</t>
  </si>
  <si>
    <t>jscrivner@cityofcatoosa.org</t>
  </si>
  <si>
    <t>CHANDLER PUBLIC LIBRARY</t>
  </si>
  <si>
    <t>Sandra Tharp-Thee</t>
  </si>
  <si>
    <t>library@chandlerok.gov</t>
  </si>
  <si>
    <t>Jason Orr</t>
  </si>
  <si>
    <t>Kent McVey</t>
  </si>
  <si>
    <t>CHELSEA PUBLIC LIBRARY</t>
  </si>
  <si>
    <t>Carey J Pope</t>
  </si>
  <si>
    <t>chelseapubliclibrary@yahoo.com</t>
  </si>
  <si>
    <t>Kenny Weast</t>
  </si>
  <si>
    <t>kennyweast@sbcglobal.net</t>
  </si>
  <si>
    <t>CHEROKEE CITY- COUNTY LIBRARY</t>
  </si>
  <si>
    <t>Jenny Regier</t>
  </si>
  <si>
    <t>jenny.regier@cherokee-ok.us</t>
  </si>
  <si>
    <t>Chad Roach</t>
  </si>
  <si>
    <t>chad.roach@cherokee-ok.us</t>
  </si>
  <si>
    <t>CHICKASHA PUBLIC LIBRARY</t>
  </si>
  <si>
    <t>Lillie Huckaby</t>
  </si>
  <si>
    <t>Lillie.Huckaby@chickasha.org</t>
  </si>
  <si>
    <t>Jim Crosby - City Manager</t>
  </si>
  <si>
    <t>jim.crosby@chickasha.org</t>
  </si>
  <si>
    <t>CHOUTEAU PUBLIC LIBRARY</t>
  </si>
  <si>
    <t>Janet Coblentz</t>
  </si>
  <si>
    <t>librarystaff@chouteaulibrary.org</t>
  </si>
  <si>
    <t>Amber Rice</t>
  </si>
  <si>
    <t>townofchouteau10@gmail.com</t>
  </si>
  <si>
    <t>CLAREMORE - WILL ROGERS LIBRARY</t>
  </si>
  <si>
    <t>Sherry Beach</t>
  </si>
  <si>
    <t>sherry.beach@claremore.com</t>
  </si>
  <si>
    <t>John Feary</t>
  </si>
  <si>
    <t>John.Feary@claremore.com</t>
  </si>
  <si>
    <t>CLEVELAND - JAY C BYERS MEMORIAL LIBRARY</t>
  </si>
  <si>
    <t>Michelle Miller</t>
  </si>
  <si>
    <t>mmiller@jcbyerslibrary.org</t>
  </si>
  <si>
    <t>Mike Vaughan</t>
  </si>
  <si>
    <t>mvaughan@cityofclevelandok.com</t>
  </si>
  <si>
    <t>COWETA PUBLIC LIBRARY</t>
  </si>
  <si>
    <t>Julia Stephens</t>
  </si>
  <si>
    <t>jstephens@cityofcoweta-ok.gov</t>
  </si>
  <si>
    <t>Julie Casteen</t>
  </si>
  <si>
    <t>jcasteen@cityofcoweta-ok.gov</t>
  </si>
  <si>
    <t>CRESCENT COMMUNITY LIBRARY</t>
  </si>
  <si>
    <t>Kylee Jones</t>
  </si>
  <si>
    <t>kjones@cityofcrescent.com</t>
  </si>
  <si>
    <t>Ryan Wallace</t>
  </si>
  <si>
    <t>rwallace@cityofcrescent.com</t>
  </si>
  <si>
    <t>CUSHING PUBLIC LIBRARY</t>
  </si>
  <si>
    <t>Michael Hanes</t>
  </si>
  <si>
    <t>librarydirector@cityofcushing.org</t>
  </si>
  <si>
    <t>Ryan Ochsner</t>
  </si>
  <si>
    <t>citymanager@cityofcushing.org</t>
  </si>
  <si>
    <t>DEWEY - TYLER MEMORIAL LIBRARY</t>
  </si>
  <si>
    <t>Jordan Mayer</t>
  </si>
  <si>
    <t>deweylibrary@cityofdewey.com</t>
  </si>
  <si>
    <t>Kevin Trease</t>
  </si>
  <si>
    <t>ktrease@cityofdewey.com</t>
  </si>
  <si>
    <t>DRUMRIGHT PUBLIC LIBRARY</t>
  </si>
  <si>
    <t>Brenda Grisham</t>
  </si>
  <si>
    <t>blgrisham@drumright.lib.ok.us</t>
  </si>
  <si>
    <t>Shawn Gibson</t>
  </si>
  <si>
    <t>citymanager@cityofdrumright.com</t>
  </si>
  <si>
    <t>DUNCAN PUBLIC LIBRARY</t>
  </si>
  <si>
    <t>Amy Ryker</t>
  </si>
  <si>
    <t>amy.ryker@duncanok.gov</t>
  </si>
  <si>
    <t>Chris Deal, City Manager</t>
  </si>
  <si>
    <t>cdeal@duncanok.gov</t>
  </si>
  <si>
    <t>DURANT-DONALD REYNOLDS COMMUNITY CT &amp; LIBRARY</t>
  </si>
  <si>
    <t>Robbee Tonubbee</t>
  </si>
  <si>
    <t>rtonubbee@durant.org</t>
  </si>
  <si>
    <t>Pam Polk</t>
  </si>
  <si>
    <t>ppolk@durant.org</t>
  </si>
  <si>
    <t>EASTERN OKLAHOMA LIBRARY SYSTEM</t>
  </si>
  <si>
    <t>Kathy Seibold</t>
  </si>
  <si>
    <t>kseibold@eols.org</t>
  </si>
  <si>
    <t>Multiple</t>
  </si>
  <si>
    <t>EL RENO CARNEGIE LIBRARY</t>
  </si>
  <si>
    <t>Bridget Scheffler</t>
  </si>
  <si>
    <t>bscheffler@elrenook.gov</t>
  </si>
  <si>
    <t>Matt Sandidge</t>
  </si>
  <si>
    <t>msandidge@elrenook.gov</t>
  </si>
  <si>
    <t>ELGIN COMMUNITY LIBRARY</t>
  </si>
  <si>
    <t>Leslie Durham</t>
  </si>
  <si>
    <t>librarydirector@cityofelginok.gov</t>
  </si>
  <si>
    <t>JJ Francais</t>
  </si>
  <si>
    <t>mayorfrancais@gmail.com</t>
  </si>
  <si>
    <t>ELK CITY CARNEGIE LIBRARY</t>
  </si>
  <si>
    <t>DeAun Ivester</t>
  </si>
  <si>
    <t>library@elkcity.com</t>
  </si>
  <si>
    <t>Tom Ivester, City Manager</t>
  </si>
  <si>
    <t>ivestert@elkcity.com</t>
  </si>
  <si>
    <t>ENID-PUBLIC LIBRARY OF ENID AND GARFIELD CO</t>
  </si>
  <si>
    <t>Theri Ray</t>
  </si>
  <si>
    <t>tray@enid.org</t>
  </si>
  <si>
    <t>Jerald Gilbert</t>
  </si>
  <si>
    <t>jgilbert@enid.org</t>
  </si>
  <si>
    <t>FAIRFAX PUBLIC LIBRARY</t>
  </si>
  <si>
    <t>Marcy Sterling</t>
  </si>
  <si>
    <t>director@fairfax.lib.ok.us</t>
  </si>
  <si>
    <t>Lonna Hutchison</t>
  </si>
  <si>
    <t>N/A</t>
  </si>
  <si>
    <t>FAIRVIEW CITY LIBRARY</t>
  </si>
  <si>
    <t>cprivette@fairviewok.org</t>
  </si>
  <si>
    <t>Robert Laverty</t>
  </si>
  <si>
    <t>cmanager@fairviewok.org</t>
  </si>
  <si>
    <t>FREDERICK PUBLIC LIBRARY</t>
  </si>
  <si>
    <t>Robert Mark Hazel</t>
  </si>
  <si>
    <t>frederickokpubliclibrary@outlook.com</t>
  </si>
  <si>
    <t>Kyle Davis - city manager</t>
  </si>
  <si>
    <t>citymanager@frederickok.org</t>
  </si>
  <si>
    <t>GEARY PUBLIC LIBRARY</t>
  </si>
  <si>
    <t>NA</t>
  </si>
  <si>
    <t>library@cityofgeary.com</t>
  </si>
  <si>
    <t>Waylon Upchego</t>
  </si>
  <si>
    <t>mayor@cityofgeary.com</t>
  </si>
  <si>
    <t>GRANDFIELD PUBLIC LIBRARY</t>
  </si>
  <si>
    <t>Cathy Haney</t>
  </si>
  <si>
    <t>grandpl@hotmail.com</t>
  </si>
  <si>
    <t>Curtis Whittington</t>
  </si>
  <si>
    <t>grandman@pldi.net</t>
  </si>
  <si>
    <t>GUTHRIE PUBLIC LIBRARY</t>
  </si>
  <si>
    <t>David Cameron Smith</t>
  </si>
  <si>
    <t>csmith@cityofguthrie.com</t>
  </si>
  <si>
    <t>Eddie Faulkner</t>
  </si>
  <si>
    <t>efaulkner@cityofguthrie.com</t>
  </si>
  <si>
    <t>GUYMON PUBLIC LIBRARY</t>
  </si>
  <si>
    <t>Blair Henson</t>
  </si>
  <si>
    <t>blair.henson@guymonok.org</t>
  </si>
  <si>
    <t>Micheal Shannon</t>
  </si>
  <si>
    <t>mike.shannon@guymonok.org</t>
  </si>
  <si>
    <t>HENNESSEY PUBLIC LIBRARY</t>
  </si>
  <si>
    <t>Steven Mitchell</t>
  </si>
  <si>
    <t>info@hennessey.lib.ok.us</t>
  </si>
  <si>
    <t>Tiffany Rowen</t>
  </si>
  <si>
    <t>Tiffany.rowen@hennesseyok.gov</t>
  </si>
  <si>
    <t>HENRYETTA PUBLIC LIBRARY</t>
  </si>
  <si>
    <t>Joann Hott</t>
  </si>
  <si>
    <t>hplib@henryettalibrary.org</t>
  </si>
  <si>
    <t>David Bullard, City Manager</t>
  </si>
  <si>
    <t>citymanager@cityofhenryetta.org</t>
  </si>
  <si>
    <t>HINTON - NORMAN SMITH MEMORIAL LIBRARY</t>
  </si>
  <si>
    <t>Michelle Wilkerson</t>
  </si>
  <si>
    <t>library@hintonok.com</t>
  </si>
  <si>
    <t>Shanon Pack</t>
  </si>
  <si>
    <t>administrator@hintonok.com</t>
  </si>
  <si>
    <t>HOBART PUBLIC LIBRARY</t>
  </si>
  <si>
    <t>Brandy Tointigh</t>
  </si>
  <si>
    <t>hobartpl@hobart.lib.ok.us</t>
  </si>
  <si>
    <t>Ashley Slaughterback</t>
  </si>
  <si>
    <t>citymanager@hobartok.gov</t>
  </si>
  <si>
    <t>HOLDENVILLE - GRACE PICKENS PUBLIC LIBRARY</t>
  </si>
  <si>
    <t>Kim McNaughton</t>
  </si>
  <si>
    <t>kdmcnaughton866@gmail.com</t>
  </si>
  <si>
    <t>City Manager: Theresa Barkhimer</t>
  </si>
  <si>
    <t>citymanager@holdenvillecityhall.com</t>
  </si>
  <si>
    <t>HOMINY PUBLIC LIBRARY</t>
  </si>
  <si>
    <t>Lindee DeRoin</t>
  </si>
  <si>
    <t>lindeederoin@cityofhominy.com</t>
  </si>
  <si>
    <t>Crala Marlin</t>
  </si>
  <si>
    <t>cralamarlin@cityofhominy.com</t>
  </si>
  <si>
    <t>HOOKER - OLIVE WARNER MEMORIAL LIBRARY</t>
  </si>
  <si>
    <t>Carina Roybal</t>
  </si>
  <si>
    <t>library@hookeroklahoma.net</t>
  </si>
  <si>
    <t>Sara Ogden</t>
  </si>
  <si>
    <t>cityofhooker@hookeroklahoma.net</t>
  </si>
  <si>
    <t>HYDRO PUBLIC LIBRARY</t>
  </si>
  <si>
    <t>Jennifer Hall</t>
  </si>
  <si>
    <t>hydropubliclibrary@gmail.com</t>
  </si>
  <si>
    <t>Regina Link</t>
  </si>
  <si>
    <t>rlink@townofhydro.com</t>
  </si>
  <si>
    <t>INOLA PUBLIC LIBRARY</t>
  </si>
  <si>
    <t>Monica Clark</t>
  </si>
  <si>
    <t>ipldirector@yahoo.com</t>
  </si>
  <si>
    <t>Darlene Shear</t>
  </si>
  <si>
    <t>boardtrustee4@inolaok.com</t>
  </si>
  <si>
    <t>KAW CITY - J.A. WALKER MEMORIAL LIBRARY</t>
  </si>
  <si>
    <t>J.A.Walkerlibrary@kawcityok.net</t>
  </si>
  <si>
    <t>KELLYVILLE PUBLIC LIBRARY</t>
  </si>
  <si>
    <t>Aimee Wahl</t>
  </si>
  <si>
    <t>ahargrove.kv@gmail.com</t>
  </si>
  <si>
    <t>Jim Vogt</t>
  </si>
  <si>
    <t>townofkellyville74039@gmail.com</t>
  </si>
  <si>
    <t>KINGFISHER MEMORIAL LIBRARY</t>
  </si>
  <si>
    <t>Michael R Tautkus</t>
  </si>
  <si>
    <t>Librarian@Kingfisher.Org</t>
  </si>
  <si>
    <t>Jim Thomas</t>
  </si>
  <si>
    <t>Jim@Kingfisher.Org</t>
  </si>
  <si>
    <t>KONAWA - KENNEDY LIBRARY OF KONAWA</t>
  </si>
  <si>
    <t>Stephanie Sawyer</t>
  </si>
  <si>
    <t>stephaniesawyer@konawa.k12.ok.us</t>
  </si>
  <si>
    <t>Daniel Bruton</t>
  </si>
  <si>
    <t>citymanager@konawaok.com</t>
  </si>
  <si>
    <t>LANGLEY PUBLIC LIBRARY</t>
  </si>
  <si>
    <t>Mary Crofford</t>
  </si>
  <si>
    <t>mcrofford@langleyok.gov</t>
  </si>
  <si>
    <t>Dee Grapevine</t>
  </si>
  <si>
    <t>dgrapevine@langleyok.gov</t>
  </si>
  <si>
    <t>LAVERNE DELPHIAN MUNICIPAL LIBRARY</t>
  </si>
  <si>
    <t>Amy Shuman</t>
  </si>
  <si>
    <t>lavdplib@gmail.com</t>
  </si>
  <si>
    <t>Bruce Mullins</t>
  </si>
  <si>
    <t>townofmanager@gmail.com</t>
  </si>
  <si>
    <t>LAWTON PUBLIC LIBRARY</t>
  </si>
  <si>
    <t>Kristin Herr</t>
  </si>
  <si>
    <t>kristin.herr@lawtonok.gov</t>
  </si>
  <si>
    <t>John Ratliff, City Manager</t>
  </si>
  <si>
    <t>john.ratliff@lawtonko.gov</t>
  </si>
  <si>
    <t>LINDSAY COMMUNITY LIBRARY</t>
  </si>
  <si>
    <t>Brenda Norrell</t>
  </si>
  <si>
    <t>citylibrary@ci.lindsay.ok.us</t>
  </si>
  <si>
    <t>Sally Jantz</t>
  </si>
  <si>
    <t>sallyjantz@ci.lindsay.ok.us</t>
  </si>
  <si>
    <t>LOCUST GROVE PUBLIC LIBRARY</t>
  </si>
  <si>
    <t>Quin Mashewse</t>
  </si>
  <si>
    <t>locustgrovelibrary@gmail.com</t>
  </si>
  <si>
    <t>Tracy Moore</t>
  </si>
  <si>
    <t>townclerk@townoflocustgrove.com</t>
  </si>
  <si>
    <t>MADILL CITY-COUNTY LIBRARY</t>
  </si>
  <si>
    <t>Shirley Harkins</t>
  </si>
  <si>
    <t>shirley@cityofmadill.com</t>
  </si>
  <si>
    <t>James Fullingim</t>
  </si>
  <si>
    <t>James@cityofmadill.com</t>
  </si>
  <si>
    <t>MANGUM - MARGARET CARDER LIBRARY</t>
  </si>
  <si>
    <t>Joseph Marsh</t>
  </si>
  <si>
    <t>mangum.library@cityofmangum.net</t>
  </si>
  <si>
    <t>Erma Mora</t>
  </si>
  <si>
    <t>city.manager@cityofmangum.net</t>
  </si>
  <si>
    <t>MANNFORD PUBLIC LIBRARY</t>
  </si>
  <si>
    <t>Colleen Branson</t>
  </si>
  <si>
    <t>cbranson@mannford.lib.ok.us</t>
  </si>
  <si>
    <t>Gerald Haury</t>
  </si>
  <si>
    <t>ghaury@cityofmannford.net</t>
  </si>
  <si>
    <t>MARLOW - GARLAND SMITH PUBLIC LIBRARY</t>
  </si>
  <si>
    <t>Tina Bennett</t>
  </si>
  <si>
    <t>tinabennett@gs.lib.ok.us</t>
  </si>
  <si>
    <t>Jason Mcpherson</t>
  </si>
  <si>
    <t>jmcpherson@cityofmarlow.com</t>
  </si>
  <si>
    <t>MAYSVILLE PUBLIC LIBRARY</t>
  </si>
  <si>
    <t>Janet Dinwiddie</t>
  </si>
  <si>
    <t>maysvillepl@gmail.com</t>
  </si>
  <si>
    <t>Cindy White</t>
  </si>
  <si>
    <t>maytownhall@windstream.net</t>
  </si>
  <si>
    <t>MEDFORD PUBLIC LIBRARY</t>
  </si>
  <si>
    <t>Charlene Moss</t>
  </si>
  <si>
    <t>medfordpubliclibrary@gmail.com</t>
  </si>
  <si>
    <t>Dea Mandevill</t>
  </si>
  <si>
    <t>cityofmedfordok@yahoo.com</t>
  </si>
  <si>
    <t>MEEKER PUBLIC LIBRARY</t>
  </si>
  <si>
    <t>Delanya Wolford</t>
  </si>
  <si>
    <t>library@meeker.lib.ok.us</t>
  </si>
  <si>
    <t>Jeff Wilbourn</t>
  </si>
  <si>
    <t>Library@meeker.lib.ok.us</t>
  </si>
  <si>
    <t>METROPOLITAN LIBRARY SYSTEM</t>
  </si>
  <si>
    <t>Jason Kuhl</t>
  </si>
  <si>
    <t>jason.kuhl@metrolibrary.org</t>
  </si>
  <si>
    <t>David Holt</t>
  </si>
  <si>
    <t>mayor@okc.gov</t>
  </si>
  <si>
    <t>MIAMI PUBLIC LIBRARY</t>
  </si>
  <si>
    <t>Callie Cortner</t>
  </si>
  <si>
    <t>ccortner@miamiokla.net</t>
  </si>
  <si>
    <t>Tyler Cline</t>
  </si>
  <si>
    <t>tcline@miamiokla.net</t>
  </si>
  <si>
    <t>MOORELAND - BEYOND THE PAGES</t>
  </si>
  <si>
    <t>Robyn Gillenwaters</t>
  </si>
  <si>
    <t>beyondthepages@pldi.net</t>
  </si>
  <si>
    <t>Jeremy Eilers</t>
  </si>
  <si>
    <t>jeilers@hotmail.com</t>
  </si>
  <si>
    <t>MOUNDS PUBLIC LIBRARY</t>
  </si>
  <si>
    <t>Tiffany Lear-Mangold</t>
  </si>
  <si>
    <t>moundspubliclibrary@gmail.com</t>
  </si>
  <si>
    <t>Michael Pounds</t>
  </si>
  <si>
    <t>michael.pounds37@gmail.com</t>
  </si>
  <si>
    <t>MT VIEW - ADDIE DAVIS MEMORIAL LIBRARY</t>
  </si>
  <si>
    <t>vacant</t>
  </si>
  <si>
    <t>mtnviewlibrary@live.com</t>
  </si>
  <si>
    <t>Jeremy Hooper</t>
  </si>
  <si>
    <t>mayor.mountainview@gmail.com</t>
  </si>
  <si>
    <t>MUSTANG PUBLIC LIBRARY</t>
  </si>
  <si>
    <t>Julie Slupe</t>
  </si>
  <si>
    <t>jslupe@cityofmustang.org</t>
  </si>
  <si>
    <t>Tim Rooney</t>
  </si>
  <si>
    <t>trooney@cityofmustang.org</t>
  </si>
  <si>
    <t>NEWKIRK PUBLIC LIBRARY</t>
  </si>
  <si>
    <t>Marcina Overman</t>
  </si>
  <si>
    <t>newkirkpublib@gmail.com</t>
  </si>
  <si>
    <t>Ryan Smykil</t>
  </si>
  <si>
    <t>newkirkcitymanager@gmail.com</t>
  </si>
  <si>
    <t>NOWATA CITY-COUNTY LIBRARY</t>
  </si>
  <si>
    <t>Karma Campbell</t>
  </si>
  <si>
    <t>nccldirector@outlook.com</t>
  </si>
  <si>
    <t>Melanie Ward, City Manager</t>
  </si>
  <si>
    <t>mc@nowataok.gov</t>
  </si>
  <si>
    <t>OKEENE PUBLIC LIBRARY</t>
  </si>
  <si>
    <t>Henrietta Blehm</t>
  </si>
  <si>
    <t>library@okeene.us</t>
  </si>
  <si>
    <t>Richard Raupe</t>
  </si>
  <si>
    <t>citymanager@okeene.us</t>
  </si>
  <si>
    <t>OKEMAH PUBLIC LIBRARY</t>
  </si>
  <si>
    <t>Alice Moore</t>
  </si>
  <si>
    <t>mediacenter@okemahok.gov</t>
  </si>
  <si>
    <t>Kristy Lesely</t>
  </si>
  <si>
    <t>citymanager@okemahok.gov</t>
  </si>
  <si>
    <t>OKMULGEE PUBLIC LIBRARY</t>
  </si>
  <si>
    <t>Kristin Cunningham</t>
  </si>
  <si>
    <t>library@okmcity.net</t>
  </si>
  <si>
    <t>Rick Pearson</t>
  </si>
  <si>
    <t>cmgr@okmcity.net</t>
  </si>
  <si>
    <t>PAULS VALLEY-NORA SPARKS WARREN MEM LIBRARY</t>
  </si>
  <si>
    <t>Amber Carter</t>
  </si>
  <si>
    <t>librarydirector@cityofpaulsvalley.com</t>
  </si>
  <si>
    <t>Joe Livingston</t>
  </si>
  <si>
    <t>jlivingston@cityofpaulsvalley.com</t>
  </si>
  <si>
    <t>PAWHUSKA PUBLIC LIBRARY</t>
  </si>
  <si>
    <t>Yvonne Rose</t>
  </si>
  <si>
    <t>yrose@pawhuska.lib.ok.us</t>
  </si>
  <si>
    <t>Carol Jones</t>
  </si>
  <si>
    <t>cjones@pawhuska.org</t>
  </si>
  <si>
    <t>PAWNEE PUBLIC LIBRARY</t>
  </si>
  <si>
    <t>Amy Brewer</t>
  </si>
  <si>
    <t>amy.brewer@cityofpawnee.org</t>
  </si>
  <si>
    <t>Alice Cottle</t>
  </si>
  <si>
    <t>mayor@cityofpawnee.org</t>
  </si>
  <si>
    <t>PERKINS - THOMAS-WILHITE MEMORIAL LIBRARY</t>
  </si>
  <si>
    <t>Jennifer Hudson</t>
  </si>
  <si>
    <t>Librarydirector@cityofperkins.net</t>
  </si>
  <si>
    <t>Bob Ernst</t>
  </si>
  <si>
    <t>Citymanager@cityofperkins.net</t>
  </si>
  <si>
    <t>PERRY CARNEGIE LIBRARY</t>
  </si>
  <si>
    <t>Pamela Rigg</t>
  </si>
  <si>
    <t>director@perry.lib.ok.us</t>
  </si>
  <si>
    <t>Nate Read</t>
  </si>
  <si>
    <t>city.manager@cityofperryok.com</t>
  </si>
  <si>
    <t>PIEDMONT PUBLIC LIBRARY</t>
  </si>
  <si>
    <t>Olivia Blackketter</t>
  </si>
  <si>
    <t>info@piedmontlibrary.org</t>
  </si>
  <si>
    <t>Joshua A. Williams</t>
  </si>
  <si>
    <t>joshua.williams@piedmont-ok.gov</t>
  </si>
  <si>
    <t>PIONEER LIBRARY SYSTEM</t>
  </si>
  <si>
    <t>Lisa Wells</t>
  </si>
  <si>
    <t>lwells@pioneerlibrarysystem.org</t>
  </si>
  <si>
    <t>Larry Heikkila</t>
  </si>
  <si>
    <t>mayor@normanok.gov</t>
  </si>
  <si>
    <t>PONCA CITY LIBRARY</t>
  </si>
  <si>
    <t>Holly LaBossiere</t>
  </si>
  <si>
    <t>labosha@poncacityok.gov</t>
  </si>
  <si>
    <t>Craig Stephenson</t>
  </si>
  <si>
    <t>stephca@poncacityok.gov</t>
  </si>
  <si>
    <t>PRAGUE - HAYNIE PUBLIC LIBRARY</t>
  </si>
  <si>
    <t>Deborah Clonts</t>
  </si>
  <si>
    <t>debbie.clonts@haynielibrary.com</t>
  </si>
  <si>
    <t>Jim Greff</t>
  </si>
  <si>
    <t>jgreff@cityofpragueok.org</t>
  </si>
  <si>
    <t>PRYOR -  THOMAS J HARRISON PUBLIC LIBRARY</t>
  </si>
  <si>
    <t>Cari Rérat</t>
  </si>
  <si>
    <t>reratc@pryorlibrary.org</t>
  </si>
  <si>
    <t>Zac Doyle</t>
  </si>
  <si>
    <t>doylez@pryorcreek.org</t>
  </si>
  <si>
    <t>RINGLING - GLEASON MEMORIAL LIBRARY</t>
  </si>
  <si>
    <t>Summer Smith</t>
  </si>
  <si>
    <t>gleasonmemorial@gmail.com</t>
  </si>
  <si>
    <t>Terrie Blackwell</t>
  </si>
  <si>
    <t>townofringling@yahoo.com</t>
  </si>
  <si>
    <t>RUSH SPRINGS-GLOVER SPENCER MEMORIAL LIBRARY</t>
  </si>
  <si>
    <t>Melody Horton</t>
  </si>
  <si>
    <t>director@glover.lib.ok.us</t>
  </si>
  <si>
    <t>Gary Langham</t>
  </si>
  <si>
    <t>kathy.adamson@townofrushsprings.org</t>
  </si>
  <si>
    <t>SALINA PUBLIC LIBRARY</t>
  </si>
  <si>
    <t>salinaok_publib@yahoo.com</t>
  </si>
  <si>
    <t>SAPULPA - BARTLETT CARNEGIE PUBLIC LIBRARY</t>
  </si>
  <si>
    <t>Kristin Haddock</t>
  </si>
  <si>
    <t>khaddock@sapulpaok.gov</t>
  </si>
  <si>
    <t>Joan Riley</t>
  </si>
  <si>
    <t>jriley@@sapulpaok.gov</t>
  </si>
  <si>
    <t>SAYRE PUBLIC LIBRARY</t>
  </si>
  <si>
    <t>Sue Warnke</t>
  </si>
  <si>
    <t>sayrepl1@sayre.lib.ok.us</t>
  </si>
  <si>
    <t>Ted Lawson</t>
  </si>
  <si>
    <t>citymanager@sayreok.net</t>
  </si>
  <si>
    <t>SEMINOLE PUBLIC LIBRARY</t>
  </si>
  <si>
    <t>Jeanette Kennedy</t>
  </si>
  <si>
    <t>jkennedy@seminole-oklahoma.net</t>
  </si>
  <si>
    <t>Steve Saxon</t>
  </si>
  <si>
    <t>stevesaxon03@gmail.com</t>
  </si>
  <si>
    <t>SHATTUCK PUBLIC LIBRARY</t>
  </si>
  <si>
    <t>Bryan Dyer</t>
  </si>
  <si>
    <t>bdyer@shattuckok.gov</t>
  </si>
  <si>
    <t>Sam Hamilton</t>
  </si>
  <si>
    <t>shamilton@shattuckok.gov</t>
  </si>
  <si>
    <t>SOUTHEAST OKLAHOMA LIBRARY SYSTEM</t>
  </si>
  <si>
    <t>Michael Hull</t>
  </si>
  <si>
    <t>michael.hull@seolibraries.com</t>
  </si>
  <si>
    <t>n/a</t>
  </si>
  <si>
    <t>SOUTHERN OKLAHOMA LIBRARY SYSTEM</t>
  </si>
  <si>
    <t>GAIL OEHLER</t>
  </si>
  <si>
    <t>goehler@southernoklibrarysystem.org</t>
  </si>
  <si>
    <t>SOUTHERN PRAIRIE LIBRARY SYSTEM</t>
  </si>
  <si>
    <t>Katherine E. Hale</t>
  </si>
  <si>
    <t>khale@spls.lib.ok.us</t>
  </si>
  <si>
    <t>STILLWATER PUBLIC LIBRARY</t>
  </si>
  <si>
    <t>Stacy DeLano</t>
  </si>
  <si>
    <t>stacy.delano@stillwaterok.gov</t>
  </si>
  <si>
    <t>Brady Moore</t>
  </si>
  <si>
    <t>brady.moore@stillwaterok.gov</t>
  </si>
  <si>
    <t>STRATFORD - CHANDLER-WATTS LIBRARY</t>
  </si>
  <si>
    <t>Teresia Jors</t>
  </si>
  <si>
    <t>tjors@stratford.k12.ok.us</t>
  </si>
  <si>
    <t>Tonia Jones</t>
  </si>
  <si>
    <t>townclerk@townofstratfordok.com</t>
  </si>
  <si>
    <t>STROUD PUBLIC LIBRARY</t>
  </si>
  <si>
    <t>Marsha Morgan</t>
  </si>
  <si>
    <t>mmorgan@cityofstroud.org</t>
  </si>
  <si>
    <t>Bob Pearman</t>
  </si>
  <si>
    <t>bpearman@cityofstroud.org</t>
  </si>
  <si>
    <t>TALALA PUBLIC LIBRARY</t>
  </si>
  <si>
    <t>Robin Egerton</t>
  </si>
  <si>
    <t>regerton@talalaok.gov</t>
  </si>
  <si>
    <t>Kandy Damron</t>
  </si>
  <si>
    <t>Mayor@talalaok.gov</t>
  </si>
  <si>
    <t>TEXHOMA PUBLIC LIBRARY</t>
  </si>
  <si>
    <t>Rhonda Walls</t>
  </si>
  <si>
    <t>texhoma.public.library@gmail.com</t>
  </si>
  <si>
    <t>Caleb Clinesmith</t>
  </si>
  <si>
    <t>caleb.clinesmith@texhomaok.com</t>
  </si>
  <si>
    <t>TONKAWA PUBLIC LIBRARY</t>
  </si>
  <si>
    <t>Megan Hill</t>
  </si>
  <si>
    <t>library@tonkawaok.gov</t>
  </si>
  <si>
    <t>Nick Payne</t>
  </si>
  <si>
    <t>n.payne@tonkawaok.gov</t>
  </si>
  <si>
    <t>TRYON PUBLIC LIBRARY</t>
  </si>
  <si>
    <t>Janilee Marcus</t>
  </si>
  <si>
    <t>tryonlibrary@gmail.com</t>
  </si>
  <si>
    <t>Brittney Poteet</t>
  </si>
  <si>
    <t>Town n ofTryon74875@gmail.com</t>
  </si>
  <si>
    <t>TULSA CITY-COUNTY LIBRARY SYSTEM</t>
  </si>
  <si>
    <t>Kimberly Johnson</t>
  </si>
  <si>
    <t>kim.johnson@tulsalibrary.org</t>
  </si>
  <si>
    <t>Monroe Nichols</t>
  </si>
  <si>
    <t>monroenichols@cityoftulsa.org</t>
  </si>
  <si>
    <t>TUTTLE LIBRARY</t>
  </si>
  <si>
    <t>Vivian Sloan</t>
  </si>
  <si>
    <t>vsloan@tuttleok.gov</t>
  </si>
  <si>
    <t>Dana Schoening</t>
  </si>
  <si>
    <t>dschoening@tuttleok.gov</t>
  </si>
  <si>
    <t>VINITA PUBLIC LIBRARY</t>
  </si>
  <si>
    <t>Vanessa Hicks</t>
  </si>
  <si>
    <t>director@cityofvinita.com</t>
  </si>
  <si>
    <t>Brian Prince, Manager</t>
  </si>
  <si>
    <t>brian@cityofvinita.com</t>
  </si>
  <si>
    <t>WAGONER CITY PUBLIC LIBRARY</t>
  </si>
  <si>
    <t>Janie Barnett</t>
  </si>
  <si>
    <t>librarydirector@wagonerok.org</t>
  </si>
  <si>
    <t>Dalton Self</t>
  </si>
  <si>
    <t>mayor@wagonerok.org</t>
  </si>
  <si>
    <t>WALTERS PUBLIC LIBRARY</t>
  </si>
  <si>
    <t>Kailynn Marsh</t>
  </si>
  <si>
    <t>director@walterspubliclibrary.org</t>
  </si>
  <si>
    <t>Matt Lafee</t>
  </si>
  <si>
    <t>citymanager@waltersok.org</t>
  </si>
  <si>
    <t>WATONGA PUBLIC LIBRARY</t>
  </si>
  <si>
    <t>Karrie Beth Little</t>
  </si>
  <si>
    <t>klittle@watongaok.gov</t>
  </si>
  <si>
    <t>WAURIKA PUBLIC LIBRARY</t>
  </si>
  <si>
    <t>Darren Biby</t>
  </si>
  <si>
    <t>waurikapubliclibrary@gmail.com</t>
  </si>
  <si>
    <t>Melissa Tilley</t>
  </si>
  <si>
    <t>citymanager@waurika.gov</t>
  </si>
  <si>
    <t>WAYNOKA PUBLIC LIBRARY</t>
  </si>
  <si>
    <t>Kathleen Smith</t>
  </si>
  <si>
    <t>waynokalibrary@hotmail.com</t>
  </si>
  <si>
    <t>Don Cummins</t>
  </si>
  <si>
    <t>dcummins@waynokaok.org</t>
  </si>
  <si>
    <t>WESTERN PLAINS LIBRARY SYSTEM</t>
  </si>
  <si>
    <t>Tim Miller</t>
  </si>
  <si>
    <t>tim.miller@wplibs.com</t>
  </si>
  <si>
    <t>Kristi Eyster</t>
  </si>
  <si>
    <t>keyster@thomas.k12.ok.us</t>
  </si>
  <si>
    <t>WETUMKA PUBLIC LIBRARY</t>
  </si>
  <si>
    <t>WEWOKA PUBLIC LIBRARY</t>
  </si>
  <si>
    <t>Peighton Allen</t>
  </si>
  <si>
    <t>librarian@cityofwewoka.com</t>
  </si>
  <si>
    <t>Rebecca Stone</t>
  </si>
  <si>
    <t>citymanager@cityofwewoka.gov</t>
  </si>
  <si>
    <t>WOODWARD PUBLIC LIBRARY</t>
  </si>
  <si>
    <t>CONNIE TERRY</t>
  </si>
  <si>
    <t>CTERRY@CITYOFWOODWARD-OK.GOV</t>
  </si>
  <si>
    <t>SHAUN BARNETT</t>
  </si>
  <si>
    <t>SBARNETT@CITYOFWOODWARD-OK.GOV</t>
  </si>
  <si>
    <t>WYNNEWOOD PUBLIC LIBRARY</t>
  </si>
  <si>
    <t>Jamie Jennison</t>
  </si>
  <si>
    <t>jjennison@cityofwynnewoodok.org</t>
  </si>
  <si>
    <t>Wynnewood</t>
  </si>
  <si>
    <t>khuitt@cityofwynnewoodok.org</t>
  </si>
  <si>
    <t>YALE PUBLIC LIBRARY</t>
  </si>
  <si>
    <t>Miranda Brown</t>
  </si>
  <si>
    <t>mbrown@yaleok.org</t>
  </si>
  <si>
    <t>Phillip Kelly</t>
  </si>
  <si>
    <t>800@yaleok.org</t>
  </si>
  <si>
    <t>YUKON - MABEL C. FRY PUBLIC LIBRARY</t>
  </si>
  <si>
    <t>Shawna Deeds</t>
  </si>
  <si>
    <t>sdeeds@yukonok.gov</t>
  </si>
  <si>
    <t>Jeff Deckard</t>
  </si>
  <si>
    <t>jdeckard@yukonok.gov</t>
  </si>
  <si>
    <t>State Total</t>
  </si>
  <si>
    <t>Total population Oklahoma</t>
  </si>
  <si>
    <t>VISITS/REFERENCE</t>
  </si>
  <si>
    <t>Patron Visits</t>
  </si>
  <si>
    <t>Reference</t>
  </si>
  <si>
    <t>Total Library Visits</t>
  </si>
  <si>
    <t>Library Visits per capita</t>
  </si>
  <si>
    <t>Reference per capita</t>
  </si>
  <si>
    <t>INTERNET</t>
  </si>
  <si>
    <t>County</t>
  </si>
  <si>
    <t>Public Computers</t>
  </si>
  <si>
    <t>Internet workstations per 3,000 Population</t>
  </si>
  <si>
    <t>Annual Internet use</t>
  </si>
  <si>
    <t>Internet use per capita</t>
  </si>
  <si>
    <t>Wi-fi usage</t>
  </si>
  <si>
    <t>Broadband Speeds</t>
  </si>
  <si>
    <t>MBPS/GBPS</t>
  </si>
  <si>
    <t>Wifi Outside Building</t>
  </si>
  <si>
    <t>In-library Checkout Laptops</t>
  </si>
  <si>
    <t>Home Checkout Laptops</t>
  </si>
  <si>
    <t>PONTOTOC</t>
  </si>
  <si>
    <t>1</t>
  </si>
  <si>
    <t>GBPS</t>
  </si>
  <si>
    <t>Yes</t>
  </si>
  <si>
    <t>80</t>
  </si>
  <si>
    <t>MBPS</t>
  </si>
  <si>
    <t>WOODS</t>
  </si>
  <si>
    <t>100</t>
  </si>
  <si>
    <t>CADDO</t>
  </si>
  <si>
    <t>PUSHMATAHA</t>
  </si>
  <si>
    <t>500</t>
  </si>
  <si>
    <t>100mbps</t>
  </si>
  <si>
    <t>CARTER</t>
  </si>
  <si>
    <t>OSAGE</t>
  </si>
  <si>
    <t>200</t>
  </si>
  <si>
    <t>WASHINGTON</t>
  </si>
  <si>
    <t>BEAVER</t>
  </si>
  <si>
    <t>0</t>
  </si>
  <si>
    <t>KAY</t>
  </si>
  <si>
    <t>CIMARRON</t>
  </si>
  <si>
    <t>CREEK</t>
  </si>
  <si>
    <t>HARPER</t>
  </si>
  <si>
    <t>250</t>
  </si>
  <si>
    <t>No</t>
  </si>
  <si>
    <t>COMANCHE</t>
  </si>
  <si>
    <t>4</t>
  </si>
  <si>
    <t>ALFALFA</t>
  </si>
  <si>
    <t>ROGERS</t>
  </si>
  <si>
    <t>LINCOLN</t>
  </si>
  <si>
    <t>GRADY</t>
  </si>
  <si>
    <t>Mayes</t>
  </si>
  <si>
    <t>1G</t>
  </si>
  <si>
    <t>1.5</t>
  </si>
  <si>
    <t>PAWNEE</t>
  </si>
  <si>
    <t>150</t>
  </si>
  <si>
    <t>WAGONER</t>
  </si>
  <si>
    <t>LOGAN</t>
  </si>
  <si>
    <t>PAYNE</t>
  </si>
  <si>
    <t>STEPHENS</t>
  </si>
  <si>
    <t>BRYAN</t>
  </si>
  <si>
    <t>MUSKOGEE</t>
  </si>
  <si>
    <t>300</t>
  </si>
  <si>
    <t>CANADIAN</t>
  </si>
  <si>
    <t>BECKHAM</t>
  </si>
  <si>
    <t>1000</t>
  </si>
  <si>
    <t>GARFIELD</t>
  </si>
  <si>
    <t>MAJOR</t>
  </si>
  <si>
    <t>TILLMAN</t>
  </si>
  <si>
    <t>BLAINE</t>
  </si>
  <si>
    <t>TEXAS</t>
  </si>
  <si>
    <t>KINGFISHER</t>
  </si>
  <si>
    <t>OKMULGEE</t>
  </si>
  <si>
    <t>50MBPS</t>
  </si>
  <si>
    <t>KIOWA</t>
  </si>
  <si>
    <t>HUGHES</t>
  </si>
  <si>
    <t>100 Mbps</t>
  </si>
  <si>
    <t>100-500</t>
  </si>
  <si>
    <t>50 mbps</t>
  </si>
  <si>
    <t>SEMINOLE</t>
  </si>
  <si>
    <t>MAYES</t>
  </si>
  <si>
    <t>GARVIN</t>
  </si>
  <si>
    <t>95.00</t>
  </si>
  <si>
    <t>MARSHALL</t>
  </si>
  <si>
    <t>GREER</t>
  </si>
  <si>
    <t>GRANT</t>
  </si>
  <si>
    <t>100 MBPS</t>
  </si>
  <si>
    <t>OKLAHOMA</t>
  </si>
  <si>
    <t>10</t>
  </si>
  <si>
    <t>OTTAWA</t>
  </si>
  <si>
    <t>WOODWARD</t>
  </si>
  <si>
    <t>111.1</t>
  </si>
  <si>
    <t>750</t>
  </si>
  <si>
    <t>NOWATA</t>
  </si>
  <si>
    <t>OKFUSKEE</t>
  </si>
  <si>
    <t>100MBPS</t>
  </si>
  <si>
    <t>NOBLE</t>
  </si>
  <si>
    <t>350</t>
  </si>
  <si>
    <t>CLEVELAND</t>
  </si>
  <si>
    <t>13</t>
  </si>
  <si>
    <t>JEFFERSON</t>
  </si>
  <si>
    <t>50</t>
  </si>
  <si>
    <t>1 G</t>
  </si>
  <si>
    <t>ELLIS</t>
  </si>
  <si>
    <t>PITTSBURG</t>
  </si>
  <si>
    <t>1 GBPS</t>
  </si>
  <si>
    <t>Jackson</t>
  </si>
  <si>
    <t>47</t>
  </si>
  <si>
    <t>40 down/ 10 up</t>
  </si>
  <si>
    <t>TULSA</t>
  </si>
  <si>
    <t>CRAIG</t>
  </si>
  <si>
    <t>COTTON</t>
  </si>
  <si>
    <t>CUSTER</t>
  </si>
  <si>
    <t>State totals</t>
  </si>
  <si>
    <t>PROGRAMMING SYNCHRONOUS</t>
  </si>
  <si>
    <t>Number of synchronous progams</t>
  </si>
  <si>
    <t>On site programs</t>
  </si>
  <si>
    <t>Offsite programs</t>
  </si>
  <si>
    <t>Live Virtual</t>
  </si>
  <si>
    <t>Children 005</t>
  </si>
  <si>
    <t>Children 6011</t>
  </si>
  <si>
    <t>Total Children</t>
  </si>
  <si>
    <t>Young Adult</t>
  </si>
  <si>
    <t>Adult</t>
  </si>
  <si>
    <t>General interest</t>
  </si>
  <si>
    <t>Total on site</t>
  </si>
  <si>
    <t>Children 005/2</t>
  </si>
  <si>
    <t>Children 6011/2</t>
  </si>
  <si>
    <t>Total Children/2</t>
  </si>
  <si>
    <t>Young Adult/2</t>
  </si>
  <si>
    <t>Adult/2</t>
  </si>
  <si>
    <t>General interest/2</t>
  </si>
  <si>
    <t>Total off site</t>
  </si>
  <si>
    <t>Children 005/3</t>
  </si>
  <si>
    <t>Children 6011/3</t>
  </si>
  <si>
    <t>Total Children/3</t>
  </si>
  <si>
    <t>Young Adult/3</t>
  </si>
  <si>
    <t>Adult/3</t>
  </si>
  <si>
    <t>General interest/3</t>
  </si>
  <si>
    <t>Total Virtual</t>
  </si>
  <si>
    <t>Total Programs</t>
  </si>
  <si>
    <t>BARNSDALL 0 ETHEL BRIGGS MEMORIAL LIBRARY</t>
  </si>
  <si>
    <t>BOISE CITY 0 SOUTAR MEMORIAL LIBRARY</t>
  </si>
  <si>
    <t>BRISTOW 0 MONTFORT &amp; ALLIE JONES MEM LIBRARY</t>
  </si>
  <si>
    <t>CHEROKEE CITY0 COUNTY LIBRARY</t>
  </si>
  <si>
    <t>CLAREMORE 0 WILL ROGERS LIBRARY</t>
  </si>
  <si>
    <t>CLEVELAND 0 JAY C BYERS MEMORIAL LIBRARY</t>
  </si>
  <si>
    <t>DEWEY 0 TYLER MEMORIAL LIBRARY</t>
  </si>
  <si>
    <t>DURANT0DONALD REYNOLDS COMMUNITY CT &amp; LIBRARY</t>
  </si>
  <si>
    <t>ENID0PUBLIC LIBRARY OF ENID AND GARFIELD CO</t>
  </si>
  <si>
    <t>HINTON 0 NORMAN SMITH MEMORIAL LIBRARY</t>
  </si>
  <si>
    <t>HOLDENVILLE 0 GRACE PICKENS PUBLIC LIBRARY</t>
  </si>
  <si>
    <t>HOOKER 0 OLIVE WARNER MEMORIAL LIBRARY</t>
  </si>
  <si>
    <t>KAW CITY 0 J.A. WALKER MEMORIAL LIBRARY</t>
  </si>
  <si>
    <t>KONAWA 0 KENNEDY LIBRARY OF KONAWA</t>
  </si>
  <si>
    <t>MADILL CITY0COUNTY LIBRARY</t>
  </si>
  <si>
    <t>MANGUM 0 MARGARET CARDER LIBRARY</t>
  </si>
  <si>
    <t>MARLOW 0 GARLAND SMITH PUBLIC LIBRARY</t>
  </si>
  <si>
    <t>MOORELAND 0 BEYOND THE PAGES</t>
  </si>
  <si>
    <t>MT VIEW 0 ADDIE DAVIS MEMORIAL LIBRARY</t>
  </si>
  <si>
    <t>NOWATA CITY0COUNTY LIBRARY</t>
  </si>
  <si>
    <t>PAULS VALLEY0NORA SPARKS WARREN MEM LIBRARY</t>
  </si>
  <si>
    <t>PERKINS 0 THOMAS0WILHITE MEMORIAL LIBRARY</t>
  </si>
  <si>
    <t>PRAGUE 0 HAYNIE PUBLIC LIBRARY</t>
  </si>
  <si>
    <t>PRYOR 0  THOMAS J HARRISON PUBLIC LIBRARY</t>
  </si>
  <si>
    <t>RINGLING 0 GLEASON MEMORIAL LIBRARY</t>
  </si>
  <si>
    <t>RUSH SPRINGS0GLOVER SPENCER MEMORIAL LIBRARY</t>
  </si>
  <si>
    <t>SAPULPA 0 BARTLETT CARNEGIE PUBLIC LIBRARY</t>
  </si>
  <si>
    <t>STRATFORD 0 CHANDLER0WATTS LIBRARY</t>
  </si>
  <si>
    <t>TULSA CITY0COUNTY LIBRARY SYSTEM</t>
  </si>
  <si>
    <t>YUKON 0 MABEL C. FRY PUBLIC LIBRARY</t>
  </si>
  <si>
    <t xml:space="preserve"> - </t>
  </si>
  <si>
    <t>PROGRAMMING II</t>
  </si>
  <si>
    <t>Attendance at Syncronous Programs</t>
  </si>
  <si>
    <t>Onsite Program Attendance</t>
  </si>
  <si>
    <t>Offsite Program Attendance</t>
  </si>
  <si>
    <t>Live Virtual Attendance</t>
  </si>
  <si>
    <t>Children 0-5</t>
  </si>
  <si>
    <t>Children 6-11</t>
  </si>
  <si>
    <t>Children 0-5/2</t>
  </si>
  <si>
    <t>Children 6-11/2</t>
  </si>
  <si>
    <t>Children 0-5/3</t>
  </si>
  <si>
    <t>Children 6-11/3</t>
  </si>
  <si>
    <t>Total Attendance</t>
  </si>
  <si>
    <t>PROGRAMMING III</t>
  </si>
  <si>
    <t>Asychronous Programs</t>
  </si>
  <si>
    <t>Recorded Presentations</t>
  </si>
  <si>
    <t>Recorded Views</t>
  </si>
  <si>
    <t>CIRCULATION/ILL</t>
  </si>
  <si>
    <t>Physical Collection Circulation</t>
  </si>
  <si>
    <t>ILL</t>
  </si>
  <si>
    <t>Adult Materials</t>
  </si>
  <si>
    <t>Juvenile Materials</t>
  </si>
  <si>
    <t>Other materials</t>
  </si>
  <si>
    <t>Total Physical</t>
  </si>
  <si>
    <t>Total Physical per capita</t>
  </si>
  <si>
    <t>Total Electronic</t>
  </si>
  <si>
    <t>Total Collection Use</t>
  </si>
  <si>
    <t>Circlation per capita</t>
  </si>
  <si>
    <t>ILL Borrowed</t>
  </si>
  <si>
    <t>ILL Loaned</t>
  </si>
  <si>
    <t>COLLECTION I</t>
  </si>
  <si>
    <t>Physical Collection</t>
  </si>
  <si>
    <t>Electronic Collection</t>
  </si>
  <si>
    <t>Adult books</t>
  </si>
  <si>
    <t>Juvenile books</t>
  </si>
  <si>
    <t>Audio</t>
  </si>
  <si>
    <t>Video</t>
  </si>
  <si>
    <t>Other physical</t>
  </si>
  <si>
    <t>Total</t>
  </si>
  <si>
    <t>Per capita</t>
  </si>
  <si>
    <t>Ebook units</t>
  </si>
  <si>
    <t>Eaudio units</t>
  </si>
  <si>
    <t>Evid</t>
  </si>
  <si>
    <t>Total2</t>
  </si>
  <si>
    <t>Per Capita2</t>
  </si>
  <si>
    <t>COLLECTION II</t>
  </si>
  <si>
    <t>Total BookCollection</t>
  </si>
  <si>
    <t>Number of items added</t>
  </si>
  <si>
    <t>Number of items withdrawn</t>
  </si>
  <si>
    <t>% of new collection</t>
  </si>
  <si>
    <t>% of withdrawn</t>
  </si>
  <si>
    <t>STAFFING</t>
  </si>
  <si>
    <t>MLIS Staff</t>
  </si>
  <si>
    <t>Total Staff</t>
  </si>
  <si>
    <t>Year Hired</t>
  </si>
  <si>
    <t>Salary</t>
  </si>
  <si>
    <t>FTE MLIS</t>
  </si>
  <si>
    <t>Population per one FTE MLS</t>
  </si>
  <si>
    <t>Entry librarian salary</t>
  </si>
  <si>
    <t xml:space="preserve">Total Paid </t>
  </si>
  <si>
    <t>Total FTE</t>
  </si>
  <si>
    <t>Population per one FTE staff</t>
  </si>
  <si>
    <t>2014</t>
  </si>
  <si>
    <t>1995-12-13</t>
  </si>
  <si>
    <t>May 27, 2024</t>
  </si>
  <si>
    <t>07/2025</t>
  </si>
  <si>
    <t>2004</t>
  </si>
  <si>
    <t>September 2023</t>
  </si>
  <si>
    <t>12/2004</t>
  </si>
  <si>
    <t>May 2012</t>
  </si>
  <si>
    <t>July 2024</t>
  </si>
  <si>
    <t>2005</t>
  </si>
  <si>
    <t>May 30, 2025</t>
  </si>
  <si>
    <t>2019</t>
  </si>
  <si>
    <t>03/11/25</t>
  </si>
  <si>
    <t>02/14/2022</t>
  </si>
  <si>
    <t>10/8/2024</t>
  </si>
  <si>
    <t>06/2023</t>
  </si>
  <si>
    <t>June, 22</t>
  </si>
  <si>
    <t>7/1/2019</t>
  </si>
  <si>
    <t>5-1-2025</t>
  </si>
  <si>
    <t>December 2023</t>
  </si>
  <si>
    <t>2020</t>
  </si>
  <si>
    <t>2021</t>
  </si>
  <si>
    <t>Dec 2006</t>
  </si>
  <si>
    <t>2002</t>
  </si>
  <si>
    <t>December 2024</t>
  </si>
  <si>
    <t>July 21, 2020</t>
  </si>
  <si>
    <t>04/01/2021</t>
  </si>
  <si>
    <t>2000</t>
  </si>
  <si>
    <t>April 2020</t>
  </si>
  <si>
    <t>August 2015</t>
  </si>
  <si>
    <t>April 2024</t>
  </si>
  <si>
    <t>01/01/2021</t>
  </si>
  <si>
    <t>8/2011</t>
  </si>
  <si>
    <t>2016</t>
  </si>
  <si>
    <t>Nov 2021</t>
  </si>
  <si>
    <t>Dec 2012</t>
  </si>
  <si>
    <t>9-19-2024</t>
  </si>
  <si>
    <t>2013</t>
  </si>
  <si>
    <t>2023</t>
  </si>
  <si>
    <t>10//2019</t>
  </si>
  <si>
    <t>June 2022</t>
  </si>
  <si>
    <t>August 2023</t>
  </si>
  <si>
    <t>August 3, 2012</t>
  </si>
  <si>
    <t>07/2020</t>
  </si>
  <si>
    <t>7/12/2024</t>
  </si>
  <si>
    <t>June 2018</t>
  </si>
  <si>
    <t>July 1, 2018</t>
  </si>
  <si>
    <t>5/2022</t>
  </si>
  <si>
    <t>2022</t>
  </si>
  <si>
    <t>2012</t>
  </si>
  <si>
    <t>August 2, 2023</t>
  </si>
  <si>
    <t>03/2015</t>
  </si>
  <si>
    <t>01/2021</t>
  </si>
  <si>
    <t>2003</t>
  </si>
  <si>
    <t>July 2015</t>
  </si>
  <si>
    <t>March 2022</t>
  </si>
  <si>
    <t>May 2014</t>
  </si>
  <si>
    <t>5/2014</t>
  </si>
  <si>
    <t>01/06/2025</t>
  </si>
  <si>
    <t>March 2020</t>
  </si>
  <si>
    <t>03/15/2025</t>
  </si>
  <si>
    <t>3/2017</t>
  </si>
  <si>
    <t>10/14/2014</t>
  </si>
  <si>
    <t>07/01/2024</t>
  </si>
  <si>
    <t>11/01/2023</t>
  </si>
  <si>
    <t>01/08/2024</t>
  </si>
  <si>
    <t>January 2024</t>
  </si>
  <si>
    <t>September 1, 2015</t>
  </si>
  <si>
    <t>April 2022</t>
  </si>
  <si>
    <t>2022-04-21</t>
  </si>
  <si>
    <t>May 13th, 2024</t>
  </si>
  <si>
    <t>2017</t>
  </si>
  <si>
    <t>1992</t>
  </si>
  <si>
    <t>11/2009</t>
  </si>
  <si>
    <t>2015</t>
  </si>
  <si>
    <t>May 2025</t>
  </si>
  <si>
    <t>8-2015</t>
  </si>
  <si>
    <t>June 1, 2015</t>
  </si>
  <si>
    <t>5/20/24</t>
  </si>
  <si>
    <t>02/2019</t>
  </si>
  <si>
    <t>10/1979</t>
  </si>
  <si>
    <t>3/1990</t>
  </si>
  <si>
    <t>November 2024</t>
  </si>
  <si>
    <t>July, 2023</t>
  </si>
  <si>
    <t>July 1, 2015</t>
  </si>
  <si>
    <t>March 2024</t>
  </si>
  <si>
    <t>1/1/2017</t>
  </si>
  <si>
    <t>2018</t>
  </si>
  <si>
    <t>June 2020</t>
  </si>
  <si>
    <t>2006</t>
  </si>
  <si>
    <t>8/1/2024</t>
  </si>
  <si>
    <t>March 1, 2023</t>
  </si>
  <si>
    <t>07/19/2004</t>
  </si>
  <si>
    <t>04/17/2023</t>
  </si>
  <si>
    <t>1981</t>
  </si>
  <si>
    <t>11/09/2019</t>
  </si>
  <si>
    <t>09/2022</t>
  </si>
  <si>
    <t>6/7/2025</t>
  </si>
  <si>
    <t>OPERATING REVENUE I</t>
  </si>
  <si>
    <t>State Aid</t>
  </si>
  <si>
    <t>City/County Revenue</t>
  </si>
  <si>
    <t>Percentage State Aid</t>
  </si>
  <si>
    <t>Total City/County/State</t>
  </si>
  <si>
    <t>OPERATING REVENUE II</t>
  </si>
  <si>
    <t>Other Revenue</t>
  </si>
  <si>
    <t>Revenue Per Capita</t>
  </si>
  <si>
    <t>population</t>
  </si>
  <si>
    <t>State Grants</t>
  </si>
  <si>
    <t>LSTA</t>
  </si>
  <si>
    <t>Other City/County</t>
  </si>
  <si>
    <t>Other Collected</t>
  </si>
  <si>
    <t>Total Other</t>
  </si>
  <si>
    <t>Total State/City/County</t>
  </si>
  <si>
    <t>Total Operating Revenue</t>
  </si>
  <si>
    <t>Local Per Capita</t>
  </si>
  <si>
    <t>State per capita</t>
  </si>
  <si>
    <t>Federal per capita</t>
  </si>
  <si>
    <t>Other per capita</t>
  </si>
  <si>
    <t>Total per capita</t>
  </si>
  <si>
    <t>OPERATING EXPENDITURES</t>
  </si>
  <si>
    <t>Collection</t>
  </si>
  <si>
    <t>Total Expenses</t>
  </si>
  <si>
    <t>Total Books</t>
  </si>
  <si>
    <t>Total Serials</t>
  </si>
  <si>
    <t>Total AV</t>
  </si>
  <si>
    <t>Total Electronic materials</t>
  </si>
  <si>
    <t>Total Collection Expenditures</t>
  </si>
  <si>
    <t>% of total expenses</t>
  </si>
  <si>
    <t>Per capita2</t>
  </si>
  <si>
    <t>OPERATING EXPENDITURES II</t>
  </si>
  <si>
    <t>Staff</t>
  </si>
  <si>
    <t>Salaries</t>
  </si>
  <si>
    <t>Benefits</t>
  </si>
  <si>
    <t>as % of total expenditures</t>
  </si>
  <si>
    <t>Other Expenditures</t>
  </si>
  <si>
    <t>CAPITAL REVENUE AND EXPENDITURES</t>
  </si>
  <si>
    <t>Capital Revenue</t>
  </si>
  <si>
    <t>Capital Expenditures</t>
  </si>
  <si>
    <t>Bonds</t>
  </si>
  <si>
    <t xml:space="preserve">Federal </t>
  </si>
  <si>
    <t>State</t>
  </si>
  <si>
    <t>Other</t>
  </si>
  <si>
    <t>New Building</t>
  </si>
  <si>
    <t>Remodel</t>
  </si>
  <si>
    <t>Other2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</si>
</sst>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\$#,##0"/>
    <numFmt numFmtId="165" formatCode="&quot;$&quot;#,##0.00"/>
    <numFmt numFmtId="166" formatCode="&quot;$&quot;#,##0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9" fillId="0" borderId="0" applyFont="0" applyFill="0" applyBorder="0" applyAlignment="0" applyProtection="0"/>
    <xf numFmtId="8" fontId="9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1" fillId="0" borderId="0" xfId="0" applyFont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0" fontId="1" fillId="0" borderId="0" xfId="0" applyNumberFormat="1" applyFont="1"/>
    <xf numFmtId="0" fontId="5" fillId="0" borderId="0" xfId="0" applyFont="1"/>
    <xf numFmtId="2" fontId="1" fillId="0" borderId="0" xfId="0" applyNumberFormat="1" applyFont="1"/>
    <xf numFmtId="0" fontId="4" fillId="4" borderId="0" xfId="3"/>
    <xf numFmtId="2" fontId="1" fillId="4" borderId="0" xfId="3" applyNumberFormat="1" applyFont="1"/>
    <xf numFmtId="2" fontId="1" fillId="5" borderId="0" xfId="4" applyNumberFormat="1" applyFont="1"/>
    <xf numFmtId="164" fontId="4" fillId="4" borderId="0" xfId="3" applyNumberFormat="1"/>
    <xf numFmtId="165" fontId="4" fillId="5" borderId="0" xfId="4" applyNumberFormat="1"/>
    <xf numFmtId="0" fontId="6" fillId="4" borderId="1" xfId="3" applyFont="1" applyBorder="1"/>
    <xf numFmtId="0" fontId="7" fillId="4" borderId="0" xfId="3" applyFont="1"/>
    <xf numFmtId="0" fontId="7" fillId="2" borderId="0" xfId="1" applyFont="1"/>
    <xf numFmtId="0" fontId="7" fillId="0" borderId="0" xfId="0" applyFont="1"/>
    <xf numFmtId="2" fontId="7" fillId="0" borderId="0" xfId="0" applyNumberFormat="1" applyFont="1"/>
    <xf numFmtId="2" fontId="7" fillId="4" borderId="0" xfId="3" applyNumberFormat="1" applyFont="1"/>
    <xf numFmtId="0" fontId="6" fillId="5" borderId="0" xfId="4" applyFont="1"/>
    <xf numFmtId="1" fontId="7" fillId="5" borderId="0" xfId="4" applyNumberFormat="1" applyFont="1"/>
    <xf numFmtId="10" fontId="7" fillId="0" borderId="0" xfId="0" applyNumberFormat="1" applyFont="1"/>
    <xf numFmtId="165" fontId="6" fillId="5" borderId="1" xfId="4" applyNumberFormat="1" applyFont="1" applyBorder="1"/>
    <xf numFmtId="165" fontId="7" fillId="5" borderId="0" xfId="4" applyNumberFormat="1" applyFont="1"/>
    <xf numFmtId="166" fontId="7" fillId="0" borderId="0" xfId="0" applyNumberFormat="1" applyFont="1"/>
    <xf numFmtId="10" fontId="6" fillId="4" borderId="1" xfId="3" applyNumberFormat="1" applyFont="1" applyBorder="1"/>
    <xf numFmtId="165" fontId="6" fillId="4" borderId="1" xfId="3" applyNumberFormat="1" applyFont="1" applyBorder="1"/>
    <xf numFmtId="0" fontId="6" fillId="4" borderId="0" xfId="3" applyFont="1" applyBorder="1"/>
    <xf numFmtId="165" fontId="2" fillId="0" borderId="0" xfId="0" applyNumberFormat="1" applyFont="1"/>
    <xf numFmtId="0" fontId="9" fillId="0" borderId="0" xfId="5"/>
    <xf numFmtId="167" fontId="0" fillId="0" borderId="0" xfId="0" applyNumberFormat="1"/>
    <xf numFmtId="8" fontId="9" fillId="0" borderId="0" xfId="6"/>
    <xf numFmtId="167" fontId="1" fillId="0" borderId="0" xfId="0" applyNumberFormat="1" applyFont="1"/>
    <xf numFmtId="43" fontId="0" fillId="0" borderId="0" xfId="0" applyNumberFormat="1"/>
    <xf numFmtId="167" fontId="1" fillId="4" borderId="0" xfId="3" applyNumberFormat="1" applyFont="1"/>
    <xf numFmtId="167" fontId="1" fillId="5" borderId="0" xfId="4" applyNumberFormat="1" applyFont="1"/>
    <xf numFmtId="167" fontId="6" fillId="4" borderId="1" xfId="3" applyNumberFormat="1" applyFont="1" applyBorder="1"/>
    <xf numFmtId="167" fontId="3" fillId="0" borderId="0" xfId="0" applyNumberFormat="1" applyFont="1"/>
    <xf numFmtId="167" fontId="7" fillId="4" borderId="0" xfId="3" applyNumberFormat="1" applyFont="1"/>
    <xf numFmtId="167" fontId="4" fillId="4" borderId="0" xfId="3" applyNumberFormat="1"/>
    <xf numFmtId="167" fontId="6" fillId="5" borderId="1" xfId="4" applyNumberFormat="1" applyFont="1" applyBorder="1"/>
    <xf numFmtId="167" fontId="7" fillId="5" borderId="0" xfId="4" applyNumberFormat="1" applyFont="1"/>
    <xf numFmtId="167" fontId="4" fillId="5" borderId="0" xfId="4" applyNumberFormat="1"/>
    <xf numFmtId="167" fontId="6" fillId="3" borderId="1" xfId="2" applyNumberFormat="1" applyFont="1" applyBorder="1"/>
    <xf numFmtId="167" fontId="7" fillId="3" borderId="0" xfId="2" applyNumberFormat="1" applyFont="1"/>
    <xf numFmtId="167" fontId="4" fillId="3" borderId="0" xfId="2" applyNumberFormat="1"/>
    <xf numFmtId="167" fontId="7" fillId="4" borderId="1" xfId="3" applyNumberFormat="1" applyFont="1" applyBorder="1"/>
    <xf numFmtId="167" fontId="4" fillId="2" borderId="0" xfId="1" applyNumberFormat="1"/>
    <xf numFmtId="167" fontId="7" fillId="2" borderId="0" xfId="1" applyNumberFormat="1" applyFont="1"/>
    <xf numFmtId="43" fontId="7" fillId="0" borderId="0" xfId="0" applyNumberFormat="1" applyFont="1"/>
    <xf numFmtId="167" fontId="7" fillId="0" borderId="0" xfId="0" applyNumberFormat="1" applyFont="1"/>
    <xf numFmtId="43" fontId="0" fillId="0" borderId="0" xfId="0" applyNumberFormat="1" applyAlignment="1">
      <alignment horizontal="center"/>
    </xf>
    <xf numFmtId="167" fontId="6" fillId="4" borderId="2" xfId="3" applyNumberFormat="1" applyFont="1" applyBorder="1"/>
    <xf numFmtId="167" fontId="6" fillId="4" borderId="0" xfId="3" applyNumberFormat="1" applyFont="1" applyBorder="1"/>
    <xf numFmtId="167" fontId="6" fillId="5" borderId="2" xfId="4" applyNumberFormat="1" applyFont="1" applyBorder="1"/>
    <xf numFmtId="167" fontId="6" fillId="5" borderId="0" xfId="4" applyNumberFormat="1" applyFont="1"/>
    <xf numFmtId="167" fontId="2" fillId="0" borderId="0" xfId="5" applyNumberFormat="1" applyFont="1"/>
    <xf numFmtId="41" fontId="9" fillId="0" borderId="0" xfId="5" applyNumberFormat="1"/>
    <xf numFmtId="41" fontId="0" fillId="0" borderId="0" xfId="0" applyNumberFormat="1"/>
    <xf numFmtId="41" fontId="4" fillId="4" borderId="0" xfId="3" applyNumberFormat="1"/>
    <xf numFmtId="41" fontId="4" fillId="5" borderId="0" xfId="4" applyNumberFormat="1"/>
    <xf numFmtId="41" fontId="4" fillId="3" borderId="0" xfId="2" applyNumberFormat="1"/>
    <xf numFmtId="41" fontId="3" fillId="0" borderId="0" xfId="0" applyNumberFormat="1" applyFont="1"/>
    <xf numFmtId="41" fontId="0" fillId="6" borderId="0" xfId="0" applyNumberFormat="1" applyFill="1"/>
    <xf numFmtId="41" fontId="0" fillId="7" borderId="0" xfId="0" applyNumberFormat="1" applyFill="1"/>
    <xf numFmtId="41" fontId="0" fillId="8" borderId="0" xfId="0" applyNumberFormat="1" applyFill="1"/>
    <xf numFmtId="41" fontId="0" fillId="0" borderId="0" xfId="0" applyNumberFormat="1" applyAlignment="1">
      <alignment horizontal="right"/>
    </xf>
    <xf numFmtId="41" fontId="4" fillId="2" borderId="0" xfId="1" applyNumberFormat="1"/>
    <xf numFmtId="41" fontId="0" fillId="9" borderId="0" xfId="0" applyNumberFormat="1" applyFill="1"/>
    <xf numFmtId="0" fontId="4" fillId="2" borderId="0" xfId="1" applyAlignment="1">
      <alignment horizontal="center"/>
    </xf>
    <xf numFmtId="167" fontId="6" fillId="3" borderId="0" xfId="2" applyNumberFormat="1" applyFont="1"/>
    <xf numFmtId="8" fontId="0" fillId="0" borderId="0" xfId="0" applyNumberFormat="1"/>
    <xf numFmtId="41" fontId="3" fillId="2" borderId="0" xfId="5" applyNumberFormat="1" applyFont="1" applyFill="1"/>
    <xf numFmtId="0" fontId="1" fillId="4" borderId="0" xfId="3" applyFont="1" applyAlignment="1">
      <alignment horizontal="center"/>
    </xf>
    <xf numFmtId="0" fontId="1" fillId="5" borderId="0" xfId="4" applyFont="1" applyAlignment="1">
      <alignment horizontal="center"/>
    </xf>
    <xf numFmtId="0" fontId="1" fillId="5" borderId="0" xfId="4" applyFont="1" applyAlignment="1">
      <alignment horizontal="center" vertical="top"/>
    </xf>
    <xf numFmtId="0" fontId="1" fillId="3" borderId="0" xfId="2" applyFont="1" applyAlignment="1">
      <alignment horizontal="center"/>
    </xf>
    <xf numFmtId="0" fontId="8" fillId="4" borderId="0" xfId="3" applyFont="1" applyAlignment="1">
      <alignment horizontal="center"/>
    </xf>
    <xf numFmtId="0" fontId="4" fillId="4" borderId="0" xfId="3" applyAlignment="1">
      <alignment horizontal="center"/>
    </xf>
    <xf numFmtId="0" fontId="1" fillId="2" borderId="0" xfId="1" applyFont="1" applyAlignment="1">
      <alignment horizontal="center"/>
    </xf>
  </cellXfs>
  <cellStyles count="7">
    <cellStyle name="20% - Accent2" xfId="1" builtinId="34"/>
    <cellStyle name="20% - Accent4" xfId="2" builtinId="42"/>
    <cellStyle name="20% - Accent5" xfId="3" builtinId="46"/>
    <cellStyle name="20% - Accent6" xfId="4" builtinId="50"/>
    <cellStyle name="Normal" xfId="0" builtinId="0"/>
    <cellStyle name="sCurrency" xfId="6" xr:uid="{F8BCA233-C2BB-4892-9F99-092B9479F784}"/>
    <cellStyle name="sNumber" xfId="5" xr:uid="{2FBB5F5D-FBF3-4994-A69A-BB4A33255F20}"/>
  </cellStyles>
  <dxfs count="2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numFmt numFmtId="165" formatCode="&quot;$&quot;#,##0.00"/>
    </dxf>
    <dxf>
      <numFmt numFmtId="14" formatCode="0.00%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numFmt numFmtId="165" formatCode="&quot;$&quot;#,##0.00"/>
    </dxf>
    <dxf>
      <numFmt numFmtId="14" formatCode="0.00%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  <numFmt numFmtId="165" formatCode="&quot;$&quot;#,##0.00"/>
    </dxf>
    <dxf>
      <numFmt numFmtId="164" formatCode="\$#,##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\$#,##0.00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35" formatCode="_(* #,##0.00_);_(* \(#,##0.00\);_(* &quot;-&quot;??_);_(@_)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fill>
        <patternFill patternType="solid">
          <fgColor indexed="64"/>
          <bgColor theme="5" tint="0.79998168889431442"/>
        </patternFill>
      </fill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fill>
        <patternFill patternType="solid">
          <fgColor indexed="64"/>
          <bgColor theme="7" tint="0.79998168889431442"/>
        </patternFill>
      </fill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fill>
        <patternFill patternType="solid">
          <fgColor indexed="64"/>
          <bgColor theme="9" tint="0.79998168889431442"/>
        </patternFill>
      </fill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fill>
        <patternFill patternType="solid">
          <fgColor indexed="64"/>
          <bgColor theme="8" tint="0.79998168889431442"/>
        </patternFill>
      </fill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numFmt numFmtId="33" formatCode="_(* #,##0_);_(* \(#,##0\);_(* &quot;-&quot;_);_(@_)"/>
      <fill>
        <patternFill patternType="solid">
          <fgColor theme="5" tint="0.79998168889431442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fill>
        <patternFill patternType="solid">
          <fgColor indexed="64"/>
          <bgColor theme="7" tint="0.79998168889431442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numFmt numFmtId="33" formatCode="_(* #,##0_);_(* \(#,##0\);_(* &quot;-&quot;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numFmt numFmtId="33" formatCode="_(* #,##0_);_(* \(#,##0\);_(* &quot;-&quot;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fill>
        <patternFill patternType="solid">
          <fgColor indexed="64"/>
          <bgColor theme="9" tint="0.79998168889431442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numFmt numFmtId="33" formatCode="_(* #,##0_);_(* \(#,##0\);_(* &quot;-&quot;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fill>
        <patternFill patternType="solid">
          <fgColor indexed="64"/>
          <bgColor theme="8" tint="0.79998168889431442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numFmt numFmtId="167" formatCode="_(* #,##0_);_(* \(#,##0\);_(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167" formatCode="_(* #,##0_);_(* \(#,##0\);_(* &quot;-&quot;??_);_(@_)"/>
    </dxf>
    <dxf>
      <numFmt numFmtId="2" formatCode="0.00"/>
    </dxf>
    <dxf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140A36-A203-487C-92A6-3C51C4F06ED6}" name="Table1" displayName="Table1" ref="A3:K129" totalsRowShown="0" headerRowDxfId="209">
  <autoFilter ref="A3:K129" xr:uid="{1F140A36-A203-487C-92A6-3C51C4F06ED6}"/>
  <tableColumns count="11">
    <tableColumn id="1" xr3:uid="{3D2688B1-A6DC-4F95-AC3B-A98FB61488D2}" name="Library"/>
    <tableColumn id="2" xr3:uid="{5765EAB8-5068-4BB1-9F1B-B86716E15B70}" name="Director"/>
    <tableColumn id="3" xr3:uid="{97C3C003-8B06-4C2B-89CC-52079D52D38A}" name="Director Email"/>
    <tableColumn id="4" xr3:uid="{F3DB15B8-57C9-443E-961B-77AECB15C2E6}" name="Mayor/City Manager"/>
    <tableColumn id="5" xr3:uid="{E3ABC837-BFD3-4C8E-9F4D-357C7A493255}" name="Mayor/City Manager Email"/>
    <tableColumn id="6" xr3:uid="{BEC1B5F6-1849-4DAE-85FC-609F7F39D6A4}" name="Public Service Hours" dataDxfId="208"/>
    <tableColumn id="7" xr3:uid="{22DE26B8-DA11-4387-BB89-2EB416E22BFE}" name="Total Buildings"/>
    <tableColumn id="8" xr3:uid="{43A7E8B0-3BD3-4E30-A291-F4105660B6C1}" name="Bookmobiles"/>
    <tableColumn id="9" xr3:uid="{27E965DB-9F33-434A-9971-995E8FCA5DDE}" name="Registered Borrowers" dataDxfId="207"/>
    <tableColumn id="10" xr3:uid="{0F714E88-108E-45CA-96D8-6A231681978D}" name="As % of population" dataDxfId="206"/>
    <tableColumn id="11" xr3:uid="{539C83B5-1C91-4B5E-AEB5-1132127B89EF}" name="Population" dataDxfId="205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1E70961-6017-47E4-9316-F3347BFCD024}" name="Table11" displayName="Table11" ref="A4:J126" totalsRowShown="0" headerRowDxfId="69" dataDxfId="68" headerRowCellStyle="20% - Accent2">
  <autoFilter ref="A4:J126" xr:uid="{11E70961-6017-47E4-9316-F3347BFCD0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C727056-7CE3-4E9A-828B-B87BE7FC68E5}" name="Library" dataDxfId="67"/>
    <tableColumn id="2" xr3:uid="{01DC4E9A-7992-4914-BD57-42CA812D142F}" name="Population" dataDxfId="66" dataCellStyle="sNumber"/>
    <tableColumn id="3" xr3:uid="{F1FC8D0B-A432-4695-B4C2-2F54E1B31F10}" name="Year Hired" dataDxfId="65"/>
    <tableColumn id="4" xr3:uid="{4341C515-6096-4DED-B5F4-E7AC05613ABA}" name="Salary" dataDxfId="64" dataCellStyle="sCurrency"/>
    <tableColumn id="5" xr3:uid="{FF88CC10-5521-40D2-AEFE-216249EF0357}" name="FTE MLIS" dataDxfId="63" dataCellStyle="sNumber"/>
    <tableColumn id="6" xr3:uid="{5715CE8B-7037-4C3C-8EC2-418D57648BEE}" name="Population per one FTE MLS" dataDxfId="62"/>
    <tableColumn id="7" xr3:uid="{86B6434D-5202-43E6-B570-FCD4CDD07B16}" name="Entry librarian salary" dataDxfId="61" dataCellStyle="sCurrency"/>
    <tableColumn id="8" xr3:uid="{A6290335-DF47-4507-8171-E7369EBA298D}" name="Total Paid " dataDxfId="60" dataCellStyle="sNumber"/>
    <tableColumn id="9" xr3:uid="{E582986B-06EB-4CDD-AF36-7307FD377E5C}" name="Total FTE" dataDxfId="59" dataCellStyle="sNumber"/>
    <tableColumn id="10" xr3:uid="{08275AFA-C133-42CC-8034-99088D534171}" name="Population per one FTE staff" dataDxfId="58">
      <calculatedColumnFormula>B5/I5</calculatedColumnFormula>
    </tableColumn>
  </tableColumns>
  <tableStyleInfo name="TableStyleMedium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97652D1-D33F-43BF-AF09-AA8EBB3E3E9F}" name="Table12" displayName="Table12" ref="A3:E127" totalsRowShown="0" headerRowDxfId="57">
  <autoFilter ref="A3:E127" xr:uid="{597652D1-D33F-43BF-AF09-AA8EBB3E3E9F}"/>
  <tableColumns count="5">
    <tableColumn id="1" xr3:uid="{331AA81E-0A4B-4FA6-BA47-81E69420EE3E}" name="Library" dataDxfId="56"/>
    <tableColumn id="2" xr3:uid="{4F69C419-646A-40A5-A1DF-3221D4820A53}" name="State Aid" dataDxfId="55"/>
    <tableColumn id="3" xr3:uid="{FF99974C-4533-4263-BEEA-F1D999F989D0}" name="City/County Revenue" dataDxfId="54"/>
    <tableColumn id="4" xr3:uid="{9DBC604C-2FFE-435F-B61F-76729A2C47E9}" name="Percentage State Aid" dataDxfId="53"/>
    <tableColumn id="5" xr3:uid="{F504F63E-C327-4295-9083-1790A48346C6}" name="Total City/County/State" dataDxfId="52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9D9AAD0-1E8C-48AF-87F2-AE0F5D063EAE}" name="Table13" displayName="Table13" ref="A4:N157" totalsRowShown="0" headerRowDxfId="51" headerRowCellStyle="20% - Accent6">
  <autoFilter ref="A4:N157" xr:uid="{19D9AAD0-1E8C-48AF-87F2-AE0F5D063EAE}"/>
  <tableColumns count="14">
    <tableColumn id="1" xr3:uid="{5EB3DFA8-808E-445B-8D83-D110886AB347}" name="Library" dataDxfId="50"/>
    <tableColumn id="2" xr3:uid="{F05BD7C1-90B4-4DA4-8DB8-163E084B7692}" name="population" dataDxfId="49"/>
    <tableColumn id="3" xr3:uid="{AE38D009-882B-4DBB-B689-93275144DA71}" name="State Grants" dataDxfId="48"/>
    <tableColumn id="4" xr3:uid="{82996918-8EA1-487D-8BBB-4611E24E0E48}" name="LSTA" dataDxfId="47"/>
    <tableColumn id="5" xr3:uid="{BBCA046C-FC9F-4CA8-BD29-36C60DCBE759}" name="Other City/County" dataDxfId="46"/>
    <tableColumn id="6" xr3:uid="{26CDF372-C4D3-4DAA-99D2-1DD4E058C013}" name="Other Collected" dataDxfId="45"/>
    <tableColumn id="7" xr3:uid="{8E4870BD-3B43-4031-81FE-8AA51E7F8065}" name="Total Other" dataDxfId="44" dataCellStyle="20% - Accent5"/>
    <tableColumn id="8" xr3:uid="{D74C76C5-C1A0-411F-BC73-CFE7AACC7878}" name="Total State/City/County" dataDxfId="43"/>
    <tableColumn id="9" xr3:uid="{910C8317-2EE8-4018-AE6D-E6A715497C0E}" name="Total Operating Revenue" dataDxfId="42"/>
    <tableColumn id="10" xr3:uid="{E5E582D4-DD4D-4232-80A9-93705A8F0BB3}" name="Local Per Capita" dataDxfId="41"/>
    <tableColumn id="11" xr3:uid="{1085C2F1-1F48-4B5B-8DBA-50575D678BA1}" name="State per capita" dataDxfId="40"/>
    <tableColumn id="12" xr3:uid="{A174FB5F-C3F4-4C15-9DB2-258EC77432C0}" name="Federal per capita" dataDxfId="39"/>
    <tableColumn id="13" xr3:uid="{ADF8F787-955B-4E72-8AA8-EAE368B9CE43}" name="Other per capita" dataDxfId="38"/>
    <tableColumn id="14" xr3:uid="{D69DF161-0320-43A7-9CAB-7FFB5C5948C1}" name="Total per capita" dataDxfId="37" dataCellStyle="20% - Accent6">
      <calculatedColumnFormula>I5/B5</calculatedColumnFormula>
    </tableColumn>
  </tableColumns>
  <tableStyleInfo name="TableStyleMedium1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1F967B1-A5FA-4640-BAAE-4F65748B3A88}" name="Table14" displayName="Table14" ref="A4:L128" totalsRowShown="0" headerRowDxfId="36" headerRowCellStyle="20% - Accent5">
  <autoFilter ref="A4:L128" xr:uid="{41F967B1-A5FA-4640-BAAE-4F65748B3A88}"/>
  <tableColumns count="12">
    <tableColumn id="1" xr3:uid="{FA9654BF-8058-4F10-A449-D8DDEFDEC791}" name="Library" dataDxfId="35"/>
    <tableColumn id="2" xr3:uid="{CFCDF643-97EA-4303-875F-04D5BC5763A0}" name="Population" dataDxfId="34"/>
    <tableColumn id="3" xr3:uid="{5F640304-5D1D-4366-8996-DE0458174F8F}" name="Total Expenses" dataDxfId="33"/>
    <tableColumn id="8" xr3:uid="{A13203DD-3336-4AE3-B6D9-A93FAF7E928E}" name="Per capita" dataDxfId="32">
      <calculatedColumnFormula>C5/B5</calculatedColumnFormula>
    </tableColumn>
    <tableColumn id="4" xr3:uid="{C60B1E43-F0C0-4B4F-A3CA-35B50ADD61CC}" name="Total Books" dataDxfId="31"/>
    <tableColumn id="5" xr3:uid="{D1FF895E-D520-4FBD-B718-E401D3E99D6C}" name="Total Serials" dataDxfId="30"/>
    <tableColumn id="6" xr3:uid="{C07DC0A3-6909-438C-834E-44706FD5867D}" name="Total AV" dataDxfId="29"/>
    <tableColumn id="7" xr3:uid="{DDB6445D-9364-4BA0-B95D-A41172F1E123}" name="Total Electronic materials" dataDxfId="28"/>
    <tableColumn id="12" xr3:uid="{6691EFDF-DE3C-4CA6-8368-42A76B1DFACE}" name="Other materials" dataDxfId="27"/>
    <tableColumn id="9" xr3:uid="{CC6E3CB5-2C56-4C6C-9EA1-B611E127C1D6}" name="Total Collection Expenditures" dataDxfId="26" dataCellStyle="20% - Accent5"/>
    <tableColumn id="10" xr3:uid="{60D8CADE-3ED3-4315-A819-02EE7442F45B}" name="% of total expenses" dataDxfId="25"/>
    <tableColumn id="11" xr3:uid="{08982F3E-1007-4A86-A8BB-E8378DFB251F}" name="Per capita2" dataDxfId="24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BD5FF40-FDD5-4163-9234-AA43196EA222}" name="Table15" displayName="Table15" ref="A4:G126" totalsRowShown="0">
  <autoFilter ref="A4:G126" xr:uid="{0BD5FF40-FDD5-4163-9234-AA43196EA222}"/>
  <tableColumns count="7">
    <tableColumn id="1" xr3:uid="{4A8BDD84-2F35-4793-8DF0-6821FCFA0823}" name="Library" dataDxfId="23"/>
    <tableColumn id="2" xr3:uid="{AFFC046F-EFA8-45CC-BD4E-6C541FF357CC}" name="Salaries" dataDxfId="22" dataCellStyle="sCurrency"/>
    <tableColumn id="3" xr3:uid="{A3ABAF0C-D646-404E-BCE8-7836396A2D38}" name="Benefits" dataDxfId="21" dataCellStyle="sCurrency"/>
    <tableColumn id="4" xr3:uid="{A469E7FE-774D-4EEA-94C4-DD0312E2D17D}" name="Total Staff" dataDxfId="20" dataCellStyle="20% - Accent5">
      <calculatedColumnFormula>SUM(B5:C5)</calculatedColumnFormula>
    </tableColumn>
    <tableColumn id="5" xr3:uid="{2F216154-0C80-46E6-9306-BEB3E2DF666F}" name="as % of total expenditures" dataDxfId="19">
      <calculatedColumnFormula>D5/'Operating Expenditures I'!C5</calculatedColumnFormula>
    </tableColumn>
    <tableColumn id="6" xr3:uid="{F07EA474-13BD-4B53-93EE-106651C218D9}" name="Per capita" dataDxfId="18">
      <calculatedColumnFormula>D5/'Operating Expenditures I'!B5</calculatedColumnFormula>
    </tableColumn>
    <tableColumn id="7" xr3:uid="{5F375D86-4958-4464-A9F5-026E49EFCD2E}" name="Other Expenditures" dataDxfId="17" dataCellStyle="sCurrency"/>
  </tableColumns>
  <tableStyleInfo name="TableStyleMedium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BF901B-1D54-4D15-9BB0-83F4CA575951}" name="Table16" displayName="Table16" ref="A4:I125" totalsRowShown="0" headerRowDxfId="16" dataDxfId="15" headerRowCellStyle="20% - Accent6">
  <autoFilter ref="A4:I125" xr:uid="{0ABF901B-1D54-4D15-9BB0-83F4CA575951}"/>
  <tableColumns count="9">
    <tableColumn id="1" xr3:uid="{E9EFC3DA-57BC-480C-A9EC-0B323B413946}" name="Library" dataDxfId="14"/>
    <tableColumn id="2" xr3:uid="{AD9B59FC-38CD-4A01-82B2-128AA7840CB3}" name="Bonds" dataDxfId="13" dataCellStyle="sCurrency"/>
    <tableColumn id="3" xr3:uid="{4DF79924-48DA-4823-BDD3-6B3444E84A59}" name="Federal " dataDxfId="12" dataCellStyle="sCurrency"/>
    <tableColumn id="4" xr3:uid="{DB8359EC-D30B-4A32-A62B-36BD170DD585}" name="State" dataDxfId="11" dataCellStyle="sCurrency"/>
    <tableColumn id="5" xr3:uid="{C6B2AEC6-C84D-467B-A571-006CCADDAC9A}" name="Other" dataDxfId="10" dataCellStyle="sCurrency"/>
    <tableColumn id="6" xr3:uid="{5DC198E1-81B5-4482-B3CC-4CEF920E488B}" name="Total" dataDxfId="9" dataCellStyle="20% - Accent5">
      <calculatedColumnFormula>SUM(B5:E5)</calculatedColumnFormula>
    </tableColumn>
    <tableColumn id="7" xr3:uid="{090D7919-355B-4895-815C-7F57F52D088D}" name="New Building" dataDxfId="8" dataCellStyle="sCurrency"/>
    <tableColumn id="8" xr3:uid="{F4549348-05CD-4FE5-B3A3-2E9566161262}" name="Remodel" dataDxfId="7" dataCellStyle="sCurrency"/>
    <tableColumn id="9" xr3:uid="{EE4DDDBD-3A6E-42AF-ABB2-C9CE16BB0726}" name="Other2" dataDxfId="6" dataCellStyle="sCurrency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6DC2C7-1DB2-41FF-A663-37EE2CD42185}" name="Table3" displayName="Table3" ref="A4:F128" totalsRowShown="0" headerRowDxfId="216" headerRowCellStyle="20% - Accent6">
  <autoFilter ref="A4:F128" xr:uid="{DF6DC2C7-1DB2-41FF-A663-37EE2CD42185}"/>
  <tableColumns count="6">
    <tableColumn id="1" xr3:uid="{5C295F8B-B9B7-494E-A88D-F2C2B864D334}" name="Library" dataDxfId="215"/>
    <tableColumn id="2" xr3:uid="{41AF429E-29B7-4E94-8456-8B83430DEDBB}" name="Population" dataDxfId="214"/>
    <tableColumn id="4" xr3:uid="{C617D746-2888-4502-9379-87BCDC6877EC}" name="Total Library Visits" dataDxfId="213"/>
    <tableColumn id="5" xr3:uid="{88ACF254-8FC9-4255-BD45-AF03DE14456B}" name="Library Visits per capita" dataDxfId="212"/>
    <tableColumn id="6" xr3:uid="{35A9ED55-0B26-4BBF-A811-568B70A18A09}" name="Reference" dataDxfId="211"/>
    <tableColumn id="7" xr3:uid="{8817E2F0-9E63-435A-A300-7FFF1B64A0CB}" name="Reference per capita" dataDxfId="2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06469D-68D1-458C-AEFF-1C08AA1D113B}" name="Table4" displayName="Table4" ref="A3:M128" totalsRowShown="0" headerRowDxfId="0">
  <autoFilter ref="A3:M128" xr:uid="{A506469D-68D1-458C-AEFF-1C08AA1D113B}"/>
  <tableColumns count="13">
    <tableColumn id="1" xr3:uid="{A1898DBE-0441-4536-BB5E-AE92810AF971}" name="Library"/>
    <tableColumn id="2" xr3:uid="{7A0099BF-AC99-4973-BB25-2147401ADC03}" name="County"/>
    <tableColumn id="3" xr3:uid="{0DA684FA-78B5-4014-99B2-DE16BB2249D3}" name="Population" dataDxfId="5"/>
    <tableColumn id="4" xr3:uid="{452BB89D-B4FA-4622-A33B-3E90D7A061FD}" name="Public Computers"/>
    <tableColumn id="5" xr3:uid="{5FD82138-B9DB-43DD-914E-608CAA6E449E}" name="Internet workstations per 3,000 Population" dataDxfId="4">
      <calculatedColumnFormula>(C4/3000)/D4</calculatedColumnFormula>
    </tableColumn>
    <tableColumn id="6" xr3:uid="{33E830B3-5C7A-406A-8B68-4DC0855B3D0A}" name="Annual Internet use" dataDxfId="3"/>
    <tableColumn id="7" xr3:uid="{D83E020E-0FB3-413E-A091-94309733D507}" name="Internet use per capita" dataDxfId="2"/>
    <tableColumn id="8" xr3:uid="{6F02B071-7042-4E29-AFC8-EC3F8BFCAC2E}" name="Wi-fi usage" dataDxfId="1"/>
    <tableColumn id="9" xr3:uid="{07231492-D0D9-409D-813D-31C410225AEC}" name="Broadband Speeds"/>
    <tableColumn id="14" xr3:uid="{6E8257A0-CFBA-439E-B3CF-945E4A03B214}" name="MBPS/GBPS"/>
    <tableColumn id="10" xr3:uid="{B09B9D53-26E4-4CC7-997A-EDE5A5949EFB}" name="Wifi Outside Building"/>
    <tableColumn id="11" xr3:uid="{CE76D4C3-1603-4C73-AC84-6475494B8B74}" name="In-library Checkout Laptops"/>
    <tableColumn id="12" xr3:uid="{148A6FF6-779C-45C7-93E9-9A9A2CFF2C4F}" name="Home Checkout Laptops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145EA3-0D17-4871-B9A4-85E162D46C8E}" name="Table5" displayName="Table5" ref="A4:W127" totalsRowCount="1" headerRowDxfId="204" dataDxfId="203" headerRowCellStyle="20% - Accent4">
  <autoFilter ref="A4:W126" xr:uid="{A6145EA3-0D17-4871-B9A4-85E162D46C8E}"/>
  <tableColumns count="23">
    <tableColumn id="1" xr3:uid="{8E3945FE-FDCB-48F2-A09B-5A329368F76D}" name="Library" dataDxfId="202" totalsRowDxfId="201"/>
    <tableColumn id="2" xr3:uid="{467B77F6-ADEF-49DD-A83B-52980E2BCABE}" name="Children 005" dataDxfId="200" totalsRowDxfId="199" dataCellStyle="sNumber"/>
    <tableColumn id="3" xr3:uid="{6557E03A-46C7-4E0D-BD83-D2AC53141F52}" name="Children 6011" dataDxfId="198" totalsRowDxfId="197" dataCellStyle="sNumber"/>
    <tableColumn id="4" xr3:uid="{CD8AA259-F90B-4314-94C2-F4A0C373C47C}" name="Total Children" dataDxfId="196" totalsRowDxfId="195">
      <calculatedColumnFormula>SUM(B5:C5)</calculatedColumnFormula>
    </tableColumn>
    <tableColumn id="5" xr3:uid="{C9B1F0AD-0373-4D1D-961A-E4C31BA7F6DE}" name="Young Adult" dataDxfId="194" totalsRowDxfId="193" dataCellStyle="sNumber"/>
    <tableColumn id="6" xr3:uid="{E9464DFB-E474-4030-A8AA-4A8F04D9B11C}" name="Adult" dataDxfId="192" totalsRowDxfId="191" dataCellStyle="sNumber"/>
    <tableColumn id="7" xr3:uid="{A3C9F660-4917-4A89-899C-82EE311266CA}" name="General interest" dataDxfId="190" totalsRowDxfId="189" dataCellStyle="sNumber"/>
    <tableColumn id="8" xr3:uid="{7DF37D5C-CDEB-4814-BCCE-8B640B468809}" name="Total on site" totalsRowFunction="sum" dataDxfId="188" totalsRowDxfId="187" dataCellStyle="20% - Accent5">
      <calculatedColumnFormula>SUM(D5:G5)</calculatedColumnFormula>
    </tableColumn>
    <tableColumn id="9" xr3:uid="{9449C144-E823-4A8C-BC70-2D6B1D872F07}" name="Children 005/2" dataDxfId="186" totalsRowDxfId="185" dataCellStyle="sNumber"/>
    <tableColumn id="10" xr3:uid="{B1A7ECC9-05AD-40AF-844A-9FB14E0ACCBC}" name="Children 6011/2" dataDxfId="184" totalsRowDxfId="183" dataCellStyle="sNumber"/>
    <tableColumn id="11" xr3:uid="{ECC5A089-CA43-4249-B738-DFCBEB586891}" name="Total Children/2" dataDxfId="182" totalsRowDxfId="181">
      <calculatedColumnFormula>SUM(I5:J5)</calculatedColumnFormula>
    </tableColumn>
    <tableColumn id="12" xr3:uid="{E79B9EFC-AC9C-48A4-835A-C90AC0F0D117}" name="Young Adult/2" dataDxfId="180" totalsRowDxfId="179" dataCellStyle="sNumber"/>
    <tableColumn id="13" xr3:uid="{CBEF1B80-8D52-44BE-B220-7DE9AE194E49}" name="Adult/2" dataDxfId="178" totalsRowDxfId="177" dataCellStyle="sNumber"/>
    <tableColumn id="14" xr3:uid="{3EBEA231-9240-41DB-8D88-EA3C3DB8179A}" name="General interest/2" dataDxfId="176" totalsRowDxfId="175" dataCellStyle="sNumber"/>
    <tableColumn id="15" xr3:uid="{ABE27664-0DF9-49DB-BE72-A724398930F5}" name="Total off site" totalsRowFunction="sum" dataDxfId="174" totalsRowDxfId="173" dataCellStyle="20% - Accent6">
      <calculatedColumnFormula>SUM(Table5[[#This Row],[Children 005/2]:[General interest/2]])</calculatedColumnFormula>
    </tableColumn>
    <tableColumn id="16" xr3:uid="{6B1C1A3E-AF91-4AB2-93F7-C01DF3662E15}" name="Children 005/3" totalsRowLabel=" - " dataDxfId="172" totalsRowDxfId="171" dataCellStyle="sNumber"/>
    <tableColumn id="17" xr3:uid="{2F05FA89-7DCA-4920-898B-36B1667A650F}" name="Children 6011/3" dataDxfId="170" totalsRowDxfId="169" dataCellStyle="sNumber"/>
    <tableColumn id="18" xr3:uid="{110BDA20-C7E3-4CDC-B749-4B6A2864DA22}" name="Total Children/3" dataDxfId="168" totalsRowDxfId="167">
      <calculatedColumnFormula>SUM(P5:Q5)</calculatedColumnFormula>
    </tableColumn>
    <tableColumn id="19" xr3:uid="{12835807-7A31-4EF0-9F9C-6C8D36DA5C1F}" name="Young Adult/3" totalsRowFunction="custom" dataDxfId="166" totalsRowDxfId="165" dataCellStyle="sNumber">
      <totalsRowFormula>SUBTOTAL(109,S5:S126)</totalsRowFormula>
    </tableColumn>
    <tableColumn id="20" xr3:uid="{0A5F193D-30C4-4267-8CDA-97078E5AB646}" name="Adult/3" dataDxfId="164" totalsRowDxfId="163" dataCellStyle="sNumber"/>
    <tableColumn id="21" xr3:uid="{7392D569-B7BA-4057-A1F0-E24063BD6549}" name="General interest/3" dataDxfId="162" totalsRowDxfId="161" dataCellStyle="sNumber"/>
    <tableColumn id="22" xr3:uid="{4756D69B-7FDC-41B5-B94A-24984FD7C8A8}" name="Total Virtual" totalsRowFunction="sum" dataDxfId="160" totalsRowDxfId="159" dataCellStyle="20% - Accent4">
      <calculatedColumnFormula>SUM(R5:U5)</calculatedColumnFormula>
    </tableColumn>
    <tableColumn id="23" xr3:uid="{444DEC09-5F68-4894-B051-4E3A158DF5A2}" name="Total Programs" totalsRowFunction="custom" dataDxfId="158" totalsRowDxfId="157" dataCellStyle="sNumber">
      <calculatedColumnFormula>SUM(H5,O5,V5)</calculatedColumnFormula>
      <totalsRowFormula>SUM(Table5[Total Programs])</totalsRowFormula>
    </tableColumn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CF4E43-3078-451E-A896-B0B7033BA937}" name="Table6" displayName="Table6" ref="A4:W127" totalsRowCount="1" dataDxfId="156" headerRowCellStyle="20% - Accent4">
  <autoFilter ref="A4:W126" xr:uid="{CBCF4E43-3078-451E-A896-B0B7033BA937}"/>
  <tableColumns count="23">
    <tableColumn id="1" xr3:uid="{5E12C98A-A257-4E3B-895A-E5A3E96F3470}" name="Library" dataDxfId="155" totalsRowDxfId="154"/>
    <tableColumn id="2" xr3:uid="{6D255231-BA9C-44F3-AA2E-51F5E6C42938}" name="Children 0-5" dataDxfId="153" totalsRowDxfId="152" dataCellStyle="sNumber"/>
    <tableColumn id="3" xr3:uid="{55568098-5C60-4E0A-9CE2-C48AF0768737}" name="Children 6-11" dataDxfId="151" totalsRowDxfId="150" dataCellStyle="sNumber"/>
    <tableColumn id="4" xr3:uid="{44FCDF78-16AC-4A5F-AE97-77335E7370D8}" name="Total Children" dataDxfId="149" totalsRowDxfId="148">
      <calculatedColumnFormula>SUM(Table6[[#This Row],[Children 0-5]:[Children 6-11]])</calculatedColumnFormula>
    </tableColumn>
    <tableColumn id="5" xr3:uid="{33F23627-08B4-4430-9B3C-50203D34EA49}" name="Young Adult" dataDxfId="147" totalsRowDxfId="146" dataCellStyle="sNumber"/>
    <tableColumn id="6" xr3:uid="{2E49300F-BDC7-4AC4-B31A-2652F70CF344}" name="Adult" dataDxfId="145" totalsRowDxfId="144" dataCellStyle="sNumber"/>
    <tableColumn id="7" xr3:uid="{886CED65-9DE8-473D-8D1D-BD725F4BBB37}" name="General interest" dataDxfId="143" totalsRowDxfId="142" dataCellStyle="sNumber"/>
    <tableColumn id="8" xr3:uid="{F85B41F6-BD78-4F49-B69D-0C9C992D09A2}" name="Total on site" totalsRowFunction="sum" dataDxfId="141" totalsRowDxfId="140" dataCellStyle="20% - Accent5">
      <calculatedColumnFormula>SUM(D5:G5)</calculatedColumnFormula>
    </tableColumn>
    <tableColumn id="9" xr3:uid="{67443BB9-91ED-46CE-AE03-A78397B76B5C}" name="Children 0-5/2" dataDxfId="139" totalsRowDxfId="138" dataCellStyle="sNumber"/>
    <tableColumn id="10" xr3:uid="{582E4955-C50D-423B-B471-3845B1744B99}" name="Children 6-11/2" dataDxfId="137" totalsRowDxfId="136" dataCellStyle="sNumber"/>
    <tableColumn id="11" xr3:uid="{E688EF19-1BAA-49C3-BD4B-B9715DB36A3D}" name="Total Children/2" dataDxfId="135" totalsRowDxfId="134">
      <calculatedColumnFormula>SUM(Table6[[#This Row],[Children 0-5/2]:[Children 6-11/2]])</calculatedColumnFormula>
    </tableColumn>
    <tableColumn id="12" xr3:uid="{8C5216F5-467E-446A-8654-F295B123EF86}" name="Young Adult/2" dataDxfId="133" totalsRowDxfId="132" dataCellStyle="sNumber"/>
    <tableColumn id="13" xr3:uid="{597A3F1C-BCA6-4D43-884D-F14D52599ECD}" name="Adult/2" dataDxfId="131" totalsRowDxfId="130" dataCellStyle="sNumber"/>
    <tableColumn id="14" xr3:uid="{55F59E67-C689-4C42-8D65-96DA7ECF10FD}" name="General interest/2" dataDxfId="129" totalsRowDxfId="128" dataCellStyle="sNumber"/>
    <tableColumn id="15" xr3:uid="{449A7C1B-4AB8-4034-93F8-176CDFF9AF06}" name="Total off site" totalsRowFunction="sum" dataDxfId="127" totalsRowDxfId="126" dataCellStyle="20% - Accent6">
      <calculatedColumnFormula>SUM(K5:N5)</calculatedColumnFormula>
    </tableColumn>
    <tableColumn id="16" xr3:uid="{34A2F6B1-B100-4103-9699-1E07F240F9ED}" name="Children 0-5/3" dataDxfId="125" totalsRowDxfId="124" dataCellStyle="sNumber"/>
    <tableColumn id="17" xr3:uid="{50483205-B4A8-48ED-8260-B41EF0D3B52C}" name="Children 6-11/3" dataDxfId="123" totalsRowDxfId="122" dataCellStyle="sNumber"/>
    <tableColumn id="18" xr3:uid="{1504407D-9737-4C1E-A5D9-4D77420BCEA9}" name="Total Children/3" dataDxfId="121" totalsRowDxfId="120">
      <calculatedColumnFormula>SUM(Table6[[#This Row],[Children 0-5/3]:[Children 6-11/3]])</calculatedColumnFormula>
    </tableColumn>
    <tableColumn id="19" xr3:uid="{81CB9826-A64B-4296-86CC-779C08E92D24}" name="Young Adult/3" dataDxfId="119" totalsRowDxfId="118" dataCellStyle="sNumber"/>
    <tableColumn id="20" xr3:uid="{B3CB1EED-2146-4483-A9FD-33615A40157B}" name="Adult/3" dataDxfId="117" totalsRowDxfId="116" dataCellStyle="sNumber"/>
    <tableColumn id="21" xr3:uid="{B733ABED-4304-4E30-9635-87B031DC43DD}" name="General interest/3" dataDxfId="115" totalsRowDxfId="114" dataCellStyle="sNumber"/>
    <tableColumn id="22" xr3:uid="{1DB3D810-9F1B-4193-BD90-1D7549D2C8EC}" name="Total Virtual" totalsRowFunction="sum" dataDxfId="113" totalsRowDxfId="112" dataCellStyle="20% - Accent4">
      <calculatedColumnFormula>SUM(R5:U5)</calculatedColumnFormula>
    </tableColumn>
    <tableColumn id="23" xr3:uid="{70BB69EE-3539-42CD-BE90-D2F63470306F}" name="Total Attendance" totalsRowFunction="sum" dataDxfId="111" totalsRowDxfId="110" dataCellStyle="20% - Accent2">
      <calculatedColumnFormula>SUM(H5,O5,V5)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0AB3F6-A561-424E-AAB2-8352F0161A71}" name="Table7" displayName="Table7" ref="A4:C126" totalsRowShown="0" headerRowDxfId="109">
  <autoFilter ref="A4:C126" xr:uid="{150AB3F6-A561-424E-AAB2-8352F0161A71}"/>
  <tableColumns count="3">
    <tableColumn id="1" xr3:uid="{FE1E305A-A0F6-4923-A09E-2EEAC38D9B60}" name="Library" dataDxfId="108"/>
    <tableColumn id="2" xr3:uid="{49455BF0-5686-43FE-BF9D-6D3778408EEA}" name="Recorded Presentations" dataDxfId="107" dataCellStyle="sNumber"/>
    <tableColumn id="3" xr3:uid="{BCBFD516-BCCF-49C7-B5D4-FD6294D9FF1F}" name="Recorded Views" dataDxfId="106" dataCellStyle="sNumber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7A0E9B-C7BF-4F56-BEBB-900F4A6D4033}" name="Table8" displayName="Table8" ref="A4:L128" totalsRowShown="0" headerRowDxfId="105" headerRowCellStyle="20% - Accent6">
  <autoFilter ref="A4:L128" xr:uid="{A27A0E9B-C7BF-4F56-BEBB-900F4A6D4033}"/>
  <tableColumns count="12">
    <tableColumn id="1" xr3:uid="{9534FA37-ED70-4BF1-A7B3-083C986495B1}" name="Library" dataDxfId="104"/>
    <tableColumn id="2" xr3:uid="{6F124CE2-2E44-4865-8FFB-51EC62D0C510}" name="Population" dataDxfId="103"/>
    <tableColumn id="3" xr3:uid="{6A5D8CF2-13DC-4003-A9C2-93C835A943E7}" name="Adult Materials" dataDxfId="102"/>
    <tableColumn id="4" xr3:uid="{48C5F88E-6641-4570-A949-14C2340FBEC5}" name="Juvenile Materials" dataDxfId="101"/>
    <tableColumn id="5" xr3:uid="{6015EDE6-0881-4C69-BEDF-EC7CF4B5F58B}" name="Other materials" dataDxfId="100"/>
    <tableColumn id="6" xr3:uid="{87B8DC05-1B5C-4EBE-8C33-F9C3217EA38A}" name="Total Physical" dataDxfId="99"/>
    <tableColumn id="7" xr3:uid="{024528AC-1B83-48BA-B6A5-E3BC6C7B78EF}" name="Total Physical per capita" dataDxfId="98">
      <calculatedColumnFormula>F5/B5</calculatedColumnFormula>
    </tableColumn>
    <tableColumn id="8" xr3:uid="{E83F50AF-A86B-45CC-8971-3FDD4874964F}" name="Total Electronic" dataDxfId="97"/>
    <tableColumn id="9" xr3:uid="{6B7FD1EE-9FF9-4E01-B897-905BA2364524}" name="Total Collection Use" dataDxfId="96"/>
    <tableColumn id="10" xr3:uid="{4E70F8E5-FD63-42C9-BDD1-C3D288235356}" name="Circlation per capita" dataDxfId="95">
      <calculatedColumnFormula>I5/B5</calculatedColumnFormula>
    </tableColumn>
    <tableColumn id="11" xr3:uid="{0B570689-D3D2-417B-98D6-63B129F4408C}" name="ILL Borrowed" dataDxfId="94"/>
    <tableColumn id="12" xr3:uid="{79F6C831-DD14-467A-AD65-FC876A01B2DE}" name="ILL Loaned" dataDxfId="93"/>
  </tableColumns>
  <tableStyleInfo name="TableStyleMedium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735F42-E44B-4822-8051-6356A318BF40}" name="Table9" displayName="Table9" ref="A4:N128" totalsRowShown="0" headerRowDxfId="92" headerRowCellStyle="20% - Accent6">
  <autoFilter ref="A4:N128" xr:uid="{27735F42-E44B-4822-8051-6356A318BF40}"/>
  <tableColumns count="14">
    <tableColumn id="1" xr3:uid="{55F8A078-F18B-4546-A3A6-488A9FACB6E4}" name="Library" dataDxfId="91"/>
    <tableColumn id="2" xr3:uid="{1D7A6CA8-0AD3-4615-9751-A1D1304BF89D}" name="Population" dataDxfId="90"/>
    <tableColumn id="3" xr3:uid="{8B89C017-4B0B-4969-ACCF-A92B08EB3B80}" name="Adult books" dataDxfId="89"/>
    <tableColumn id="4" xr3:uid="{174609F2-70FF-4FDE-B22B-4FE20E6CE6C5}" name="Juvenile books" dataDxfId="88"/>
    <tableColumn id="5" xr3:uid="{4F4D6DEB-E108-4604-95C0-6A305E5BAE40}" name="Audio" dataDxfId="87"/>
    <tableColumn id="6" xr3:uid="{82AC88D9-5E71-47DA-AF5D-D90E53065676}" name="Video" dataDxfId="86"/>
    <tableColumn id="14" xr3:uid="{0A61FB8A-983C-473E-AD74-682740220C24}" name="Other physical" dataDxfId="85"/>
    <tableColumn id="7" xr3:uid="{BD67B913-137E-498E-AAC5-1374BC6FA3E6}" name="Total" dataDxfId="84">
      <calculatedColumnFormula>SUM(C5:F5)</calculatedColumnFormula>
    </tableColumn>
    <tableColumn id="8" xr3:uid="{CF79895E-7955-4E49-B75C-F9E669BABBE4}" name="Per capita" dataDxfId="83">
      <calculatedColumnFormula>H5/B5</calculatedColumnFormula>
    </tableColumn>
    <tableColumn id="9" xr3:uid="{FD09A11C-A9E9-4309-AF16-38EF1FD64A4E}" name="Ebook units" dataDxfId="82"/>
    <tableColumn id="10" xr3:uid="{D56E636D-A0AA-4266-8F30-C2A04E00AC92}" name="Eaudio units" dataDxfId="81"/>
    <tableColumn id="11" xr3:uid="{687F27FA-0624-41EA-B394-8013171666AA}" name="Evid" dataDxfId="80"/>
    <tableColumn id="12" xr3:uid="{27D1841A-3D28-4C5A-8F7D-F37FC063089B}" name="Total2" dataDxfId="79">
      <calculatedColumnFormula>SUM(J5:L5)</calculatedColumnFormula>
    </tableColumn>
    <tableColumn id="13" xr3:uid="{57EA899B-06C9-473D-81DB-F068FCB33C02}" name="Per Capita2" dataDxfId="78">
      <calculatedColumnFormula>M5/B5</calculatedColumnFormula>
    </tableColumn>
  </tableColumns>
  <tableStyleInfo name="TableStyleMedium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C799D5-4A84-4BBE-8DFB-742B3520F663}" name="Table10" displayName="Table10" ref="A3:F125" totalsRowShown="0" headerRowDxfId="77" dataDxfId="76">
  <autoFilter ref="A3:F125" xr:uid="{BEC799D5-4A84-4BBE-8DFB-742B3520F663}"/>
  <tableColumns count="6">
    <tableColumn id="1" xr3:uid="{2391EAEE-8533-44B9-8008-F894D4D2A3DA}" name="Library" dataDxfId="75"/>
    <tableColumn id="2" xr3:uid="{E16AEAA8-7682-49D3-B9E4-453F6FEE532B}" name="Total BookCollection" dataDxfId="74" dataCellStyle="sNumber"/>
    <tableColumn id="3" xr3:uid="{7FD12354-B2B1-4385-987A-BAA2233C5E4E}" name="Number of items added" dataDxfId="73" dataCellStyle="sNumber"/>
    <tableColumn id="4" xr3:uid="{8D0BB674-DA0A-4FFA-9B94-85BF8E509896}" name="Number of items withdrawn" dataDxfId="72" dataCellStyle="sNumber"/>
    <tableColumn id="5" xr3:uid="{2AECB634-1B7D-4895-A4C1-39C25BDCBAC3}" name="% of new collection" dataDxfId="71">
      <calculatedColumnFormula>C4/B4</calculatedColumnFormula>
    </tableColumn>
    <tableColumn id="6" xr3:uid="{163F6178-4A3A-4617-9D37-A2E7490DF96C}" name="% of withdrawn" dataDxfId="70">
      <calculatedColumnFormula>D4/B4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4637-06F8-4846-BE00-5D8337DF9F34}">
  <dimension ref="A1:K129"/>
  <sheetViews>
    <sheetView topLeftCell="C1" workbookViewId="0">
      <selection activeCell="L116" sqref="L116"/>
    </sheetView>
  </sheetViews>
  <sheetFormatPr defaultRowHeight="14.25" x14ac:dyDescent="0.45"/>
  <cols>
    <col min="1" max="1" width="52.3984375" bestFit="1" customWidth="1"/>
    <col min="2" max="2" width="21.1328125" customWidth="1"/>
    <col min="3" max="3" width="35.73046875" customWidth="1"/>
    <col min="4" max="4" width="42" customWidth="1"/>
    <col min="5" max="5" width="38.73046875" customWidth="1"/>
    <col min="6" max="6" width="21.73046875" style="37" customWidth="1"/>
    <col min="7" max="7" width="16.73046875" bestFit="1" customWidth="1"/>
    <col min="8" max="8" width="15" bestFit="1" customWidth="1"/>
    <col min="9" max="9" width="23" style="37" bestFit="1" customWidth="1"/>
    <col min="10" max="10" width="20.3984375" style="3" bestFit="1" customWidth="1"/>
    <col min="11" max="11" width="13.1328125" style="37" bestFit="1" customWidth="1"/>
  </cols>
  <sheetData>
    <row r="1" spans="1:11" x14ac:dyDescent="0.45">
      <c r="A1" s="15" t="s">
        <v>0</v>
      </c>
    </row>
    <row r="3" spans="1:11" x14ac:dyDescent="0.4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39" t="s">
        <v>6</v>
      </c>
      <c r="G3" s="4" t="s">
        <v>7</v>
      </c>
      <c r="H3" s="4" t="s">
        <v>8</v>
      </c>
      <c r="I3" s="39" t="s">
        <v>9</v>
      </c>
      <c r="J3" s="12" t="s">
        <v>10</v>
      </c>
      <c r="K3" s="39" t="s">
        <v>11</v>
      </c>
    </row>
    <row r="4" spans="1:11" x14ac:dyDescent="0.45">
      <c r="A4" s="1" t="s">
        <v>12</v>
      </c>
      <c r="B4" t="s">
        <v>13</v>
      </c>
      <c r="C4" t="s">
        <v>14</v>
      </c>
      <c r="D4" t="s">
        <v>15</v>
      </c>
      <c r="E4" t="s">
        <v>16</v>
      </c>
      <c r="F4" s="64">
        <v>2664</v>
      </c>
      <c r="G4" s="36">
        <v>1</v>
      </c>
      <c r="H4" s="36">
        <v>0</v>
      </c>
      <c r="I4" s="64">
        <v>18070</v>
      </c>
      <c r="J4" s="3">
        <f>I4/K4</f>
        <v>1.0899987935818554</v>
      </c>
      <c r="K4" s="64">
        <v>16578</v>
      </c>
    </row>
    <row r="5" spans="1:11" x14ac:dyDescent="0.45">
      <c r="A5" s="1" t="s">
        <v>17</v>
      </c>
      <c r="B5" t="s">
        <v>18</v>
      </c>
      <c r="C5" t="s">
        <v>19</v>
      </c>
      <c r="D5" t="s">
        <v>20</v>
      </c>
      <c r="E5" t="s">
        <v>21</v>
      </c>
      <c r="F5" s="64">
        <v>1572</v>
      </c>
      <c r="G5" s="36">
        <v>1</v>
      </c>
      <c r="H5" s="36">
        <v>0</v>
      </c>
      <c r="I5" s="64">
        <v>2437</v>
      </c>
      <c r="J5" s="3">
        <f t="shared" ref="J5:J69" si="0">I5/K5</f>
        <v>3.0348692403486925</v>
      </c>
      <c r="K5" s="64">
        <v>803</v>
      </c>
    </row>
    <row r="6" spans="1:11" x14ac:dyDescent="0.45">
      <c r="A6" s="1" t="s">
        <v>22</v>
      </c>
      <c r="B6" t="s">
        <v>23</v>
      </c>
      <c r="C6" t="s">
        <v>24</v>
      </c>
      <c r="D6" t="s">
        <v>25</v>
      </c>
      <c r="E6" t="s">
        <v>26</v>
      </c>
      <c r="F6" s="64">
        <v>2465</v>
      </c>
      <c r="G6" s="36">
        <v>1</v>
      </c>
      <c r="H6" s="36">
        <v>0</v>
      </c>
      <c r="I6" s="64">
        <v>2994</v>
      </c>
      <c r="J6" s="3">
        <f t="shared" si="0"/>
        <v>0.60338573155985487</v>
      </c>
      <c r="K6" s="64">
        <v>4962</v>
      </c>
    </row>
    <row r="7" spans="1:11" x14ac:dyDescent="0.45">
      <c r="A7" s="1" t="s">
        <v>27</v>
      </c>
      <c r="B7" t="s">
        <v>28</v>
      </c>
      <c r="C7" t="s">
        <v>29</v>
      </c>
      <c r="D7" t="s">
        <v>30</v>
      </c>
      <c r="E7" t="s">
        <v>31</v>
      </c>
      <c r="F7" s="64">
        <v>2444</v>
      </c>
      <c r="G7" s="36">
        <v>1</v>
      </c>
      <c r="H7" s="36">
        <v>0</v>
      </c>
      <c r="I7" s="64">
        <v>8907</v>
      </c>
      <c r="J7" s="3">
        <f t="shared" si="0"/>
        <v>1.6106690777576853</v>
      </c>
      <c r="K7" s="64">
        <v>5530</v>
      </c>
    </row>
    <row r="8" spans="1:11" x14ac:dyDescent="0.45">
      <c r="A8" s="1" t="s">
        <v>32</v>
      </c>
      <c r="B8" t="s">
        <v>33</v>
      </c>
      <c r="C8" t="s">
        <v>34</v>
      </c>
      <c r="D8" t="s">
        <v>35</v>
      </c>
      <c r="E8" t="s">
        <v>36</v>
      </c>
      <c r="F8" s="65" t="s">
        <v>37</v>
      </c>
      <c r="G8" s="36">
        <v>1</v>
      </c>
      <c r="H8" s="36">
        <v>0</v>
      </c>
      <c r="I8" s="64">
        <v>684</v>
      </c>
      <c r="J8" s="3">
        <f t="shared" si="0"/>
        <v>0.31304347826086959</v>
      </c>
      <c r="K8" s="64">
        <v>2185</v>
      </c>
    </row>
    <row r="9" spans="1:11" x14ac:dyDescent="0.45">
      <c r="A9" s="1" t="s">
        <v>38</v>
      </c>
      <c r="B9" t="s">
        <v>39</v>
      </c>
      <c r="C9" t="s">
        <v>40</v>
      </c>
      <c r="D9" t="s">
        <v>41</v>
      </c>
      <c r="E9" t="s">
        <v>42</v>
      </c>
      <c r="F9" s="64">
        <v>1560</v>
      </c>
      <c r="G9" s="36">
        <v>1</v>
      </c>
      <c r="H9" s="36">
        <v>0</v>
      </c>
      <c r="I9" s="64">
        <v>337</v>
      </c>
      <c r="J9" s="3">
        <f t="shared" si="0"/>
        <v>0.3343253968253968</v>
      </c>
      <c r="K9" s="64">
        <v>1008</v>
      </c>
    </row>
    <row r="10" spans="1:11" x14ac:dyDescent="0.45">
      <c r="A10" s="1" t="s">
        <v>43</v>
      </c>
      <c r="B10" t="s">
        <v>44</v>
      </c>
      <c r="C10" t="s">
        <v>45</v>
      </c>
      <c r="D10" t="s">
        <v>46</v>
      </c>
      <c r="E10" t="s">
        <v>47</v>
      </c>
      <c r="F10" s="64">
        <v>3120</v>
      </c>
      <c r="G10" s="36">
        <v>1</v>
      </c>
      <c r="H10" s="36">
        <v>0</v>
      </c>
      <c r="I10" s="64">
        <v>11630</v>
      </c>
      <c r="J10" s="3">
        <f t="shared" si="0"/>
        <v>0.4640121289498883</v>
      </c>
      <c r="K10" s="64">
        <v>25064</v>
      </c>
    </row>
    <row r="11" spans="1:11" x14ac:dyDescent="0.45">
      <c r="A11" s="1" t="s">
        <v>48</v>
      </c>
      <c r="B11" t="s">
        <v>49</v>
      </c>
      <c r="C11" t="s">
        <v>50</v>
      </c>
      <c r="D11" t="s">
        <v>51</v>
      </c>
      <c r="E11" t="s">
        <v>52</v>
      </c>
      <c r="F11" s="64">
        <v>1040</v>
      </c>
      <c r="G11" s="36">
        <v>1</v>
      </c>
      <c r="H11" s="36">
        <v>0</v>
      </c>
      <c r="I11" s="64">
        <v>1635</v>
      </c>
      <c r="J11" s="3">
        <f t="shared" si="0"/>
        <v>1.676923076923077</v>
      </c>
      <c r="K11" s="64">
        <v>975</v>
      </c>
    </row>
    <row r="12" spans="1:11" x14ac:dyDescent="0.45">
      <c r="A12" s="1" t="s">
        <v>53</v>
      </c>
      <c r="B12" t="s">
        <v>54</v>
      </c>
      <c r="C12" t="s">
        <v>55</v>
      </c>
      <c r="D12" t="s">
        <v>56</v>
      </c>
      <c r="E12" t="s">
        <v>57</v>
      </c>
      <c r="F12" s="64">
        <v>3380</v>
      </c>
      <c r="G12" s="36">
        <v>1</v>
      </c>
      <c r="H12" s="36">
        <v>0</v>
      </c>
      <c r="I12" s="64">
        <v>31666</v>
      </c>
      <c r="J12" s="3">
        <f t="shared" si="0"/>
        <v>0.82560292008864555</v>
      </c>
      <c r="K12" s="64">
        <v>38355</v>
      </c>
    </row>
    <row r="13" spans="1:11" x14ac:dyDescent="0.45">
      <c r="A13" s="1" t="s">
        <v>58</v>
      </c>
      <c r="B13" t="s">
        <v>59</v>
      </c>
      <c r="C13" t="s">
        <v>60</v>
      </c>
      <c r="D13" t="s">
        <v>61</v>
      </c>
      <c r="E13" t="s">
        <v>62</v>
      </c>
      <c r="F13" s="64">
        <v>1872</v>
      </c>
      <c r="G13" s="36">
        <v>1</v>
      </c>
      <c r="H13" s="36">
        <v>0</v>
      </c>
      <c r="I13" s="64">
        <v>2431</v>
      </c>
      <c r="J13" s="3">
        <f t="shared" si="0"/>
        <v>0.48378109452736318</v>
      </c>
      <c r="K13" s="64">
        <v>5025</v>
      </c>
    </row>
    <row r="14" spans="1:11" x14ac:dyDescent="0.45">
      <c r="A14" s="1" t="s">
        <v>63</v>
      </c>
      <c r="B14" t="s">
        <v>64</v>
      </c>
      <c r="C14" t="s">
        <v>65</v>
      </c>
      <c r="D14" t="s">
        <v>66</v>
      </c>
      <c r="E14" t="s">
        <v>67</v>
      </c>
      <c r="F14" s="64">
        <v>2065</v>
      </c>
      <c r="G14" s="36">
        <v>1</v>
      </c>
      <c r="H14" s="36">
        <v>0</v>
      </c>
      <c r="I14" s="64">
        <v>2937</v>
      </c>
      <c r="J14" s="3">
        <f t="shared" si="0"/>
        <v>0.48819813829787234</v>
      </c>
      <c r="K14" s="64">
        <v>6016</v>
      </c>
    </row>
    <row r="15" spans="1:11" x14ac:dyDescent="0.45">
      <c r="A15" s="1" t="s">
        <v>68</v>
      </c>
      <c r="B15" t="s">
        <v>69</v>
      </c>
      <c r="C15" t="s">
        <v>70</v>
      </c>
      <c r="D15" t="s">
        <v>71</v>
      </c>
      <c r="E15" t="s">
        <v>72</v>
      </c>
      <c r="F15" s="64">
        <v>1560</v>
      </c>
      <c r="G15" s="36">
        <v>1</v>
      </c>
      <c r="H15" s="36">
        <v>0</v>
      </c>
      <c r="I15" s="64">
        <v>530</v>
      </c>
      <c r="J15" s="3">
        <f t="shared" si="0"/>
        <v>0.24847632442569151</v>
      </c>
      <c r="K15" s="64">
        <v>2133</v>
      </c>
    </row>
    <row r="16" spans="1:11" x14ac:dyDescent="0.45">
      <c r="A16" s="1" t="s">
        <v>73</v>
      </c>
      <c r="B16" t="s">
        <v>74</v>
      </c>
      <c r="C16" t="s">
        <v>75</v>
      </c>
      <c r="D16" t="s">
        <v>76</v>
      </c>
      <c r="E16" t="s">
        <v>77</v>
      </c>
      <c r="F16" s="64">
        <v>2080</v>
      </c>
      <c r="G16" s="36">
        <v>1</v>
      </c>
      <c r="H16" s="36">
        <v>0</v>
      </c>
      <c r="I16" s="64">
        <v>12669</v>
      </c>
      <c r="J16" s="3">
        <f t="shared" si="0"/>
        <v>2.9586641756188699</v>
      </c>
      <c r="K16" s="64">
        <v>4282</v>
      </c>
    </row>
    <row r="17" spans="1:11" x14ac:dyDescent="0.45">
      <c r="A17" s="1" t="s">
        <v>78</v>
      </c>
      <c r="B17" t="s">
        <v>79</v>
      </c>
      <c r="C17" t="s">
        <v>80</v>
      </c>
      <c r="D17" t="s">
        <v>81</v>
      </c>
      <c r="E17" t="s">
        <v>82</v>
      </c>
      <c r="F17" s="64">
        <v>1300</v>
      </c>
      <c r="G17" s="36">
        <v>1</v>
      </c>
      <c r="H17" s="36">
        <v>0</v>
      </c>
      <c r="I17" s="64">
        <v>287</v>
      </c>
      <c r="J17" s="3">
        <f t="shared" si="0"/>
        <v>0.28164867517173697</v>
      </c>
      <c r="K17" s="64">
        <v>1019</v>
      </c>
    </row>
    <row r="18" spans="1:11" x14ac:dyDescent="0.45">
      <c r="A18" s="1" t="s">
        <v>83</v>
      </c>
      <c r="B18" t="s">
        <v>84</v>
      </c>
      <c r="C18" t="s">
        <v>85</v>
      </c>
      <c r="D18" t="s">
        <v>86</v>
      </c>
      <c r="E18" t="s">
        <v>87</v>
      </c>
      <c r="F18" s="64">
        <v>1820</v>
      </c>
      <c r="G18" s="36">
        <v>1</v>
      </c>
      <c r="H18" s="36">
        <v>0</v>
      </c>
      <c r="I18" s="64">
        <v>61</v>
      </c>
      <c r="J18" s="3">
        <f t="shared" si="0"/>
        <v>1.9188424032714691E-2</v>
      </c>
      <c r="K18" s="64">
        <v>3179</v>
      </c>
    </row>
    <row r="19" spans="1:11" x14ac:dyDescent="0.45">
      <c r="A19" s="1" t="s">
        <v>88</v>
      </c>
      <c r="B19" t="s">
        <v>89</v>
      </c>
      <c r="C19" t="s">
        <v>90</v>
      </c>
      <c r="D19" t="s">
        <v>91</v>
      </c>
      <c r="E19" t="s">
        <v>92</v>
      </c>
      <c r="F19" s="64">
        <v>1300</v>
      </c>
      <c r="G19" s="36">
        <v>1</v>
      </c>
      <c r="H19" s="36">
        <v>0</v>
      </c>
      <c r="I19" s="64">
        <v>390</v>
      </c>
      <c r="J19" s="3">
        <f t="shared" si="0"/>
        <v>1.0863509749303621</v>
      </c>
      <c r="K19" s="64">
        <v>359</v>
      </c>
    </row>
    <row r="20" spans="1:11" x14ac:dyDescent="0.45">
      <c r="A20" s="1" t="s">
        <v>93</v>
      </c>
      <c r="B20" t="s">
        <v>94</v>
      </c>
      <c r="C20" t="s">
        <v>95</v>
      </c>
      <c r="D20" t="s">
        <v>96</v>
      </c>
      <c r="E20" t="s">
        <v>97</v>
      </c>
      <c r="F20" s="64">
        <v>1920</v>
      </c>
      <c r="G20" s="36">
        <v>1</v>
      </c>
      <c r="H20" s="36">
        <v>0</v>
      </c>
      <c r="I20" s="64">
        <v>354</v>
      </c>
      <c r="J20" s="3">
        <f t="shared" si="0"/>
        <v>0.25670775924583034</v>
      </c>
      <c r="K20" s="64">
        <v>1379</v>
      </c>
    </row>
    <row r="21" spans="1:11" x14ac:dyDescent="0.45">
      <c r="A21" s="1" t="s">
        <v>98</v>
      </c>
      <c r="B21" t="s">
        <v>99</v>
      </c>
      <c r="C21" t="s">
        <v>100</v>
      </c>
      <c r="D21" t="s">
        <v>101</v>
      </c>
      <c r="E21" t="s">
        <v>102</v>
      </c>
      <c r="F21" s="64">
        <v>2288</v>
      </c>
      <c r="G21" s="36">
        <v>1</v>
      </c>
      <c r="H21" s="36">
        <v>0</v>
      </c>
      <c r="I21" s="64">
        <v>5112</v>
      </c>
      <c r="J21" s="3">
        <f t="shared" si="0"/>
        <v>0.68187274909963991</v>
      </c>
      <c r="K21" s="64">
        <v>7497</v>
      </c>
    </row>
    <row r="22" spans="1:11" x14ac:dyDescent="0.45">
      <c r="A22" s="1" t="s">
        <v>103</v>
      </c>
      <c r="B22" t="s">
        <v>104</v>
      </c>
      <c r="C22" t="s">
        <v>105</v>
      </c>
      <c r="D22" t="s">
        <v>106</v>
      </c>
      <c r="E22" t="s">
        <v>107</v>
      </c>
      <c r="F22" s="64">
        <v>2316</v>
      </c>
      <c r="G22" s="36">
        <v>1</v>
      </c>
      <c r="H22" s="36">
        <v>0</v>
      </c>
      <c r="I22" s="64">
        <v>3706</v>
      </c>
      <c r="J22" s="3">
        <f t="shared" si="0"/>
        <v>1.2588315217391304</v>
      </c>
      <c r="K22" s="64">
        <v>2944</v>
      </c>
    </row>
    <row r="23" spans="1:11" x14ac:dyDescent="0.45">
      <c r="A23" s="1" t="s">
        <v>108</v>
      </c>
      <c r="B23" t="s">
        <v>109</v>
      </c>
      <c r="C23" t="s">
        <v>110</v>
      </c>
      <c r="D23" t="s">
        <v>111</v>
      </c>
      <c r="E23" t="s">
        <v>112</v>
      </c>
      <c r="F23" s="64">
        <v>1040</v>
      </c>
      <c r="G23" s="36">
        <v>1</v>
      </c>
      <c r="H23" s="36">
        <v>0</v>
      </c>
      <c r="I23" s="64">
        <v>3118</v>
      </c>
      <c r="J23" s="3">
        <f t="shared" si="0"/>
        <v>1.5699899295065458</v>
      </c>
      <c r="K23" s="64">
        <v>1986</v>
      </c>
    </row>
    <row r="24" spans="1:11" x14ac:dyDescent="0.45">
      <c r="A24" s="1" t="s">
        <v>113</v>
      </c>
      <c r="B24" t="s">
        <v>114</v>
      </c>
      <c r="C24" t="s">
        <v>115</v>
      </c>
      <c r="D24" t="s">
        <v>116</v>
      </c>
      <c r="E24" t="s">
        <v>117</v>
      </c>
      <c r="F24" s="64">
        <v>2184</v>
      </c>
      <c r="G24" s="36">
        <v>1</v>
      </c>
      <c r="H24" s="36">
        <v>0</v>
      </c>
      <c r="I24" s="64">
        <v>598</v>
      </c>
      <c r="J24" s="3">
        <f t="shared" si="0"/>
        <v>0.10469187675070028</v>
      </c>
      <c r="K24" s="64">
        <v>5712</v>
      </c>
    </row>
    <row r="25" spans="1:11" x14ac:dyDescent="0.45">
      <c r="A25" s="1" t="s">
        <v>118</v>
      </c>
      <c r="B25" t="s">
        <v>119</v>
      </c>
      <c r="C25" t="s">
        <v>120</v>
      </c>
      <c r="D25" t="s">
        <v>121</v>
      </c>
      <c r="E25" t="s">
        <v>122</v>
      </c>
      <c r="F25" s="64">
        <v>2626</v>
      </c>
      <c r="G25" s="36">
        <v>1</v>
      </c>
      <c r="H25" s="36">
        <v>0</v>
      </c>
      <c r="I25" s="64">
        <v>5824</v>
      </c>
      <c r="J25" s="3">
        <f t="shared" si="0"/>
        <v>0.34230633595862231</v>
      </c>
      <c r="K25" s="64">
        <v>17014</v>
      </c>
    </row>
    <row r="26" spans="1:11" x14ac:dyDescent="0.45">
      <c r="A26" s="1" t="s">
        <v>123</v>
      </c>
      <c r="B26" t="s">
        <v>124</v>
      </c>
      <c r="C26" t="s">
        <v>125</v>
      </c>
      <c r="D26" t="s">
        <v>126</v>
      </c>
      <c r="E26" t="s">
        <v>127</v>
      </c>
      <c r="F26" s="64">
        <v>2080</v>
      </c>
      <c r="G26" s="36">
        <v>1</v>
      </c>
      <c r="H26" s="36">
        <v>0</v>
      </c>
      <c r="I26" s="64">
        <v>2425</v>
      </c>
      <c r="J26" s="3">
        <f t="shared" si="0"/>
        <v>1.1258124419684308</v>
      </c>
      <c r="K26" s="64">
        <v>2154</v>
      </c>
    </row>
    <row r="27" spans="1:11" x14ac:dyDescent="0.45">
      <c r="A27" s="1" t="s">
        <v>128</v>
      </c>
      <c r="B27" t="s">
        <v>129</v>
      </c>
      <c r="C27" t="s">
        <v>130</v>
      </c>
      <c r="D27" t="s">
        <v>131</v>
      </c>
      <c r="E27" t="s">
        <v>132</v>
      </c>
      <c r="F27" s="64">
        <v>2756</v>
      </c>
      <c r="G27" s="36">
        <v>1</v>
      </c>
      <c r="H27" s="36">
        <v>0</v>
      </c>
      <c r="I27" s="64">
        <v>44470</v>
      </c>
      <c r="J27" s="3">
        <f t="shared" si="0"/>
        <v>2.1585282982234735</v>
      </c>
      <c r="K27" s="64">
        <v>20602</v>
      </c>
    </row>
    <row r="28" spans="1:11" x14ac:dyDescent="0.45">
      <c r="A28" s="1" t="s">
        <v>133</v>
      </c>
      <c r="B28" t="s">
        <v>134</v>
      </c>
      <c r="C28" t="s">
        <v>135</v>
      </c>
      <c r="D28" t="s">
        <v>136</v>
      </c>
      <c r="E28" t="s">
        <v>137</v>
      </c>
      <c r="F28" s="64">
        <v>2350</v>
      </c>
      <c r="G28" s="36">
        <v>1</v>
      </c>
      <c r="H28" s="36">
        <v>0</v>
      </c>
      <c r="I28" s="64">
        <v>5023</v>
      </c>
      <c r="J28" s="3">
        <f t="shared" si="0"/>
        <v>1.5393809377873122</v>
      </c>
      <c r="K28" s="64">
        <v>3263</v>
      </c>
    </row>
    <row r="29" spans="1:11" x14ac:dyDescent="0.45">
      <c r="A29" s="1" t="s">
        <v>138</v>
      </c>
      <c r="B29" t="s">
        <v>139</v>
      </c>
      <c r="C29" t="s">
        <v>140</v>
      </c>
      <c r="D29" t="s">
        <v>141</v>
      </c>
      <c r="E29" t="s">
        <v>142</v>
      </c>
      <c r="F29" s="64">
        <v>2860</v>
      </c>
      <c r="G29" s="36">
        <v>1</v>
      </c>
      <c r="H29" s="36">
        <v>0</v>
      </c>
      <c r="I29" s="64">
        <v>2756</v>
      </c>
      <c r="J29" s="3">
        <f t="shared" si="0"/>
        <v>0.2484449652934283</v>
      </c>
      <c r="K29" s="64">
        <v>11093</v>
      </c>
    </row>
    <row r="30" spans="1:11" x14ac:dyDescent="0.45">
      <c r="A30" s="1" t="s">
        <v>143</v>
      </c>
      <c r="B30" t="s">
        <v>144</v>
      </c>
      <c r="C30" t="s">
        <v>145</v>
      </c>
      <c r="D30" t="s">
        <v>146</v>
      </c>
      <c r="E30" t="s">
        <v>147</v>
      </c>
      <c r="F30" s="64">
        <v>1408</v>
      </c>
      <c r="G30" s="36">
        <v>1</v>
      </c>
      <c r="H30" s="36">
        <v>0</v>
      </c>
      <c r="I30" s="64">
        <v>390</v>
      </c>
      <c r="J30" s="3">
        <f t="shared" si="0"/>
        <v>0.2813852813852814</v>
      </c>
      <c r="K30" s="64">
        <v>1386</v>
      </c>
    </row>
    <row r="31" spans="1:11" x14ac:dyDescent="0.45">
      <c r="A31" s="1" t="s">
        <v>148</v>
      </c>
      <c r="B31" t="s">
        <v>149</v>
      </c>
      <c r="C31" t="s">
        <v>150</v>
      </c>
      <c r="D31" t="s">
        <v>151</v>
      </c>
      <c r="E31" t="s">
        <v>152</v>
      </c>
      <c r="F31" s="64">
        <v>2704</v>
      </c>
      <c r="G31" s="36">
        <v>1</v>
      </c>
      <c r="H31" s="36">
        <v>0</v>
      </c>
      <c r="I31" s="64">
        <v>7212</v>
      </c>
      <c r="J31" s="3">
        <f t="shared" si="0"/>
        <v>0.85409758408337277</v>
      </c>
      <c r="K31" s="64">
        <v>8444</v>
      </c>
    </row>
    <row r="32" spans="1:11" x14ac:dyDescent="0.45">
      <c r="A32" s="1" t="s">
        <v>153</v>
      </c>
      <c r="B32" t="s">
        <v>154</v>
      </c>
      <c r="C32" t="s">
        <v>155</v>
      </c>
      <c r="D32" t="s">
        <v>156</v>
      </c>
      <c r="E32" t="s">
        <v>157</v>
      </c>
      <c r="F32" s="64">
        <v>2470</v>
      </c>
      <c r="G32" s="36">
        <v>1</v>
      </c>
      <c r="H32" s="36">
        <v>0</v>
      </c>
      <c r="I32" s="64">
        <v>1054</v>
      </c>
      <c r="J32" s="3">
        <f t="shared" si="0"/>
        <v>0.30648444315207907</v>
      </c>
      <c r="K32" s="64">
        <v>3439</v>
      </c>
    </row>
    <row r="33" spans="1:11" x14ac:dyDescent="0.45">
      <c r="A33" s="1" t="s">
        <v>158</v>
      </c>
      <c r="B33" t="s">
        <v>159</v>
      </c>
      <c r="C33" t="s">
        <v>160</v>
      </c>
      <c r="D33" t="s">
        <v>161</v>
      </c>
      <c r="E33" t="s">
        <v>162</v>
      </c>
      <c r="F33" s="64">
        <v>1716</v>
      </c>
      <c r="G33" s="36">
        <v>1</v>
      </c>
      <c r="H33" s="36">
        <v>0</v>
      </c>
      <c r="I33" s="64">
        <v>570</v>
      </c>
      <c r="J33" s="3">
        <f t="shared" si="0"/>
        <v>0.22556390977443608</v>
      </c>
      <c r="K33" s="64">
        <v>2527</v>
      </c>
    </row>
    <row r="34" spans="1:11" x14ac:dyDescent="0.45">
      <c r="A34" s="1" t="s">
        <v>163</v>
      </c>
      <c r="B34" t="s">
        <v>164</v>
      </c>
      <c r="C34" t="s">
        <v>165</v>
      </c>
      <c r="D34" t="s">
        <v>166</v>
      </c>
      <c r="E34" t="s">
        <v>167</v>
      </c>
      <c r="F34" s="64">
        <v>3437</v>
      </c>
      <c r="G34" s="36">
        <v>1</v>
      </c>
      <c r="H34" s="36">
        <v>0</v>
      </c>
      <c r="I34" s="64">
        <v>45404</v>
      </c>
      <c r="J34" s="3">
        <f t="shared" si="0"/>
        <v>1.9592646931906448</v>
      </c>
      <c r="K34" s="64">
        <v>23174</v>
      </c>
    </row>
    <row r="35" spans="1:11" x14ac:dyDescent="0.45">
      <c r="A35" s="1" t="s">
        <v>168</v>
      </c>
      <c r="B35" t="s">
        <v>169</v>
      </c>
      <c r="C35" t="s">
        <v>170</v>
      </c>
      <c r="D35" t="s">
        <v>171</v>
      </c>
      <c r="E35" t="s">
        <v>172</v>
      </c>
      <c r="F35" s="64">
        <v>2023</v>
      </c>
      <c r="G35" s="36">
        <v>1</v>
      </c>
      <c r="H35" s="36">
        <v>0</v>
      </c>
      <c r="I35" s="64">
        <v>4848</v>
      </c>
      <c r="J35" s="3">
        <f t="shared" si="0"/>
        <v>0.23187296728524967</v>
      </c>
      <c r="K35" s="64">
        <v>20908</v>
      </c>
    </row>
    <row r="36" spans="1:11" x14ac:dyDescent="0.45">
      <c r="A36" s="1" t="s">
        <v>173</v>
      </c>
      <c r="B36" t="s">
        <v>174</v>
      </c>
      <c r="C36" t="s">
        <v>175</v>
      </c>
      <c r="D36" t="s">
        <v>176</v>
      </c>
      <c r="E36" t="s">
        <v>176</v>
      </c>
      <c r="F36" s="64">
        <v>35004</v>
      </c>
      <c r="G36" s="36">
        <v>15</v>
      </c>
      <c r="H36" s="36">
        <v>0</v>
      </c>
      <c r="I36" s="64">
        <v>76857</v>
      </c>
      <c r="J36" s="3">
        <f t="shared" si="0"/>
        <v>0.32382930672711491</v>
      </c>
      <c r="K36" s="64">
        <v>237338</v>
      </c>
    </row>
    <row r="37" spans="1:11" x14ac:dyDescent="0.45">
      <c r="A37" s="1" t="s">
        <v>177</v>
      </c>
      <c r="B37" t="s">
        <v>178</v>
      </c>
      <c r="C37" t="s">
        <v>179</v>
      </c>
      <c r="D37" t="s">
        <v>180</v>
      </c>
      <c r="E37" t="s">
        <v>181</v>
      </c>
      <c r="F37" s="64">
        <v>2704</v>
      </c>
      <c r="G37" s="36">
        <v>1</v>
      </c>
      <c r="H37" s="36">
        <v>0</v>
      </c>
      <c r="I37" s="64">
        <v>11635</v>
      </c>
      <c r="J37" s="3">
        <f t="shared" si="0"/>
        <v>0.58055985230277929</v>
      </c>
      <c r="K37" s="64">
        <v>20041</v>
      </c>
    </row>
    <row r="38" spans="1:11" x14ac:dyDescent="0.45">
      <c r="A38" s="1" t="s">
        <v>182</v>
      </c>
      <c r="B38" t="s">
        <v>183</v>
      </c>
      <c r="C38" t="s">
        <v>184</v>
      </c>
      <c r="D38" t="s">
        <v>185</v>
      </c>
      <c r="E38" t="s">
        <v>186</v>
      </c>
      <c r="F38" s="64">
        <v>2236</v>
      </c>
      <c r="G38" s="36">
        <v>1</v>
      </c>
      <c r="H38" s="36">
        <v>0</v>
      </c>
      <c r="I38" s="64">
        <v>1157</v>
      </c>
      <c r="J38" s="3">
        <f t="shared" si="0"/>
        <v>0.32023249377248825</v>
      </c>
      <c r="K38" s="64">
        <v>3613</v>
      </c>
    </row>
    <row r="39" spans="1:11" x14ac:dyDescent="0.45">
      <c r="A39" s="1" t="s">
        <v>187</v>
      </c>
      <c r="B39" t="s">
        <v>188</v>
      </c>
      <c r="C39" t="s">
        <v>189</v>
      </c>
      <c r="D39" t="s">
        <v>190</v>
      </c>
      <c r="E39" t="s">
        <v>191</v>
      </c>
      <c r="F39" s="64">
        <v>2600</v>
      </c>
      <c r="G39" s="36">
        <v>1</v>
      </c>
      <c r="H39" s="36">
        <v>0</v>
      </c>
      <c r="I39" s="64">
        <v>12435</v>
      </c>
      <c r="J39" s="3">
        <f t="shared" si="0"/>
        <v>1.09241851884389</v>
      </c>
      <c r="K39" s="64">
        <v>11383</v>
      </c>
    </row>
    <row r="40" spans="1:11" x14ac:dyDescent="0.45">
      <c r="A40" s="1" t="s">
        <v>192</v>
      </c>
      <c r="B40" t="s">
        <v>193</v>
      </c>
      <c r="C40" t="s">
        <v>194</v>
      </c>
      <c r="D40" t="s">
        <v>195</v>
      </c>
      <c r="E40" t="s">
        <v>196</v>
      </c>
      <c r="F40" s="64">
        <v>3120</v>
      </c>
      <c r="G40" s="36">
        <v>1</v>
      </c>
      <c r="H40" s="36">
        <v>0</v>
      </c>
      <c r="I40" s="64">
        <v>13561</v>
      </c>
      <c r="J40" s="3">
        <f t="shared" si="0"/>
        <v>0.21870111439031076</v>
      </c>
      <c r="K40" s="64">
        <v>62007</v>
      </c>
    </row>
    <row r="41" spans="1:11" x14ac:dyDescent="0.45">
      <c r="A41" s="1" t="s">
        <v>197</v>
      </c>
      <c r="B41" t="s">
        <v>198</v>
      </c>
      <c r="C41" t="s">
        <v>199</v>
      </c>
      <c r="D41" t="s">
        <v>200</v>
      </c>
      <c r="E41" t="s">
        <v>201</v>
      </c>
      <c r="F41" s="64">
        <v>780</v>
      </c>
      <c r="G41" s="36">
        <v>1</v>
      </c>
      <c r="H41" s="36">
        <v>0</v>
      </c>
      <c r="I41" s="64">
        <v>1599</v>
      </c>
      <c r="J41" s="3">
        <f t="shared" si="0"/>
        <v>1.4509981851179674</v>
      </c>
      <c r="K41" s="64">
        <v>1102</v>
      </c>
    </row>
    <row r="42" spans="1:11" x14ac:dyDescent="0.45">
      <c r="A42" s="1" t="s">
        <v>202</v>
      </c>
      <c r="B42" t="s">
        <v>203</v>
      </c>
      <c r="C42" t="s">
        <v>203</v>
      </c>
      <c r="D42" t="s">
        <v>204</v>
      </c>
      <c r="E42" t="s">
        <v>205</v>
      </c>
      <c r="F42" s="64">
        <v>2347</v>
      </c>
      <c r="G42" s="36">
        <v>1</v>
      </c>
      <c r="H42" s="36">
        <v>0</v>
      </c>
      <c r="I42" s="64">
        <v>1464</v>
      </c>
      <c r="J42" s="3">
        <f t="shared" si="0"/>
        <v>0.55182811911044105</v>
      </c>
      <c r="K42" s="64">
        <v>2653</v>
      </c>
    </row>
    <row r="43" spans="1:11" x14ac:dyDescent="0.45">
      <c r="A43" s="1" t="s">
        <v>206</v>
      </c>
      <c r="B43" t="s">
        <v>207</v>
      </c>
      <c r="C43" t="s">
        <v>208</v>
      </c>
      <c r="D43" t="s">
        <v>209</v>
      </c>
      <c r="E43" t="s">
        <v>210</v>
      </c>
      <c r="F43" s="64">
        <v>1950</v>
      </c>
      <c r="G43" s="36">
        <v>1</v>
      </c>
      <c r="H43" s="36">
        <v>0</v>
      </c>
      <c r="I43" s="64">
        <v>1614</v>
      </c>
      <c r="J43" s="3">
        <f t="shared" si="0"/>
        <v>0.48092967818831944</v>
      </c>
      <c r="K43" s="64">
        <v>3356</v>
      </c>
    </row>
    <row r="44" spans="1:11" x14ac:dyDescent="0.45">
      <c r="A44" s="1" t="s">
        <v>211</v>
      </c>
      <c r="B44" t="s">
        <v>212</v>
      </c>
      <c r="C44" t="s">
        <v>213</v>
      </c>
      <c r="D44" t="s">
        <v>214</v>
      </c>
      <c r="E44" t="s">
        <v>215</v>
      </c>
      <c r="F44" s="64">
        <v>1196</v>
      </c>
      <c r="G44" s="36">
        <v>1</v>
      </c>
      <c r="H44" s="36">
        <v>0</v>
      </c>
      <c r="I44" s="64">
        <v>1299</v>
      </c>
      <c r="J44" s="3">
        <f t="shared" si="0"/>
        <v>1.3161094224924013</v>
      </c>
      <c r="K44" s="64">
        <v>987</v>
      </c>
    </row>
    <row r="45" spans="1:11" x14ac:dyDescent="0.45">
      <c r="A45" s="1" t="s">
        <v>216</v>
      </c>
      <c r="B45" t="s">
        <v>217</v>
      </c>
      <c r="C45" t="s">
        <v>218</v>
      </c>
      <c r="D45" t="s">
        <v>219</v>
      </c>
      <c r="E45" t="s">
        <v>220</v>
      </c>
      <c r="F45" s="64">
        <v>1040</v>
      </c>
      <c r="G45" s="36">
        <v>1</v>
      </c>
      <c r="H45" s="36">
        <v>0</v>
      </c>
      <c r="I45" s="64">
        <v>1842</v>
      </c>
      <c r="J45" s="3">
        <f t="shared" si="0"/>
        <v>2.0860702151755381</v>
      </c>
      <c r="K45" s="64">
        <v>883</v>
      </c>
    </row>
    <row r="46" spans="1:11" x14ac:dyDescent="0.45">
      <c r="A46" s="1" t="s">
        <v>221</v>
      </c>
      <c r="B46" t="s">
        <v>222</v>
      </c>
      <c r="C46" t="s">
        <v>223</v>
      </c>
      <c r="D46" t="s">
        <v>224</v>
      </c>
      <c r="E46" t="s">
        <v>225</v>
      </c>
      <c r="F46" s="64">
        <v>2573</v>
      </c>
      <c r="G46" s="36">
        <v>1</v>
      </c>
      <c r="H46" s="36">
        <v>0</v>
      </c>
      <c r="I46" s="64">
        <v>8348</v>
      </c>
      <c r="J46" s="3">
        <f t="shared" si="0"/>
        <v>0.7146036637562061</v>
      </c>
      <c r="K46" s="64">
        <v>11682</v>
      </c>
    </row>
    <row r="47" spans="1:11" x14ac:dyDescent="0.45">
      <c r="A47" s="1" t="s">
        <v>226</v>
      </c>
      <c r="B47" t="s">
        <v>227</v>
      </c>
      <c r="C47" t="s">
        <v>228</v>
      </c>
      <c r="D47" t="s">
        <v>229</v>
      </c>
      <c r="E47" t="s">
        <v>230</v>
      </c>
      <c r="F47" s="64">
        <v>2600</v>
      </c>
      <c r="G47" s="36">
        <v>1</v>
      </c>
      <c r="H47" s="36">
        <v>0</v>
      </c>
      <c r="I47" s="64">
        <v>2374</v>
      </c>
      <c r="J47" s="3">
        <f t="shared" si="0"/>
        <v>0.19149794305073808</v>
      </c>
      <c r="K47" s="64">
        <v>12397</v>
      </c>
    </row>
    <row r="48" spans="1:11" x14ac:dyDescent="0.45">
      <c r="A48" s="1" t="s">
        <v>231</v>
      </c>
      <c r="B48" t="s">
        <v>232</v>
      </c>
      <c r="C48" t="s">
        <v>233</v>
      </c>
      <c r="D48" t="s">
        <v>234</v>
      </c>
      <c r="E48" t="s">
        <v>235</v>
      </c>
      <c r="F48" s="64">
        <v>2184</v>
      </c>
      <c r="G48" s="36">
        <v>1</v>
      </c>
      <c r="H48" s="36">
        <v>0</v>
      </c>
      <c r="I48" s="64">
        <v>333</v>
      </c>
      <c r="J48" s="3">
        <f t="shared" si="0"/>
        <v>0.14979757085020243</v>
      </c>
      <c r="K48" s="64">
        <v>2223</v>
      </c>
    </row>
    <row r="49" spans="1:11" x14ac:dyDescent="0.45">
      <c r="A49" s="1" t="s">
        <v>236</v>
      </c>
      <c r="B49" t="s">
        <v>237</v>
      </c>
      <c r="C49" t="s">
        <v>238</v>
      </c>
      <c r="D49" t="s">
        <v>239</v>
      </c>
      <c r="E49" t="s">
        <v>240</v>
      </c>
      <c r="F49" s="64">
        <v>2236</v>
      </c>
      <c r="G49" s="36">
        <v>1</v>
      </c>
      <c r="H49" s="36">
        <v>0</v>
      </c>
      <c r="I49" s="64">
        <v>5898</v>
      </c>
      <c r="J49" s="3">
        <f t="shared" si="0"/>
        <v>1.0520870495897252</v>
      </c>
      <c r="K49" s="64">
        <v>5606</v>
      </c>
    </row>
    <row r="50" spans="1:11" x14ac:dyDescent="0.45">
      <c r="A50" s="1" t="s">
        <v>241</v>
      </c>
      <c r="B50" t="s">
        <v>242</v>
      </c>
      <c r="C50" t="s">
        <v>243</v>
      </c>
      <c r="D50" t="s">
        <v>244</v>
      </c>
      <c r="E50" t="s">
        <v>245</v>
      </c>
      <c r="F50" s="64">
        <v>2080</v>
      </c>
      <c r="G50" s="36">
        <v>1</v>
      </c>
      <c r="H50" s="36">
        <v>0</v>
      </c>
      <c r="I50" s="64">
        <v>1906</v>
      </c>
      <c r="J50" s="3">
        <f t="shared" si="0"/>
        <v>0.38653417156763337</v>
      </c>
      <c r="K50" s="64">
        <v>4931</v>
      </c>
    </row>
    <row r="51" spans="1:11" x14ac:dyDescent="0.45">
      <c r="A51" s="1" t="s">
        <v>246</v>
      </c>
      <c r="B51" t="s">
        <v>247</v>
      </c>
      <c r="C51" t="s">
        <v>248</v>
      </c>
      <c r="D51" t="s">
        <v>249</v>
      </c>
      <c r="E51" t="s">
        <v>250</v>
      </c>
      <c r="F51" s="64">
        <v>2496</v>
      </c>
      <c r="G51" s="36">
        <v>1</v>
      </c>
      <c r="H51" s="36">
        <v>0</v>
      </c>
      <c r="I51" s="64">
        <v>2984</v>
      </c>
      <c r="J51" s="3">
        <f t="shared" si="0"/>
        <v>0.90424242424242429</v>
      </c>
      <c r="K51" s="64">
        <v>3300</v>
      </c>
    </row>
    <row r="52" spans="1:11" x14ac:dyDescent="0.45">
      <c r="A52" s="1" t="s">
        <v>251</v>
      </c>
      <c r="B52" t="s">
        <v>252</v>
      </c>
      <c r="C52" t="s">
        <v>253</v>
      </c>
      <c r="D52" t="s">
        <v>254</v>
      </c>
      <c r="E52" t="s">
        <v>255</v>
      </c>
      <c r="F52" s="64">
        <v>2756</v>
      </c>
      <c r="G52" s="36">
        <v>1</v>
      </c>
      <c r="H52" s="36">
        <v>0</v>
      </c>
      <c r="I52" s="64">
        <v>1325</v>
      </c>
      <c r="J52" s="3">
        <f t="shared" si="0"/>
        <v>0.22484303410826403</v>
      </c>
      <c r="K52" s="64">
        <v>5893</v>
      </c>
    </row>
    <row r="53" spans="1:11" x14ac:dyDescent="0.45">
      <c r="A53" s="1" t="s">
        <v>256</v>
      </c>
      <c r="B53" t="s">
        <v>257</v>
      </c>
      <c r="C53" t="s">
        <v>258</v>
      </c>
      <c r="D53" t="s">
        <v>259</v>
      </c>
      <c r="E53" t="s">
        <v>260</v>
      </c>
      <c r="F53" s="64">
        <v>2060</v>
      </c>
      <c r="G53" s="36">
        <v>1</v>
      </c>
      <c r="H53" s="36">
        <v>0</v>
      </c>
      <c r="I53" s="64">
        <v>3650</v>
      </c>
      <c r="J53" s="3">
        <f t="shared" si="0"/>
        <v>1.1107729762629337</v>
      </c>
      <c r="K53" s="64">
        <v>3286</v>
      </c>
    </row>
    <row r="54" spans="1:11" x14ac:dyDescent="0.45">
      <c r="A54" s="1" t="s">
        <v>261</v>
      </c>
      <c r="B54" t="s">
        <v>262</v>
      </c>
      <c r="C54" t="s">
        <v>263</v>
      </c>
      <c r="D54" t="s">
        <v>264</v>
      </c>
      <c r="E54" t="s">
        <v>265</v>
      </c>
      <c r="F54" s="64">
        <v>1456</v>
      </c>
      <c r="G54" s="36">
        <v>1</v>
      </c>
      <c r="H54" s="36">
        <v>0</v>
      </c>
      <c r="I54" s="64">
        <v>458</v>
      </c>
      <c r="J54" s="3">
        <f t="shared" si="0"/>
        <v>0.26443418013856812</v>
      </c>
      <c r="K54" s="64">
        <v>1732</v>
      </c>
    </row>
    <row r="55" spans="1:11" x14ac:dyDescent="0.45">
      <c r="A55" s="1" t="s">
        <v>266</v>
      </c>
      <c r="B55" t="s">
        <v>267</v>
      </c>
      <c r="C55" t="s">
        <v>268</v>
      </c>
      <c r="D55" t="s">
        <v>269</v>
      </c>
      <c r="E55" t="s">
        <v>270</v>
      </c>
      <c r="F55" s="64">
        <v>780</v>
      </c>
      <c r="G55" s="36">
        <v>1</v>
      </c>
      <c r="H55" s="36">
        <v>0</v>
      </c>
      <c r="I55" s="64">
        <v>651</v>
      </c>
      <c r="J55" s="3">
        <f t="shared" si="0"/>
        <v>0.71775082690187431</v>
      </c>
      <c r="K55" s="64">
        <v>907</v>
      </c>
    </row>
    <row r="56" spans="1:11" x14ac:dyDescent="0.45">
      <c r="A56" s="1" t="s">
        <v>271</v>
      </c>
      <c r="B56" t="s">
        <v>272</v>
      </c>
      <c r="C56" t="s">
        <v>273</v>
      </c>
      <c r="D56" t="s">
        <v>274</v>
      </c>
      <c r="E56" t="s">
        <v>275</v>
      </c>
      <c r="F56" s="64">
        <v>1924</v>
      </c>
      <c r="G56" s="36">
        <v>1</v>
      </c>
      <c r="H56" s="36">
        <v>0</v>
      </c>
      <c r="I56" s="64">
        <v>2847</v>
      </c>
      <c r="J56" s="3">
        <f t="shared" si="0"/>
        <v>1.5023746701846965</v>
      </c>
      <c r="K56" s="64">
        <v>1895</v>
      </c>
    </row>
    <row r="57" spans="1:11" x14ac:dyDescent="0.45">
      <c r="A57" s="1" t="s">
        <v>276</v>
      </c>
      <c r="B57" t="s">
        <v>37</v>
      </c>
      <c r="C57" t="s">
        <v>277</v>
      </c>
      <c r="D57" t="s">
        <v>37</v>
      </c>
      <c r="E57" t="s">
        <v>37</v>
      </c>
      <c r="F57" s="65" t="s">
        <v>37</v>
      </c>
      <c r="G57" s="36">
        <v>1</v>
      </c>
      <c r="H57" s="36">
        <v>0</v>
      </c>
      <c r="I57" s="64">
        <v>0</v>
      </c>
      <c r="J57" s="3">
        <f t="shared" si="0"/>
        <v>0</v>
      </c>
      <c r="K57" s="64">
        <v>327</v>
      </c>
    </row>
    <row r="58" spans="1:11" x14ac:dyDescent="0.45">
      <c r="A58" s="1" t="s">
        <v>278</v>
      </c>
      <c r="B58" t="s">
        <v>279</v>
      </c>
      <c r="C58" t="s">
        <v>280</v>
      </c>
      <c r="D58" t="s">
        <v>281</v>
      </c>
      <c r="E58" t="s">
        <v>282</v>
      </c>
      <c r="F58" s="64">
        <v>1664</v>
      </c>
      <c r="G58" s="36">
        <v>1</v>
      </c>
      <c r="H58" s="36">
        <v>0</v>
      </c>
      <c r="I58" s="64">
        <v>1203</v>
      </c>
      <c r="J58" s="3">
        <f t="shared" si="0"/>
        <v>1.1468064823641564</v>
      </c>
      <c r="K58" s="64">
        <v>1049</v>
      </c>
    </row>
    <row r="59" spans="1:11" x14ac:dyDescent="0.45">
      <c r="A59" s="1" t="s">
        <v>283</v>
      </c>
      <c r="B59" t="s">
        <v>284</v>
      </c>
      <c r="C59" t="s">
        <v>285</v>
      </c>
      <c r="D59" t="s">
        <v>286</v>
      </c>
      <c r="E59" t="s">
        <v>287</v>
      </c>
      <c r="F59" s="64">
        <v>2704</v>
      </c>
      <c r="G59" s="36">
        <v>1</v>
      </c>
      <c r="H59" s="36">
        <v>0</v>
      </c>
      <c r="I59" s="64">
        <v>3216</v>
      </c>
      <c r="J59" s="3">
        <f t="shared" si="0"/>
        <v>0.61941448382126352</v>
      </c>
      <c r="K59" s="64">
        <v>5192</v>
      </c>
    </row>
    <row r="60" spans="1:11" x14ac:dyDescent="0.45">
      <c r="A60" s="1" t="s">
        <v>288</v>
      </c>
      <c r="B60" t="s">
        <v>289</v>
      </c>
      <c r="C60" t="s">
        <v>290</v>
      </c>
      <c r="D60" t="s">
        <v>291</v>
      </c>
      <c r="E60" t="s">
        <v>292</v>
      </c>
      <c r="F60" s="64">
        <v>720</v>
      </c>
      <c r="G60" s="36">
        <v>1</v>
      </c>
      <c r="H60" s="36">
        <v>0</v>
      </c>
      <c r="I60" s="64">
        <v>2594</v>
      </c>
      <c r="J60" s="3">
        <f t="shared" si="0"/>
        <v>2.0818619582664528</v>
      </c>
      <c r="K60" s="64">
        <v>1246</v>
      </c>
    </row>
    <row r="61" spans="1:11" x14ac:dyDescent="0.45">
      <c r="A61" s="1" t="s">
        <v>293</v>
      </c>
      <c r="B61" t="s">
        <v>294</v>
      </c>
      <c r="C61" t="s">
        <v>295</v>
      </c>
      <c r="D61" t="s">
        <v>296</v>
      </c>
      <c r="E61" t="s">
        <v>297</v>
      </c>
      <c r="F61" s="64">
        <v>1748</v>
      </c>
      <c r="G61" s="36">
        <v>1</v>
      </c>
      <c r="H61" s="36">
        <v>0</v>
      </c>
      <c r="I61" s="64">
        <v>4264</v>
      </c>
      <c r="J61" s="3">
        <f t="shared" si="0"/>
        <v>6.6938775510204085</v>
      </c>
      <c r="K61" s="64">
        <v>637</v>
      </c>
    </row>
    <row r="62" spans="1:11" x14ac:dyDescent="0.45">
      <c r="A62" s="1" t="s">
        <v>298</v>
      </c>
      <c r="B62" t="s">
        <v>299</v>
      </c>
      <c r="C62" t="s">
        <v>300</v>
      </c>
      <c r="D62" t="s">
        <v>301</v>
      </c>
      <c r="E62" t="s">
        <v>302</v>
      </c>
      <c r="F62" s="64">
        <v>1560</v>
      </c>
      <c r="G62" s="36">
        <v>1</v>
      </c>
      <c r="H62" s="36">
        <v>0</v>
      </c>
      <c r="I62" s="64">
        <v>1391</v>
      </c>
      <c r="J62" s="3">
        <f t="shared" si="0"/>
        <v>1.16110183639399</v>
      </c>
      <c r="K62" s="64">
        <v>1198</v>
      </c>
    </row>
    <row r="63" spans="1:11" x14ac:dyDescent="0.45">
      <c r="A63" s="1" t="s">
        <v>303</v>
      </c>
      <c r="B63" t="s">
        <v>304</v>
      </c>
      <c r="C63" t="s">
        <v>305</v>
      </c>
      <c r="D63" t="s">
        <v>306</v>
      </c>
      <c r="E63" t="s">
        <v>307</v>
      </c>
      <c r="F63" s="64">
        <v>3900</v>
      </c>
      <c r="G63" s="36">
        <v>1</v>
      </c>
      <c r="H63" s="36">
        <v>0</v>
      </c>
      <c r="I63" s="64">
        <v>33258</v>
      </c>
      <c r="J63" s="3">
        <f t="shared" si="0"/>
        <v>0.36942250658135894</v>
      </c>
      <c r="K63" s="64">
        <v>90027</v>
      </c>
    </row>
    <row r="64" spans="1:11" x14ac:dyDescent="0.45">
      <c r="A64" s="1" t="s">
        <v>308</v>
      </c>
      <c r="B64" t="s">
        <v>309</v>
      </c>
      <c r="C64" t="s">
        <v>310</v>
      </c>
      <c r="D64" t="s">
        <v>311</v>
      </c>
      <c r="E64" t="s">
        <v>312</v>
      </c>
      <c r="F64" s="64">
        <v>2236</v>
      </c>
      <c r="G64" s="36">
        <v>1</v>
      </c>
      <c r="H64" s="36">
        <v>0</v>
      </c>
      <c r="I64" s="64">
        <v>3539</v>
      </c>
      <c r="J64" s="3">
        <f t="shared" si="0"/>
        <v>1.2161512027491408</v>
      </c>
      <c r="K64" s="64">
        <v>2910</v>
      </c>
    </row>
    <row r="65" spans="1:11" x14ac:dyDescent="0.45">
      <c r="A65" s="1" t="s">
        <v>313</v>
      </c>
      <c r="B65" t="s">
        <v>314</v>
      </c>
      <c r="C65" t="s">
        <v>315</v>
      </c>
      <c r="D65" t="s">
        <v>316</v>
      </c>
      <c r="E65" t="s">
        <v>317</v>
      </c>
      <c r="F65" s="64">
        <v>1560</v>
      </c>
      <c r="G65" s="36">
        <v>1</v>
      </c>
      <c r="H65" s="36">
        <v>0</v>
      </c>
      <c r="I65" s="64">
        <v>1087</v>
      </c>
      <c r="J65" s="3">
        <f t="shared" si="0"/>
        <v>0.7769835596854896</v>
      </c>
      <c r="K65" s="64">
        <v>1399</v>
      </c>
    </row>
    <row r="66" spans="1:11" x14ac:dyDescent="0.45">
      <c r="A66" s="1" t="s">
        <v>318</v>
      </c>
      <c r="B66" t="s">
        <v>319</v>
      </c>
      <c r="C66" t="s">
        <v>320</v>
      </c>
      <c r="D66" t="s">
        <v>321</v>
      </c>
      <c r="E66" t="s">
        <v>322</v>
      </c>
      <c r="F66" s="64">
        <v>2600</v>
      </c>
      <c r="G66" s="36">
        <v>1</v>
      </c>
      <c r="H66" s="36">
        <v>0</v>
      </c>
      <c r="I66" s="64">
        <v>6203</v>
      </c>
      <c r="J66" s="3">
        <f t="shared" si="0"/>
        <v>0.38415804793460084</v>
      </c>
      <c r="K66" s="64">
        <v>16147</v>
      </c>
    </row>
    <row r="67" spans="1:11" x14ac:dyDescent="0.45">
      <c r="A67" s="1" t="s">
        <v>323</v>
      </c>
      <c r="B67" t="s">
        <v>324</v>
      </c>
      <c r="C67" t="s">
        <v>325</v>
      </c>
      <c r="D67" t="s">
        <v>326</v>
      </c>
      <c r="E67" t="s">
        <v>327</v>
      </c>
      <c r="F67" s="64">
        <v>2124</v>
      </c>
      <c r="G67" s="36">
        <v>1</v>
      </c>
      <c r="H67" s="36">
        <v>0</v>
      </c>
      <c r="I67" s="64">
        <v>818</v>
      </c>
      <c r="J67" s="3">
        <f t="shared" si="0"/>
        <v>0.30084589922765725</v>
      </c>
      <c r="K67" s="64">
        <v>2719</v>
      </c>
    </row>
    <row r="68" spans="1:11" x14ac:dyDescent="0.45">
      <c r="A68" s="1" t="s">
        <v>328</v>
      </c>
      <c r="B68" t="s">
        <v>329</v>
      </c>
      <c r="C68" t="s">
        <v>330</v>
      </c>
      <c r="D68" t="s">
        <v>331</v>
      </c>
      <c r="E68" t="s">
        <v>332</v>
      </c>
      <c r="F68" s="64">
        <v>2080</v>
      </c>
      <c r="G68" s="36">
        <v>1</v>
      </c>
      <c r="H68" s="36">
        <v>0</v>
      </c>
      <c r="I68" s="64">
        <v>3627</v>
      </c>
      <c r="J68" s="3">
        <f t="shared" si="0"/>
        <v>1.0577427821522309</v>
      </c>
      <c r="K68" s="64">
        <v>3429</v>
      </c>
    </row>
    <row r="69" spans="1:11" x14ac:dyDescent="0.45">
      <c r="A69" s="1" t="s">
        <v>333</v>
      </c>
      <c r="B69" t="s">
        <v>334</v>
      </c>
      <c r="C69" t="s">
        <v>335</v>
      </c>
      <c r="D69" t="s">
        <v>336</v>
      </c>
      <c r="E69" t="s">
        <v>337</v>
      </c>
      <c r="F69" s="64">
        <v>2028</v>
      </c>
      <c r="G69" s="36">
        <v>1</v>
      </c>
      <c r="H69" s="36">
        <v>0</v>
      </c>
      <c r="I69" s="64">
        <v>3677</v>
      </c>
      <c r="J69" s="3">
        <f t="shared" si="0"/>
        <v>0.81620421753607109</v>
      </c>
      <c r="K69" s="64">
        <v>4505</v>
      </c>
    </row>
    <row r="70" spans="1:11" x14ac:dyDescent="0.45">
      <c r="A70" s="1" t="s">
        <v>338</v>
      </c>
      <c r="B70" t="s">
        <v>339</v>
      </c>
      <c r="C70" t="s">
        <v>340</v>
      </c>
      <c r="D70" t="s">
        <v>341</v>
      </c>
      <c r="E70" t="s">
        <v>342</v>
      </c>
      <c r="F70" s="64">
        <v>2080</v>
      </c>
      <c r="G70" s="36">
        <v>1</v>
      </c>
      <c r="H70" s="36">
        <v>0</v>
      </c>
      <c r="I70" s="64">
        <v>1946</v>
      </c>
      <c r="J70" s="3">
        <f t="shared" ref="J70:J125" si="1">I70/K70</f>
        <v>1.7902483900643975</v>
      </c>
      <c r="K70" s="64">
        <v>1087</v>
      </c>
    </row>
    <row r="71" spans="1:11" x14ac:dyDescent="0.45">
      <c r="A71" s="1" t="s">
        <v>343</v>
      </c>
      <c r="B71" t="s">
        <v>344</v>
      </c>
      <c r="C71" t="s">
        <v>345</v>
      </c>
      <c r="D71" t="s">
        <v>346</v>
      </c>
      <c r="E71" t="s">
        <v>347</v>
      </c>
      <c r="F71" s="64">
        <v>1820</v>
      </c>
      <c r="G71" s="36">
        <v>1</v>
      </c>
      <c r="H71" s="36">
        <v>0</v>
      </c>
      <c r="I71" s="64">
        <v>1523</v>
      </c>
      <c r="J71" s="3">
        <f t="shared" si="1"/>
        <v>1.6644808743169399</v>
      </c>
      <c r="K71" s="64">
        <v>915</v>
      </c>
    </row>
    <row r="72" spans="1:11" x14ac:dyDescent="0.45">
      <c r="A72" s="1" t="s">
        <v>348</v>
      </c>
      <c r="B72" t="s">
        <v>349</v>
      </c>
      <c r="C72" t="s">
        <v>350</v>
      </c>
      <c r="D72" t="s">
        <v>351</v>
      </c>
      <c r="E72" t="s">
        <v>352</v>
      </c>
      <c r="F72" s="64">
        <v>1164</v>
      </c>
      <c r="G72" s="36">
        <v>1</v>
      </c>
      <c r="H72" s="36">
        <v>0</v>
      </c>
      <c r="I72" s="64">
        <v>1435</v>
      </c>
      <c r="J72" s="3">
        <f t="shared" si="1"/>
        <v>1.3945578231292517</v>
      </c>
      <c r="K72" s="64">
        <v>1029</v>
      </c>
    </row>
    <row r="73" spans="1:11" x14ac:dyDescent="0.45">
      <c r="A73" s="1" t="s">
        <v>353</v>
      </c>
      <c r="B73" t="s">
        <v>354</v>
      </c>
      <c r="C73" t="s">
        <v>355</v>
      </c>
      <c r="D73" t="s">
        <v>356</v>
      </c>
      <c r="E73" t="s">
        <v>357</v>
      </c>
      <c r="F73" s="64">
        <v>63160</v>
      </c>
      <c r="G73" s="36">
        <v>18</v>
      </c>
      <c r="H73" s="36">
        <v>0</v>
      </c>
      <c r="I73" s="64">
        <v>548921</v>
      </c>
      <c r="J73" s="3">
        <f t="shared" si="1"/>
        <v>0.67229359820695911</v>
      </c>
      <c r="K73" s="64">
        <v>816490</v>
      </c>
    </row>
    <row r="74" spans="1:11" x14ac:dyDescent="0.45">
      <c r="A74" s="1" t="s">
        <v>358</v>
      </c>
      <c r="B74" t="s">
        <v>359</v>
      </c>
      <c r="C74" t="s">
        <v>360</v>
      </c>
      <c r="D74" t="s">
        <v>361</v>
      </c>
      <c r="E74" t="s">
        <v>362</v>
      </c>
      <c r="F74" s="64">
        <v>2756</v>
      </c>
      <c r="G74" s="36">
        <v>0</v>
      </c>
      <c r="H74" s="36">
        <v>0</v>
      </c>
      <c r="I74" s="64">
        <v>7877</v>
      </c>
      <c r="J74" s="3">
        <f t="shared" si="1"/>
        <v>0.61128356355734903</v>
      </c>
      <c r="K74" s="64">
        <v>12886</v>
      </c>
    </row>
    <row r="75" spans="1:11" x14ac:dyDescent="0.45">
      <c r="A75" s="1" t="s">
        <v>363</v>
      </c>
      <c r="B75" t="s">
        <v>364</v>
      </c>
      <c r="C75" t="s">
        <v>365</v>
      </c>
      <c r="D75" t="s">
        <v>366</v>
      </c>
      <c r="E75" t="s">
        <v>367</v>
      </c>
      <c r="F75" s="64">
        <v>1178</v>
      </c>
      <c r="G75" s="36">
        <v>1</v>
      </c>
      <c r="H75" s="36">
        <v>0</v>
      </c>
      <c r="I75" s="64">
        <v>345</v>
      </c>
      <c r="J75" s="3">
        <f t="shared" si="1"/>
        <v>0.30396475770925108</v>
      </c>
      <c r="K75" s="64">
        <v>1135</v>
      </c>
    </row>
    <row r="76" spans="1:11" x14ac:dyDescent="0.45">
      <c r="A76" s="1" t="s">
        <v>368</v>
      </c>
      <c r="B76" t="s">
        <v>369</v>
      </c>
      <c r="C76" t="s">
        <v>370</v>
      </c>
      <c r="D76" t="s">
        <v>371</v>
      </c>
      <c r="E76" t="s">
        <v>372</v>
      </c>
      <c r="F76" s="64">
        <v>1664</v>
      </c>
      <c r="G76" s="36">
        <v>1</v>
      </c>
      <c r="H76" s="36">
        <v>0</v>
      </c>
      <c r="I76" s="64">
        <v>1645</v>
      </c>
      <c r="J76" s="3">
        <f t="shared" si="1"/>
        <v>1.6717479674796747</v>
      </c>
      <c r="K76" s="64">
        <v>984</v>
      </c>
    </row>
    <row r="77" spans="1:11" x14ac:dyDescent="0.45">
      <c r="A77" s="1" t="s">
        <v>373</v>
      </c>
      <c r="B77" t="s">
        <v>374</v>
      </c>
      <c r="C77" t="s">
        <v>375</v>
      </c>
      <c r="D77" t="s">
        <v>376</v>
      </c>
      <c r="E77" t="s">
        <v>377</v>
      </c>
      <c r="F77" s="64">
        <v>720</v>
      </c>
      <c r="G77" s="36">
        <v>1</v>
      </c>
      <c r="H77" s="36">
        <v>0</v>
      </c>
      <c r="I77" s="64">
        <v>728</v>
      </c>
      <c r="J77" s="3">
        <f t="shared" si="1"/>
        <v>1.0097087378640777</v>
      </c>
      <c r="K77" s="64">
        <v>721</v>
      </c>
    </row>
    <row r="78" spans="1:11" x14ac:dyDescent="0.45">
      <c r="A78" s="1" t="s">
        <v>378</v>
      </c>
      <c r="B78" t="s">
        <v>379</v>
      </c>
      <c r="C78" t="s">
        <v>380</v>
      </c>
      <c r="D78" t="s">
        <v>381</v>
      </c>
      <c r="E78" t="s">
        <v>382</v>
      </c>
      <c r="F78" s="64">
        <v>3172</v>
      </c>
      <c r="G78" s="36">
        <v>1</v>
      </c>
      <c r="H78" s="36">
        <v>0</v>
      </c>
      <c r="I78" s="64">
        <v>22271</v>
      </c>
      <c r="J78" s="3">
        <f t="shared" si="1"/>
        <v>0.9293135823075318</v>
      </c>
      <c r="K78" s="64">
        <v>23965</v>
      </c>
    </row>
    <row r="79" spans="1:11" x14ac:dyDescent="0.45">
      <c r="A79" s="1" t="s">
        <v>383</v>
      </c>
      <c r="B79" t="s">
        <v>384</v>
      </c>
      <c r="C79" t="s">
        <v>385</v>
      </c>
      <c r="D79" t="s">
        <v>386</v>
      </c>
      <c r="E79" t="s">
        <v>387</v>
      </c>
      <c r="F79" s="64">
        <v>2184</v>
      </c>
      <c r="G79" s="36">
        <v>1</v>
      </c>
      <c r="H79" s="36">
        <v>0</v>
      </c>
      <c r="I79" s="64">
        <v>1405</v>
      </c>
      <c r="J79" s="3">
        <f t="shared" si="1"/>
        <v>0.62639322336156933</v>
      </c>
      <c r="K79" s="64">
        <v>2243</v>
      </c>
    </row>
    <row r="80" spans="1:11" x14ac:dyDescent="0.45">
      <c r="A80" s="1" t="s">
        <v>388</v>
      </c>
      <c r="B80" t="s">
        <v>389</v>
      </c>
      <c r="C80" t="s">
        <v>390</v>
      </c>
      <c r="D80" t="s">
        <v>391</v>
      </c>
      <c r="E80" t="s">
        <v>392</v>
      </c>
      <c r="F80" s="64">
        <v>1670</v>
      </c>
      <c r="G80" s="36">
        <v>1</v>
      </c>
      <c r="H80" s="36">
        <v>0</v>
      </c>
      <c r="I80" s="64">
        <v>458</v>
      </c>
      <c r="J80" s="3">
        <f t="shared" si="1"/>
        <v>4.7902939023114738E-2</v>
      </c>
      <c r="K80" s="64">
        <v>9561</v>
      </c>
    </row>
    <row r="81" spans="1:11" x14ac:dyDescent="0.45">
      <c r="A81" s="1" t="s">
        <v>393</v>
      </c>
      <c r="B81" t="s">
        <v>394</v>
      </c>
      <c r="C81" t="s">
        <v>395</v>
      </c>
      <c r="D81" t="s">
        <v>396</v>
      </c>
      <c r="E81" t="s">
        <v>397</v>
      </c>
      <c r="F81" s="64">
        <v>1150</v>
      </c>
      <c r="G81" s="36">
        <v>1</v>
      </c>
      <c r="H81" s="36">
        <v>0</v>
      </c>
      <c r="I81" s="64">
        <v>1203</v>
      </c>
      <c r="J81" s="3">
        <f t="shared" si="1"/>
        <v>1.1435361216730038</v>
      </c>
      <c r="K81" s="64">
        <v>1052</v>
      </c>
    </row>
    <row r="82" spans="1:11" x14ac:dyDescent="0.45">
      <c r="A82" s="1" t="s">
        <v>398</v>
      </c>
      <c r="B82" t="s">
        <v>399</v>
      </c>
      <c r="C82" t="s">
        <v>400</v>
      </c>
      <c r="D82" t="s">
        <v>401</v>
      </c>
      <c r="E82" t="s">
        <v>402</v>
      </c>
      <c r="F82" s="64">
        <v>2106</v>
      </c>
      <c r="G82" s="36">
        <v>1</v>
      </c>
      <c r="H82" s="36">
        <v>0</v>
      </c>
      <c r="I82" s="64">
        <v>7151</v>
      </c>
      <c r="J82" s="3">
        <f t="shared" si="1"/>
        <v>2.3323548597521202</v>
      </c>
      <c r="K82" s="64">
        <v>3066</v>
      </c>
    </row>
    <row r="83" spans="1:11" x14ac:dyDescent="0.45">
      <c r="A83" s="1" t="s">
        <v>403</v>
      </c>
      <c r="B83" t="s">
        <v>404</v>
      </c>
      <c r="C83" t="s">
        <v>405</v>
      </c>
      <c r="D83" t="s">
        <v>406</v>
      </c>
      <c r="E83" t="s">
        <v>407</v>
      </c>
      <c r="F83" s="64">
        <v>2964</v>
      </c>
      <c r="G83" s="36">
        <v>1</v>
      </c>
      <c r="H83" s="36">
        <v>0</v>
      </c>
      <c r="I83" s="64">
        <v>9331</v>
      </c>
      <c r="J83" s="3">
        <f t="shared" si="1"/>
        <v>0.82182490752157833</v>
      </c>
      <c r="K83" s="64">
        <v>11354</v>
      </c>
    </row>
    <row r="84" spans="1:11" x14ac:dyDescent="0.45">
      <c r="A84" s="1" t="s">
        <v>408</v>
      </c>
      <c r="B84" t="s">
        <v>409</v>
      </c>
      <c r="C84" t="s">
        <v>410</v>
      </c>
      <c r="D84" t="s">
        <v>411</v>
      </c>
      <c r="E84" t="s">
        <v>412</v>
      </c>
      <c r="F84" s="64">
        <v>2444</v>
      </c>
      <c r="G84" s="36">
        <v>1</v>
      </c>
      <c r="H84" s="36">
        <v>0</v>
      </c>
      <c r="I84" s="64">
        <v>2689</v>
      </c>
      <c r="J84" s="3">
        <f t="shared" si="1"/>
        <v>0.43995418848167539</v>
      </c>
      <c r="K84" s="64">
        <v>6112</v>
      </c>
    </row>
    <row r="85" spans="1:11" x14ac:dyDescent="0.45">
      <c r="A85" s="1" t="s">
        <v>413</v>
      </c>
      <c r="B85" t="s">
        <v>414</v>
      </c>
      <c r="C85" t="s">
        <v>415</v>
      </c>
      <c r="D85" t="s">
        <v>416</v>
      </c>
      <c r="E85" t="s">
        <v>417</v>
      </c>
      <c r="F85" s="64">
        <v>1976</v>
      </c>
      <c r="G85" s="36">
        <v>1</v>
      </c>
      <c r="H85" s="36">
        <v>0</v>
      </c>
      <c r="I85" s="64">
        <v>6074</v>
      </c>
      <c r="J85" s="3">
        <f t="shared" si="1"/>
        <v>2.0780020526855969</v>
      </c>
      <c r="K85" s="64">
        <v>2923</v>
      </c>
    </row>
    <row r="86" spans="1:11" x14ac:dyDescent="0.45">
      <c r="A86" s="1" t="s">
        <v>418</v>
      </c>
      <c r="B86" t="s">
        <v>419</v>
      </c>
      <c r="C86" t="s">
        <v>420</v>
      </c>
      <c r="D86" t="s">
        <v>421</v>
      </c>
      <c r="E86" t="s">
        <v>422</v>
      </c>
      <c r="F86" s="64">
        <v>1940</v>
      </c>
      <c r="G86" s="36">
        <v>1</v>
      </c>
      <c r="H86" s="36">
        <v>0</v>
      </c>
      <c r="I86" s="64">
        <v>5993</v>
      </c>
      <c r="J86" s="3">
        <f t="shared" si="1"/>
        <v>3.0405885337392187</v>
      </c>
      <c r="K86" s="64">
        <v>1971</v>
      </c>
    </row>
    <row r="87" spans="1:11" x14ac:dyDescent="0.45">
      <c r="A87" s="1" t="s">
        <v>423</v>
      </c>
      <c r="B87" t="s">
        <v>424</v>
      </c>
      <c r="C87" t="s">
        <v>425</v>
      </c>
      <c r="D87" t="s">
        <v>426</v>
      </c>
      <c r="E87" t="s">
        <v>427</v>
      </c>
      <c r="F87" s="64">
        <v>2184</v>
      </c>
      <c r="G87" s="36">
        <v>1</v>
      </c>
      <c r="H87" s="36">
        <v>0</v>
      </c>
      <c r="I87" s="64">
        <v>2344</v>
      </c>
      <c r="J87" s="3">
        <f t="shared" si="1"/>
        <v>0.71202916160388818</v>
      </c>
      <c r="K87" s="64">
        <v>3292</v>
      </c>
    </row>
    <row r="88" spans="1:11" x14ac:dyDescent="0.45">
      <c r="A88" s="1" t="s">
        <v>428</v>
      </c>
      <c r="B88" t="s">
        <v>429</v>
      </c>
      <c r="C88" t="s">
        <v>430</v>
      </c>
      <c r="D88" t="s">
        <v>431</v>
      </c>
      <c r="E88" t="s">
        <v>432</v>
      </c>
      <c r="F88" s="64">
        <v>2028</v>
      </c>
      <c r="G88" s="36">
        <v>1</v>
      </c>
      <c r="H88" s="36">
        <v>0</v>
      </c>
      <c r="I88" s="64">
        <v>2488</v>
      </c>
      <c r="J88" s="3">
        <f t="shared" si="1"/>
        <v>0.55935251798561147</v>
      </c>
      <c r="K88" s="64">
        <v>4448</v>
      </c>
    </row>
    <row r="89" spans="1:11" x14ac:dyDescent="0.45">
      <c r="A89" s="1" t="s">
        <v>433</v>
      </c>
      <c r="B89" t="s">
        <v>434</v>
      </c>
      <c r="C89" t="s">
        <v>435</v>
      </c>
      <c r="D89" t="s">
        <v>436</v>
      </c>
      <c r="E89" t="s">
        <v>437</v>
      </c>
      <c r="F89" s="64">
        <v>1820</v>
      </c>
      <c r="G89" s="36">
        <v>1</v>
      </c>
      <c r="H89" s="36">
        <v>0</v>
      </c>
      <c r="I89" s="64">
        <v>4264</v>
      </c>
      <c r="J89" s="3">
        <f t="shared" si="1"/>
        <v>0.46898372195336557</v>
      </c>
      <c r="K89" s="64">
        <v>9092</v>
      </c>
    </row>
    <row r="90" spans="1:11" x14ac:dyDescent="0.45">
      <c r="A90" s="1" t="s">
        <v>438</v>
      </c>
      <c r="B90" t="s">
        <v>439</v>
      </c>
      <c r="C90" t="s">
        <v>440</v>
      </c>
      <c r="D90" t="s">
        <v>441</v>
      </c>
      <c r="E90" t="s">
        <v>442</v>
      </c>
      <c r="F90" s="64">
        <v>39832</v>
      </c>
      <c r="G90" s="36">
        <v>11</v>
      </c>
      <c r="H90" s="36">
        <v>0</v>
      </c>
      <c r="I90" s="64">
        <v>327949</v>
      </c>
      <c r="J90" s="3">
        <f t="shared" si="1"/>
        <v>0.76833273981332229</v>
      </c>
      <c r="K90" s="64">
        <v>426832</v>
      </c>
    </row>
    <row r="91" spans="1:11" x14ac:dyDescent="0.45">
      <c r="A91" s="1" t="s">
        <v>443</v>
      </c>
      <c r="B91" t="s">
        <v>444</v>
      </c>
      <c r="C91" t="s">
        <v>445</v>
      </c>
      <c r="D91" t="s">
        <v>446</v>
      </c>
      <c r="E91" t="s">
        <v>447</v>
      </c>
      <c r="F91" s="64">
        <v>3588</v>
      </c>
      <c r="G91" s="36">
        <v>1</v>
      </c>
      <c r="H91" s="36">
        <v>0</v>
      </c>
      <c r="I91" s="64">
        <v>9537</v>
      </c>
      <c r="J91" s="3">
        <f t="shared" si="1"/>
        <v>0.39353800445654863</v>
      </c>
      <c r="K91" s="64">
        <v>24234</v>
      </c>
    </row>
    <row r="92" spans="1:11" x14ac:dyDescent="0.45">
      <c r="A92" s="1" t="s">
        <v>448</v>
      </c>
      <c r="B92" t="s">
        <v>449</v>
      </c>
      <c r="C92" t="s">
        <v>450</v>
      </c>
      <c r="D92" t="s">
        <v>451</v>
      </c>
      <c r="E92" t="s">
        <v>452</v>
      </c>
      <c r="F92" s="64">
        <v>2080</v>
      </c>
      <c r="G92" s="36">
        <v>1</v>
      </c>
      <c r="H92" s="36">
        <v>0</v>
      </c>
      <c r="I92" s="64">
        <v>1685</v>
      </c>
      <c r="J92" s="3">
        <f t="shared" si="1"/>
        <v>0.69801159900579945</v>
      </c>
      <c r="K92" s="64">
        <v>2414</v>
      </c>
    </row>
    <row r="93" spans="1:11" x14ac:dyDescent="0.45">
      <c r="A93" s="1" t="s">
        <v>453</v>
      </c>
      <c r="B93" t="s">
        <v>454</v>
      </c>
      <c r="C93" t="s">
        <v>455</v>
      </c>
      <c r="D93" t="s">
        <v>456</v>
      </c>
      <c r="E93" t="s">
        <v>457</v>
      </c>
      <c r="F93" s="64">
        <v>2223</v>
      </c>
      <c r="G93" s="36">
        <v>1</v>
      </c>
      <c r="H93" s="36">
        <v>0</v>
      </c>
      <c r="I93" s="64">
        <v>8189</v>
      </c>
      <c r="J93" s="3">
        <f t="shared" si="1"/>
        <v>0.84422680412371132</v>
      </c>
      <c r="K93" s="64">
        <v>9700</v>
      </c>
    </row>
    <row r="94" spans="1:11" x14ac:dyDescent="0.45">
      <c r="A94" s="1" t="s">
        <v>458</v>
      </c>
      <c r="B94" t="s">
        <v>459</v>
      </c>
      <c r="C94" t="s">
        <v>460</v>
      </c>
      <c r="D94" t="s">
        <v>461</v>
      </c>
      <c r="E94" t="s">
        <v>462</v>
      </c>
      <c r="F94" s="64">
        <v>1196</v>
      </c>
      <c r="G94" s="36">
        <v>1</v>
      </c>
      <c r="H94" s="36">
        <v>0</v>
      </c>
      <c r="I94" s="64">
        <v>803</v>
      </c>
      <c r="J94" s="3">
        <f t="shared" si="1"/>
        <v>0.9177142857142857</v>
      </c>
      <c r="K94" s="64">
        <v>875</v>
      </c>
    </row>
    <row r="95" spans="1:11" x14ac:dyDescent="0.45">
      <c r="A95" s="1" t="s">
        <v>463</v>
      </c>
      <c r="B95" t="s">
        <v>464</v>
      </c>
      <c r="C95" t="s">
        <v>465</v>
      </c>
      <c r="D95" t="s">
        <v>466</v>
      </c>
      <c r="E95" t="s">
        <v>467</v>
      </c>
      <c r="F95" s="64">
        <v>1560</v>
      </c>
      <c r="G95" s="36">
        <v>1</v>
      </c>
      <c r="H95" s="36">
        <v>0</v>
      </c>
      <c r="I95" s="64">
        <v>1446</v>
      </c>
      <c r="J95" s="3">
        <f t="shared" si="1"/>
        <v>1.412109375</v>
      </c>
      <c r="K95" s="64">
        <v>1024</v>
      </c>
    </row>
    <row r="96" spans="1:11" x14ac:dyDescent="0.45">
      <c r="A96" s="1" t="s">
        <v>468</v>
      </c>
      <c r="B96" t="s">
        <v>37</v>
      </c>
      <c r="C96" t="s">
        <v>469</v>
      </c>
      <c r="D96" t="s">
        <v>37</v>
      </c>
      <c r="E96" t="s">
        <v>37</v>
      </c>
      <c r="F96" s="65" t="s">
        <v>37</v>
      </c>
      <c r="G96" s="36">
        <v>1</v>
      </c>
      <c r="H96" s="36">
        <v>0</v>
      </c>
      <c r="I96" s="64">
        <v>0</v>
      </c>
      <c r="J96" s="3">
        <f t="shared" si="1"/>
        <v>0</v>
      </c>
      <c r="K96" s="64">
        <v>1106</v>
      </c>
    </row>
    <row r="97" spans="1:11" x14ac:dyDescent="0.45">
      <c r="A97" s="1" t="s">
        <v>470</v>
      </c>
      <c r="B97" t="s">
        <v>471</v>
      </c>
      <c r="C97" t="s">
        <v>472</v>
      </c>
      <c r="D97" t="s">
        <v>473</v>
      </c>
      <c r="E97" t="s">
        <v>474</v>
      </c>
      <c r="F97" s="64">
        <v>2608</v>
      </c>
      <c r="G97" s="36">
        <v>1</v>
      </c>
      <c r="H97" s="36">
        <v>0</v>
      </c>
      <c r="I97" s="64">
        <v>8302</v>
      </c>
      <c r="J97" s="3">
        <f t="shared" si="1"/>
        <v>0.35635489548010474</v>
      </c>
      <c r="K97" s="64">
        <v>23297</v>
      </c>
    </row>
    <row r="98" spans="1:11" x14ac:dyDescent="0.45">
      <c r="A98" s="1" t="s">
        <v>475</v>
      </c>
      <c r="B98" t="s">
        <v>476</v>
      </c>
      <c r="C98" t="s">
        <v>477</v>
      </c>
      <c r="D98" t="s">
        <v>478</v>
      </c>
      <c r="E98" t="s">
        <v>479</v>
      </c>
      <c r="F98" s="64">
        <v>1560</v>
      </c>
      <c r="G98" s="36">
        <v>1</v>
      </c>
      <c r="H98" s="36">
        <v>0</v>
      </c>
      <c r="I98" s="64">
        <v>1885</v>
      </c>
      <c r="J98" s="3">
        <f t="shared" si="1"/>
        <v>0.38938235901673207</v>
      </c>
      <c r="K98" s="64">
        <v>4841</v>
      </c>
    </row>
    <row r="99" spans="1:11" x14ac:dyDescent="0.45">
      <c r="A99" s="1" t="s">
        <v>480</v>
      </c>
      <c r="B99" t="s">
        <v>481</v>
      </c>
      <c r="C99" t="s">
        <v>482</v>
      </c>
      <c r="D99" t="s">
        <v>483</v>
      </c>
      <c r="E99" t="s">
        <v>484</v>
      </c>
      <c r="F99" s="64">
        <v>2886</v>
      </c>
      <c r="G99" s="36">
        <v>1</v>
      </c>
      <c r="H99" s="36">
        <v>0</v>
      </c>
      <c r="I99" s="64">
        <v>20473</v>
      </c>
      <c r="J99" s="3">
        <f t="shared" si="1"/>
        <v>2.8184196035242293</v>
      </c>
      <c r="K99" s="64">
        <v>7264</v>
      </c>
    </row>
    <row r="100" spans="1:11" x14ac:dyDescent="0.45">
      <c r="A100" s="1" t="s">
        <v>485</v>
      </c>
      <c r="B100" t="s">
        <v>486</v>
      </c>
      <c r="C100" t="s">
        <v>487</v>
      </c>
      <c r="D100" t="s">
        <v>488</v>
      </c>
      <c r="E100" t="s">
        <v>489</v>
      </c>
      <c r="F100" s="64">
        <v>1950</v>
      </c>
      <c r="G100" s="36">
        <v>1</v>
      </c>
      <c r="H100" s="36">
        <v>0</v>
      </c>
      <c r="I100" s="64">
        <v>1082</v>
      </c>
      <c r="J100" s="3">
        <f t="shared" si="1"/>
        <v>0.90848026868178</v>
      </c>
      <c r="K100" s="64">
        <v>1191</v>
      </c>
    </row>
    <row r="101" spans="1:11" x14ac:dyDescent="0.45">
      <c r="A101" s="1" t="s">
        <v>490</v>
      </c>
      <c r="B101" t="s">
        <v>491</v>
      </c>
      <c r="C101" t="s">
        <v>492</v>
      </c>
      <c r="D101" t="s">
        <v>493</v>
      </c>
      <c r="E101" t="s">
        <v>493</v>
      </c>
      <c r="F101" s="64">
        <v>37878</v>
      </c>
      <c r="G101" s="36">
        <v>16</v>
      </c>
      <c r="H101" s="36">
        <v>1</v>
      </c>
      <c r="I101" s="64">
        <v>23978</v>
      </c>
      <c r="J101" s="3">
        <f t="shared" si="1"/>
        <v>0.14535468774626883</v>
      </c>
      <c r="K101" s="64">
        <v>164962</v>
      </c>
    </row>
    <row r="102" spans="1:11" x14ac:dyDescent="0.45">
      <c r="A102" s="1" t="s">
        <v>494</v>
      </c>
      <c r="B102" t="s">
        <v>495</v>
      </c>
      <c r="C102" t="s">
        <v>496</v>
      </c>
      <c r="D102" t="s">
        <v>212</v>
      </c>
      <c r="E102" t="s">
        <v>212</v>
      </c>
      <c r="F102" s="64">
        <v>13078</v>
      </c>
      <c r="G102" s="36">
        <v>8</v>
      </c>
      <c r="H102" s="36">
        <v>0</v>
      </c>
      <c r="I102" s="64">
        <v>92296</v>
      </c>
      <c r="J102" s="3">
        <f t="shared" si="1"/>
        <v>0.93982994755867832</v>
      </c>
      <c r="K102" s="64">
        <v>98205</v>
      </c>
    </row>
    <row r="103" spans="1:11" x14ac:dyDescent="0.45">
      <c r="A103" s="1" t="s">
        <v>497</v>
      </c>
      <c r="B103" t="s">
        <v>498</v>
      </c>
      <c r="C103" t="s">
        <v>499</v>
      </c>
      <c r="D103" t="s">
        <v>212</v>
      </c>
      <c r="E103" t="s">
        <v>212</v>
      </c>
      <c r="F103" s="64">
        <v>4680</v>
      </c>
      <c r="G103" s="36">
        <v>1</v>
      </c>
      <c r="H103" s="36">
        <v>0</v>
      </c>
      <c r="I103" s="64">
        <v>18889</v>
      </c>
      <c r="J103" s="3">
        <f t="shared" si="1"/>
        <v>0.7033437593089068</v>
      </c>
      <c r="K103" s="64">
        <v>26856</v>
      </c>
    </row>
    <row r="104" spans="1:11" x14ac:dyDescent="0.45">
      <c r="A104" s="1" t="s">
        <v>500</v>
      </c>
      <c r="B104" t="s">
        <v>501</v>
      </c>
      <c r="C104" t="s">
        <v>502</v>
      </c>
      <c r="D104" t="s">
        <v>503</v>
      </c>
      <c r="E104" t="s">
        <v>504</v>
      </c>
      <c r="F104" s="64">
        <v>3070</v>
      </c>
      <c r="G104" s="36">
        <v>1</v>
      </c>
      <c r="H104" s="36">
        <v>0</v>
      </c>
      <c r="I104" s="64">
        <v>21633</v>
      </c>
      <c r="J104" s="3">
        <f t="shared" si="1"/>
        <v>0.43146914515936019</v>
      </c>
      <c r="K104" s="64">
        <v>50138</v>
      </c>
    </row>
    <row r="105" spans="1:11" x14ac:dyDescent="0.45">
      <c r="A105" s="1" t="s">
        <v>505</v>
      </c>
      <c r="B105" t="s">
        <v>506</v>
      </c>
      <c r="C105" t="s">
        <v>507</v>
      </c>
      <c r="D105" t="s">
        <v>508</v>
      </c>
      <c r="E105" t="s">
        <v>509</v>
      </c>
      <c r="F105" s="64">
        <v>836</v>
      </c>
      <c r="G105" s="36">
        <v>1</v>
      </c>
      <c r="H105" s="36">
        <v>0</v>
      </c>
      <c r="I105" s="64">
        <v>1191</v>
      </c>
      <c r="J105" s="3">
        <f t="shared" si="1"/>
        <v>0.83461807988787662</v>
      </c>
      <c r="K105" s="64">
        <v>1427</v>
      </c>
    </row>
    <row r="106" spans="1:11" x14ac:dyDescent="0.45">
      <c r="A106" s="1" t="s">
        <v>510</v>
      </c>
      <c r="B106" t="s">
        <v>511</v>
      </c>
      <c r="C106" t="s">
        <v>512</v>
      </c>
      <c r="D106" t="s">
        <v>513</v>
      </c>
      <c r="E106" t="s">
        <v>514</v>
      </c>
      <c r="F106" s="64">
        <v>2080</v>
      </c>
      <c r="G106" s="36">
        <v>1</v>
      </c>
      <c r="H106" s="36">
        <v>0</v>
      </c>
      <c r="I106" s="64">
        <v>2764</v>
      </c>
      <c r="J106" s="3">
        <f t="shared" si="1"/>
        <v>0.96575821104122994</v>
      </c>
      <c r="K106" s="64">
        <v>2862</v>
      </c>
    </row>
    <row r="107" spans="1:11" x14ac:dyDescent="0.45">
      <c r="A107" s="1" t="s">
        <v>515</v>
      </c>
      <c r="B107" t="s">
        <v>516</v>
      </c>
      <c r="C107" t="s">
        <v>517</v>
      </c>
      <c r="D107" t="s">
        <v>518</v>
      </c>
      <c r="E107" t="s">
        <v>519</v>
      </c>
      <c r="F107" s="64">
        <v>988</v>
      </c>
      <c r="G107" s="36">
        <v>1</v>
      </c>
      <c r="H107" s="36">
        <v>0</v>
      </c>
      <c r="I107" s="64">
        <v>141</v>
      </c>
      <c r="J107" s="3">
        <f t="shared" si="1"/>
        <v>0.53007518796992481</v>
      </c>
      <c r="K107" s="64">
        <v>266</v>
      </c>
    </row>
    <row r="108" spans="1:11" x14ac:dyDescent="0.45">
      <c r="A108" s="1" t="s">
        <v>520</v>
      </c>
      <c r="B108" t="s">
        <v>521</v>
      </c>
      <c r="C108" t="s">
        <v>522</v>
      </c>
      <c r="D108" t="s">
        <v>523</v>
      </c>
      <c r="E108" t="s">
        <v>524</v>
      </c>
      <c r="F108" s="64">
        <v>936</v>
      </c>
      <c r="G108" s="36">
        <v>1</v>
      </c>
      <c r="H108" s="36">
        <v>0</v>
      </c>
      <c r="I108" s="64">
        <v>313</v>
      </c>
      <c r="J108" s="3">
        <f t="shared" si="1"/>
        <v>0.37485029940119763</v>
      </c>
      <c r="K108" s="64">
        <v>835</v>
      </c>
    </row>
    <row r="109" spans="1:11" x14ac:dyDescent="0.45">
      <c r="A109" s="1" t="s">
        <v>525</v>
      </c>
      <c r="B109" t="s">
        <v>526</v>
      </c>
      <c r="C109" t="s">
        <v>527</v>
      </c>
      <c r="D109" t="s">
        <v>528</v>
      </c>
      <c r="E109" t="s">
        <v>529</v>
      </c>
      <c r="F109" s="64">
        <v>2236</v>
      </c>
      <c r="G109" s="36">
        <v>1</v>
      </c>
      <c r="H109" s="36">
        <v>0</v>
      </c>
      <c r="I109" s="64">
        <v>3680</v>
      </c>
      <c r="J109" s="3">
        <f t="shared" si="1"/>
        <v>1.2315930388219545</v>
      </c>
      <c r="K109" s="64">
        <v>2988</v>
      </c>
    </row>
    <row r="110" spans="1:11" x14ac:dyDescent="0.45">
      <c r="A110" s="1" t="s">
        <v>530</v>
      </c>
      <c r="B110" t="s">
        <v>531</v>
      </c>
      <c r="C110" t="s">
        <v>532</v>
      </c>
      <c r="D110" t="s">
        <v>533</v>
      </c>
      <c r="E110" t="s">
        <v>534</v>
      </c>
      <c r="F110" s="64">
        <v>850</v>
      </c>
      <c r="G110" s="36">
        <v>1</v>
      </c>
      <c r="H110" s="36">
        <v>0</v>
      </c>
      <c r="I110" s="64">
        <v>146</v>
      </c>
      <c r="J110" s="3">
        <f t="shared" si="1"/>
        <v>0.36962025316455699</v>
      </c>
      <c r="K110" s="64">
        <v>395</v>
      </c>
    </row>
    <row r="111" spans="1:11" x14ac:dyDescent="0.45">
      <c r="A111" s="1" t="s">
        <v>535</v>
      </c>
      <c r="B111" t="s">
        <v>536</v>
      </c>
      <c r="C111" t="s">
        <v>537</v>
      </c>
      <c r="D111" t="s">
        <v>538</v>
      </c>
      <c r="E111" t="s">
        <v>539</v>
      </c>
      <c r="F111" s="64">
        <v>68971</v>
      </c>
      <c r="G111" s="36">
        <v>23</v>
      </c>
      <c r="H111" s="36">
        <v>2</v>
      </c>
      <c r="I111" s="64">
        <v>377897</v>
      </c>
      <c r="J111" s="3">
        <f t="shared" si="1"/>
        <v>0.54490176117569367</v>
      </c>
      <c r="K111" s="64">
        <v>693514</v>
      </c>
    </row>
    <row r="112" spans="1:11" x14ac:dyDescent="0.45">
      <c r="A112" s="1" t="s">
        <v>540</v>
      </c>
      <c r="B112" t="s">
        <v>541</v>
      </c>
      <c r="C112" t="s">
        <v>542</v>
      </c>
      <c r="D112" t="s">
        <v>543</v>
      </c>
      <c r="E112" t="s">
        <v>544</v>
      </c>
      <c r="F112" s="64">
        <v>1872</v>
      </c>
      <c r="G112" s="36">
        <v>1</v>
      </c>
      <c r="H112" s="36">
        <v>0</v>
      </c>
      <c r="I112" s="64">
        <v>1355</v>
      </c>
      <c r="J112" s="3">
        <f t="shared" si="1"/>
        <v>0.15785181733457596</v>
      </c>
      <c r="K112" s="64">
        <v>8584</v>
      </c>
    </row>
    <row r="113" spans="1:11" x14ac:dyDescent="0.45">
      <c r="A113" s="1" t="s">
        <v>545</v>
      </c>
      <c r="B113" t="s">
        <v>546</v>
      </c>
      <c r="C113" t="s">
        <v>547</v>
      </c>
      <c r="D113" t="s">
        <v>548</v>
      </c>
      <c r="E113" t="s">
        <v>549</v>
      </c>
      <c r="F113" s="64">
        <v>2040</v>
      </c>
      <c r="G113" s="36">
        <v>1</v>
      </c>
      <c r="H113" s="36">
        <v>0</v>
      </c>
      <c r="I113" s="64">
        <v>2958</v>
      </c>
      <c r="J113" s="3">
        <f t="shared" si="1"/>
        <v>0.54828544949026881</v>
      </c>
      <c r="K113" s="64">
        <v>5395</v>
      </c>
    </row>
    <row r="114" spans="1:11" x14ac:dyDescent="0.45">
      <c r="A114" s="1" t="s">
        <v>550</v>
      </c>
      <c r="B114" t="s">
        <v>551</v>
      </c>
      <c r="C114" t="s">
        <v>552</v>
      </c>
      <c r="D114" t="s">
        <v>553</v>
      </c>
      <c r="E114" t="s">
        <v>554</v>
      </c>
      <c r="F114" s="64">
        <v>2496</v>
      </c>
      <c r="G114" s="36">
        <v>1</v>
      </c>
      <c r="H114" s="36">
        <v>0</v>
      </c>
      <c r="I114" s="64">
        <v>13417</v>
      </c>
      <c r="J114" s="3">
        <f t="shared" si="1"/>
        <v>1.5997376892810302</v>
      </c>
      <c r="K114" s="64">
        <v>8387</v>
      </c>
    </row>
    <row r="115" spans="1:11" x14ac:dyDescent="0.45">
      <c r="A115" s="1" t="s">
        <v>555</v>
      </c>
      <c r="B115" t="s">
        <v>556</v>
      </c>
      <c r="C115" t="s">
        <v>557</v>
      </c>
      <c r="D115" t="s">
        <v>558</v>
      </c>
      <c r="E115" t="s">
        <v>559</v>
      </c>
      <c r="F115" s="64">
        <v>1300</v>
      </c>
      <c r="G115" s="36">
        <v>1</v>
      </c>
      <c r="H115" s="36">
        <v>0</v>
      </c>
      <c r="I115" s="64">
        <v>585</v>
      </c>
      <c r="J115" s="3">
        <f t="shared" si="1"/>
        <v>0.24538590604026847</v>
      </c>
      <c r="K115" s="64">
        <v>2384</v>
      </c>
    </row>
    <row r="116" spans="1:11" x14ac:dyDescent="0.45">
      <c r="A116" s="1" t="s">
        <v>560</v>
      </c>
      <c r="B116" t="s">
        <v>374</v>
      </c>
      <c r="C116" t="s">
        <v>374</v>
      </c>
      <c r="D116" t="s">
        <v>561</v>
      </c>
      <c r="E116" t="s">
        <v>562</v>
      </c>
      <c r="F116" s="64">
        <v>2080</v>
      </c>
      <c r="G116" s="36">
        <v>1</v>
      </c>
      <c r="H116" s="36">
        <v>0</v>
      </c>
      <c r="I116" s="64">
        <v>2184</v>
      </c>
      <c r="J116" s="3">
        <f t="shared" si="1"/>
        <v>0.83454337027130299</v>
      </c>
      <c r="K116" s="64">
        <v>2617</v>
      </c>
    </row>
    <row r="117" spans="1:11" x14ac:dyDescent="0.45">
      <c r="A117" s="1" t="s">
        <v>563</v>
      </c>
      <c r="B117" t="s">
        <v>564</v>
      </c>
      <c r="C117" t="s">
        <v>565</v>
      </c>
      <c r="D117" t="s">
        <v>566</v>
      </c>
      <c r="E117" t="s">
        <v>567</v>
      </c>
      <c r="F117" s="64">
        <v>2148</v>
      </c>
      <c r="G117" s="36">
        <v>1</v>
      </c>
      <c r="H117" s="36">
        <v>0</v>
      </c>
      <c r="I117" s="64">
        <v>2734</v>
      </c>
      <c r="J117" s="3">
        <f t="shared" si="1"/>
        <v>1.4842562432138979</v>
      </c>
      <c r="K117" s="64">
        <v>1842</v>
      </c>
    </row>
    <row r="118" spans="1:11" x14ac:dyDescent="0.45">
      <c r="A118" s="1" t="s">
        <v>568</v>
      </c>
      <c r="B118" t="s">
        <v>569</v>
      </c>
      <c r="C118" t="s">
        <v>570</v>
      </c>
      <c r="D118" t="s">
        <v>571</v>
      </c>
      <c r="E118" t="s">
        <v>572</v>
      </c>
      <c r="F118" s="64">
        <v>1664</v>
      </c>
      <c r="G118" s="36">
        <v>1</v>
      </c>
      <c r="H118" s="36">
        <v>0</v>
      </c>
      <c r="I118" s="64">
        <v>1186</v>
      </c>
      <c r="J118" s="3">
        <f t="shared" si="1"/>
        <v>1.6870554765291608</v>
      </c>
      <c r="K118" s="64">
        <v>703</v>
      </c>
    </row>
    <row r="119" spans="1:11" x14ac:dyDescent="0.45">
      <c r="A119" s="1" t="s">
        <v>573</v>
      </c>
      <c r="B119" t="s">
        <v>574</v>
      </c>
      <c r="C119" t="s">
        <v>575</v>
      </c>
      <c r="D119" t="s">
        <v>576</v>
      </c>
      <c r="E119" t="s">
        <v>577</v>
      </c>
      <c r="F119" s="64">
        <v>20228</v>
      </c>
      <c r="G119" s="36">
        <v>7</v>
      </c>
      <c r="H119" s="36">
        <v>1</v>
      </c>
      <c r="I119" s="64">
        <v>6829</v>
      </c>
      <c r="J119" s="3">
        <f t="shared" si="1"/>
        <v>0.14630331855089229</v>
      </c>
      <c r="K119" s="64">
        <v>46677</v>
      </c>
    </row>
    <row r="120" spans="1:11" x14ac:dyDescent="0.45">
      <c r="A120" s="1" t="s">
        <v>578</v>
      </c>
      <c r="B120" t="s">
        <v>37</v>
      </c>
      <c r="C120" t="s">
        <v>37</v>
      </c>
      <c r="D120" t="s">
        <v>37</v>
      </c>
      <c r="E120" t="s">
        <v>37</v>
      </c>
      <c r="F120" s="65" t="s">
        <v>37</v>
      </c>
      <c r="G120" t="s">
        <v>37</v>
      </c>
      <c r="H120" t="s">
        <v>37</v>
      </c>
      <c r="I120" s="64">
        <v>0</v>
      </c>
      <c r="J120" s="3">
        <f t="shared" si="1"/>
        <v>0</v>
      </c>
      <c r="K120" s="64">
        <v>1127</v>
      </c>
    </row>
    <row r="121" spans="1:11" x14ac:dyDescent="0.45">
      <c r="A121" s="1" t="s">
        <v>579</v>
      </c>
      <c r="B121" t="s">
        <v>580</v>
      </c>
      <c r="C121" t="s">
        <v>581</v>
      </c>
      <c r="D121" t="s">
        <v>582</v>
      </c>
      <c r="E121" t="s">
        <v>583</v>
      </c>
      <c r="F121" s="64">
        <v>2080</v>
      </c>
      <c r="G121" s="36">
        <v>1</v>
      </c>
      <c r="H121" s="36">
        <v>0</v>
      </c>
      <c r="I121" s="64">
        <v>304</v>
      </c>
      <c r="J121" s="3">
        <f t="shared" si="1"/>
        <v>9.9770265835247784E-2</v>
      </c>
      <c r="K121" s="64">
        <v>3047</v>
      </c>
    </row>
    <row r="122" spans="1:11" x14ac:dyDescent="0.45">
      <c r="A122" s="1" t="s">
        <v>584</v>
      </c>
      <c r="B122" t="s">
        <v>585</v>
      </c>
      <c r="C122" t="s">
        <v>586</v>
      </c>
      <c r="D122" t="s">
        <v>587</v>
      </c>
      <c r="E122" t="s">
        <v>588</v>
      </c>
      <c r="F122" s="64">
        <v>2600</v>
      </c>
      <c r="G122" s="36">
        <v>1</v>
      </c>
      <c r="H122" s="36">
        <v>0</v>
      </c>
      <c r="I122" s="64">
        <v>5042</v>
      </c>
      <c r="J122" s="3">
        <f t="shared" si="1"/>
        <v>0.42910638297872339</v>
      </c>
      <c r="K122" s="64">
        <v>11750</v>
      </c>
    </row>
    <row r="123" spans="1:11" x14ac:dyDescent="0.45">
      <c r="A123" s="1" t="s">
        <v>589</v>
      </c>
      <c r="B123" t="s">
        <v>590</v>
      </c>
      <c r="C123" t="s">
        <v>591</v>
      </c>
      <c r="D123" t="s">
        <v>592</v>
      </c>
      <c r="E123" t="s">
        <v>593</v>
      </c>
      <c r="F123" s="64">
        <v>2340</v>
      </c>
      <c r="G123" s="36">
        <v>1</v>
      </c>
      <c r="H123" s="36">
        <v>0</v>
      </c>
      <c r="I123" s="64">
        <v>2511</v>
      </c>
      <c r="J123" s="3">
        <f t="shared" si="1"/>
        <v>1.2916666666666667</v>
      </c>
      <c r="K123" s="64">
        <v>1944</v>
      </c>
    </row>
    <row r="124" spans="1:11" x14ac:dyDescent="0.45">
      <c r="A124" s="1" t="s">
        <v>594</v>
      </c>
      <c r="B124" t="s">
        <v>595</v>
      </c>
      <c r="C124" t="s">
        <v>596</v>
      </c>
      <c r="D124" t="s">
        <v>597</v>
      </c>
      <c r="E124" t="s">
        <v>598</v>
      </c>
      <c r="F124" s="64">
        <v>1768</v>
      </c>
      <c r="G124" s="36">
        <v>1</v>
      </c>
      <c r="H124" s="36">
        <v>0</v>
      </c>
      <c r="I124" s="64">
        <v>963</v>
      </c>
      <c r="J124" s="3">
        <f t="shared" si="1"/>
        <v>0.89581395348837212</v>
      </c>
      <c r="K124" s="64">
        <v>1075</v>
      </c>
    </row>
    <row r="125" spans="1:11" x14ac:dyDescent="0.45">
      <c r="A125" s="1" t="s">
        <v>599</v>
      </c>
      <c r="B125" t="s">
        <v>600</v>
      </c>
      <c r="C125" t="s">
        <v>601</v>
      </c>
      <c r="D125" t="s">
        <v>602</v>
      </c>
      <c r="E125" t="s">
        <v>603</v>
      </c>
      <c r="F125" s="64">
        <v>3328</v>
      </c>
      <c r="G125" s="36">
        <v>1</v>
      </c>
      <c r="H125" s="36">
        <v>0</v>
      </c>
      <c r="I125" s="64">
        <v>23988</v>
      </c>
      <c r="J125" s="3">
        <f t="shared" si="1"/>
        <v>0.88621250184719969</v>
      </c>
      <c r="K125" s="64">
        <v>27068</v>
      </c>
    </row>
    <row r="127" spans="1:11" x14ac:dyDescent="0.45">
      <c r="A127" s="13" t="s">
        <v>604</v>
      </c>
      <c r="B127" s="13"/>
      <c r="C127" s="13"/>
      <c r="D127" s="13"/>
      <c r="E127" s="13"/>
      <c r="F127" s="37">
        <f>SUM(F4:F126)</f>
        <v>508676</v>
      </c>
      <c r="G127" s="5">
        <f>SUM(G2:G125)</f>
        <v>211</v>
      </c>
      <c r="I127" s="37">
        <f>SUM(I4:I126)</f>
        <v>2068069</v>
      </c>
      <c r="J127" s="3">
        <f>I127/F129</f>
        <v>0.51870303486330571</v>
      </c>
    </row>
    <row r="129" spans="1:7" x14ac:dyDescent="0.45">
      <c r="A129" s="13" t="s">
        <v>605</v>
      </c>
      <c r="B129" s="13"/>
      <c r="C129" s="13"/>
      <c r="D129" s="13"/>
      <c r="E129" s="13"/>
      <c r="F129" s="37">
        <v>3987000</v>
      </c>
      <c r="G129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F21A-1773-4E8D-A872-348F59661362}">
  <dimension ref="A1:J126"/>
  <sheetViews>
    <sheetView topLeftCell="A106" workbookViewId="0">
      <selection activeCell="F128" sqref="F128"/>
    </sheetView>
  </sheetViews>
  <sheetFormatPr defaultRowHeight="14.25" x14ac:dyDescent="0.45"/>
  <cols>
    <col min="1" max="1" width="52.3984375" bestFit="1" customWidth="1"/>
    <col min="2" max="2" width="13.1328125" style="37" bestFit="1" customWidth="1"/>
    <col min="3" max="3" width="18" bestFit="1" customWidth="1"/>
    <col min="4" max="4" width="12" bestFit="1" customWidth="1"/>
    <col min="5" max="5" width="11.3984375" style="5" bestFit="1" customWidth="1"/>
    <col min="6" max="6" width="29" style="37" bestFit="1" customWidth="1"/>
    <col min="7" max="7" width="22.1328125" bestFit="1" customWidth="1"/>
    <col min="8" max="8" width="12.86328125" bestFit="1" customWidth="1"/>
    <col min="9" max="9" width="11.59765625" bestFit="1" customWidth="1"/>
    <col min="10" max="10" width="29.1328125" style="37" bestFit="1" customWidth="1"/>
  </cols>
  <sheetData>
    <row r="1" spans="1:10" x14ac:dyDescent="0.45">
      <c r="A1" s="15" t="s">
        <v>825</v>
      </c>
    </row>
    <row r="3" spans="1:10" x14ac:dyDescent="0.45">
      <c r="C3" s="80" t="s">
        <v>2</v>
      </c>
      <c r="D3" s="80"/>
      <c r="E3" s="81" t="s">
        <v>826</v>
      </c>
      <c r="F3" s="81"/>
      <c r="G3" s="86" t="s">
        <v>827</v>
      </c>
      <c r="H3" s="86"/>
      <c r="I3" s="86"/>
      <c r="J3" s="86"/>
    </row>
    <row r="4" spans="1:10" x14ac:dyDescent="0.45">
      <c r="A4" s="23" t="s">
        <v>1</v>
      </c>
      <c r="B4" s="57" t="s">
        <v>11</v>
      </c>
      <c r="C4" s="21" t="s">
        <v>828</v>
      </c>
      <c r="D4" s="21" t="s">
        <v>829</v>
      </c>
      <c r="E4" s="27" t="s">
        <v>830</v>
      </c>
      <c r="F4" s="48" t="s">
        <v>831</v>
      </c>
      <c r="G4" s="22" t="s">
        <v>832</v>
      </c>
      <c r="H4" s="22" t="s">
        <v>833</v>
      </c>
      <c r="I4" s="22" t="s">
        <v>834</v>
      </c>
      <c r="J4" s="55" t="s">
        <v>835</v>
      </c>
    </row>
    <row r="5" spans="1:10" x14ac:dyDescent="0.45">
      <c r="A5" s="1" t="s">
        <v>12</v>
      </c>
      <c r="B5" s="36">
        <v>16578</v>
      </c>
      <c r="C5" t="s">
        <v>836</v>
      </c>
      <c r="D5" s="38">
        <v>59707</v>
      </c>
      <c r="E5" s="36">
        <v>1</v>
      </c>
      <c r="F5" s="37">
        <f>B5/E5</f>
        <v>16578</v>
      </c>
      <c r="G5" s="38">
        <v>46169</v>
      </c>
      <c r="H5" s="36">
        <v>9</v>
      </c>
      <c r="I5" s="36">
        <v>9</v>
      </c>
      <c r="J5">
        <f t="shared" ref="J5:J37" si="0">B5/I5</f>
        <v>1842</v>
      </c>
    </row>
    <row r="6" spans="1:10" x14ac:dyDescent="0.45">
      <c r="A6" s="1" t="s">
        <v>17</v>
      </c>
      <c r="B6" s="36">
        <v>803</v>
      </c>
      <c r="C6" t="s">
        <v>837</v>
      </c>
      <c r="D6" s="38">
        <v>10998</v>
      </c>
      <c r="E6" s="36">
        <v>0</v>
      </c>
      <c r="F6" s="37">
        <v>0</v>
      </c>
      <c r="G6" s="38">
        <v>5655</v>
      </c>
      <c r="H6" s="36">
        <v>2</v>
      </c>
      <c r="I6" s="36">
        <v>0.38</v>
      </c>
      <c r="J6" s="37">
        <f t="shared" si="0"/>
        <v>2113.1578947368421</v>
      </c>
    </row>
    <row r="7" spans="1:10" x14ac:dyDescent="0.45">
      <c r="A7" s="1" t="s">
        <v>22</v>
      </c>
      <c r="B7" s="36">
        <v>4962</v>
      </c>
      <c r="C7" t="s">
        <v>838</v>
      </c>
      <c r="D7" s="38">
        <v>53186</v>
      </c>
      <c r="E7" s="36">
        <v>1</v>
      </c>
      <c r="F7" s="37">
        <f t="shared" ref="F7:F64" si="1">B7/E7</f>
        <v>4962</v>
      </c>
      <c r="G7" s="38">
        <v>40277</v>
      </c>
      <c r="H7" s="36">
        <v>6</v>
      </c>
      <c r="I7" s="36">
        <v>5.78</v>
      </c>
      <c r="J7" s="37">
        <f t="shared" si="0"/>
        <v>858.47750865051898</v>
      </c>
    </row>
    <row r="8" spans="1:10" x14ac:dyDescent="0.45">
      <c r="A8" s="1" t="s">
        <v>27</v>
      </c>
      <c r="B8" s="36">
        <v>5530</v>
      </c>
      <c r="C8" t="s">
        <v>839</v>
      </c>
      <c r="D8" s="38">
        <v>41600</v>
      </c>
      <c r="E8" s="36">
        <v>0</v>
      </c>
      <c r="F8" s="37">
        <v>0</v>
      </c>
      <c r="G8" s="38">
        <v>37440</v>
      </c>
      <c r="H8" s="36">
        <v>2</v>
      </c>
      <c r="I8" s="36">
        <v>3.13</v>
      </c>
      <c r="J8" s="37">
        <f t="shared" si="0"/>
        <v>1766.7731629392972</v>
      </c>
    </row>
    <row r="9" spans="1:10" x14ac:dyDescent="0.45">
      <c r="A9" s="1" t="s">
        <v>32</v>
      </c>
      <c r="B9" s="36">
        <v>2185</v>
      </c>
      <c r="C9" t="s">
        <v>840</v>
      </c>
      <c r="D9" s="38">
        <v>30940</v>
      </c>
      <c r="E9" s="36">
        <v>0</v>
      </c>
      <c r="F9" s="37">
        <v>0</v>
      </c>
      <c r="G9" s="38">
        <v>23868</v>
      </c>
      <c r="H9" s="36">
        <v>3</v>
      </c>
      <c r="I9" s="36">
        <v>2.5499999999999998</v>
      </c>
      <c r="J9" s="37">
        <f t="shared" si="0"/>
        <v>856.86274509803923</v>
      </c>
    </row>
    <row r="10" spans="1:10" x14ac:dyDescent="0.45">
      <c r="A10" s="1" t="s">
        <v>38</v>
      </c>
      <c r="B10" s="36">
        <v>1008</v>
      </c>
      <c r="C10" t="s">
        <v>841</v>
      </c>
      <c r="D10" s="38">
        <v>19285</v>
      </c>
      <c r="E10" s="36">
        <v>0</v>
      </c>
      <c r="F10" s="37">
        <v>0</v>
      </c>
      <c r="G10" s="38">
        <v>0</v>
      </c>
      <c r="H10" s="36">
        <v>1</v>
      </c>
      <c r="I10" s="36">
        <v>0.75</v>
      </c>
      <c r="J10" s="37">
        <f t="shared" si="0"/>
        <v>1344</v>
      </c>
    </row>
    <row r="11" spans="1:10" x14ac:dyDescent="0.45">
      <c r="A11" s="1" t="s">
        <v>43</v>
      </c>
      <c r="B11" s="36">
        <v>25064</v>
      </c>
      <c r="C11" t="s">
        <v>842</v>
      </c>
      <c r="D11" s="38">
        <v>101970</v>
      </c>
      <c r="E11" s="36">
        <v>3</v>
      </c>
      <c r="F11" s="37">
        <f t="shared" si="1"/>
        <v>8354.6666666666661</v>
      </c>
      <c r="G11" s="38">
        <v>42536</v>
      </c>
      <c r="H11" s="36">
        <v>16</v>
      </c>
      <c r="I11" s="36">
        <v>17.399999999999999</v>
      </c>
      <c r="J11" s="37">
        <f t="shared" si="0"/>
        <v>1440.4597701149426</v>
      </c>
    </row>
    <row r="12" spans="1:10" x14ac:dyDescent="0.45">
      <c r="A12" s="1" t="s">
        <v>48</v>
      </c>
      <c r="B12" s="36">
        <v>975</v>
      </c>
      <c r="C12" t="s">
        <v>843</v>
      </c>
      <c r="D12" s="38">
        <v>13845</v>
      </c>
      <c r="E12" s="36">
        <v>0</v>
      </c>
      <c r="F12" s="37">
        <v>0</v>
      </c>
      <c r="G12" s="38">
        <v>13845</v>
      </c>
      <c r="H12" s="36">
        <v>1</v>
      </c>
      <c r="I12" s="36">
        <v>0.5</v>
      </c>
      <c r="J12" s="37">
        <f t="shared" si="0"/>
        <v>1950</v>
      </c>
    </row>
    <row r="13" spans="1:10" x14ac:dyDescent="0.45">
      <c r="A13" s="1" t="s">
        <v>53</v>
      </c>
      <c r="B13" s="36">
        <v>38355</v>
      </c>
      <c r="C13" t="s">
        <v>844</v>
      </c>
      <c r="D13" s="38">
        <v>123011</v>
      </c>
      <c r="E13" s="36">
        <v>6</v>
      </c>
      <c r="F13" s="37">
        <f t="shared" si="1"/>
        <v>6392.5</v>
      </c>
      <c r="G13" s="38">
        <v>49587</v>
      </c>
      <c r="H13" s="36">
        <v>20</v>
      </c>
      <c r="I13" s="36">
        <v>19.68</v>
      </c>
      <c r="J13" s="37">
        <f t="shared" si="0"/>
        <v>1948.9329268292684</v>
      </c>
    </row>
    <row r="14" spans="1:10" x14ac:dyDescent="0.45">
      <c r="A14" s="1" t="s">
        <v>58</v>
      </c>
      <c r="B14" s="36">
        <v>5025</v>
      </c>
      <c r="C14" t="s">
        <v>845</v>
      </c>
      <c r="D14" s="38">
        <v>40000</v>
      </c>
      <c r="E14" s="36">
        <v>0</v>
      </c>
      <c r="F14" s="37">
        <v>0</v>
      </c>
      <c r="G14" s="38">
        <v>30000</v>
      </c>
      <c r="H14" s="36">
        <v>4</v>
      </c>
      <c r="I14" s="36">
        <v>1.75</v>
      </c>
      <c r="J14" s="37">
        <f t="shared" si="0"/>
        <v>2871.4285714285716</v>
      </c>
    </row>
    <row r="15" spans="1:10" x14ac:dyDescent="0.45">
      <c r="A15" s="1" t="s">
        <v>63</v>
      </c>
      <c r="B15" s="36">
        <v>6016</v>
      </c>
      <c r="C15" t="s">
        <v>846</v>
      </c>
      <c r="D15" s="38">
        <v>43474</v>
      </c>
      <c r="E15" s="36">
        <v>0</v>
      </c>
      <c r="F15" s="37">
        <v>0</v>
      </c>
      <c r="G15" s="38">
        <v>28600</v>
      </c>
      <c r="H15" s="36">
        <v>4</v>
      </c>
      <c r="I15" s="36">
        <v>4</v>
      </c>
      <c r="J15" s="37">
        <f t="shared" si="0"/>
        <v>1504</v>
      </c>
    </row>
    <row r="16" spans="1:10" x14ac:dyDescent="0.45">
      <c r="A16" s="1" t="s">
        <v>68</v>
      </c>
      <c r="B16" s="36">
        <v>2133</v>
      </c>
      <c r="C16" t="s">
        <v>847</v>
      </c>
      <c r="D16" s="38">
        <v>23354</v>
      </c>
      <c r="E16" s="36">
        <v>0</v>
      </c>
      <c r="F16" s="37">
        <v>0</v>
      </c>
      <c r="G16" s="38">
        <v>22242</v>
      </c>
      <c r="H16" s="36">
        <v>2</v>
      </c>
      <c r="I16" s="36">
        <v>1.25</v>
      </c>
      <c r="J16" s="37">
        <f t="shared" si="0"/>
        <v>1706.4</v>
      </c>
    </row>
    <row r="17" spans="1:10" x14ac:dyDescent="0.45">
      <c r="A17" s="1" t="s">
        <v>73</v>
      </c>
      <c r="B17" s="36">
        <v>4282</v>
      </c>
      <c r="C17" t="s">
        <v>848</v>
      </c>
      <c r="D17" s="38">
        <v>39820</v>
      </c>
      <c r="E17" s="36">
        <v>0</v>
      </c>
      <c r="F17" s="37">
        <v>0</v>
      </c>
      <c r="G17" s="38">
        <v>15990</v>
      </c>
      <c r="H17" s="36">
        <v>5</v>
      </c>
      <c r="I17" s="36">
        <v>3.3</v>
      </c>
      <c r="J17" s="37">
        <f t="shared" si="0"/>
        <v>1297.5757575757577</v>
      </c>
    </row>
    <row r="18" spans="1:10" x14ac:dyDescent="0.45">
      <c r="A18" s="1" t="s">
        <v>78</v>
      </c>
      <c r="B18" s="36">
        <v>1019</v>
      </c>
      <c r="C18" t="s">
        <v>849</v>
      </c>
      <c r="D18" s="38">
        <v>15589</v>
      </c>
      <c r="E18" s="36">
        <v>0</v>
      </c>
      <c r="F18" s="37">
        <v>0</v>
      </c>
      <c r="G18" s="38">
        <v>14300</v>
      </c>
      <c r="H18" s="36">
        <v>1</v>
      </c>
      <c r="I18" s="36">
        <v>0.63</v>
      </c>
      <c r="J18" s="37">
        <f t="shared" si="0"/>
        <v>1617.4603174603174</v>
      </c>
    </row>
    <row r="19" spans="1:10" x14ac:dyDescent="0.45">
      <c r="A19" s="1" t="s">
        <v>83</v>
      </c>
      <c r="B19" s="36">
        <v>3179</v>
      </c>
      <c r="C19" t="s">
        <v>850</v>
      </c>
      <c r="D19" s="38">
        <v>7748</v>
      </c>
      <c r="E19" s="36">
        <v>0</v>
      </c>
      <c r="G19" s="38">
        <v>7152</v>
      </c>
      <c r="H19" s="36">
        <v>1</v>
      </c>
      <c r="I19" s="36">
        <v>0.5</v>
      </c>
      <c r="J19" s="37">
        <f t="shared" si="0"/>
        <v>6358</v>
      </c>
    </row>
    <row r="20" spans="1:10" x14ac:dyDescent="0.45">
      <c r="A20" s="1" t="s">
        <v>88</v>
      </c>
      <c r="B20" s="36">
        <v>359</v>
      </c>
      <c r="C20" t="s">
        <v>851</v>
      </c>
      <c r="D20" s="38">
        <v>17875</v>
      </c>
      <c r="E20" s="36">
        <v>0</v>
      </c>
      <c r="F20" s="37">
        <v>0</v>
      </c>
      <c r="G20" s="38">
        <v>17875</v>
      </c>
      <c r="H20" s="36">
        <v>1</v>
      </c>
      <c r="I20" s="36">
        <v>0.68</v>
      </c>
      <c r="J20" s="37">
        <f t="shared" si="0"/>
        <v>527.94117647058818</v>
      </c>
    </row>
    <row r="21" spans="1:10" x14ac:dyDescent="0.45">
      <c r="A21" s="1" t="s">
        <v>93</v>
      </c>
      <c r="B21" s="36">
        <v>1379</v>
      </c>
      <c r="C21" t="s">
        <v>852</v>
      </c>
      <c r="D21" s="38">
        <v>26408</v>
      </c>
      <c r="E21" s="36">
        <v>0</v>
      </c>
      <c r="F21" s="37">
        <v>0</v>
      </c>
      <c r="G21" s="38">
        <v>26408</v>
      </c>
      <c r="H21" s="36">
        <v>1</v>
      </c>
      <c r="I21" s="36">
        <v>1</v>
      </c>
      <c r="J21" s="37">
        <f t="shared" si="0"/>
        <v>1379</v>
      </c>
    </row>
    <row r="22" spans="1:10" x14ac:dyDescent="0.45">
      <c r="A22" s="1" t="s">
        <v>98</v>
      </c>
      <c r="B22" s="36">
        <v>7497</v>
      </c>
      <c r="C22" t="s">
        <v>853</v>
      </c>
      <c r="D22" s="38">
        <v>59675</v>
      </c>
      <c r="E22" s="36">
        <v>1</v>
      </c>
      <c r="F22" s="37">
        <f t="shared" si="1"/>
        <v>7497</v>
      </c>
      <c r="G22" s="38">
        <v>37440</v>
      </c>
      <c r="H22" s="36">
        <v>4</v>
      </c>
      <c r="I22" s="36">
        <v>2.5</v>
      </c>
      <c r="J22" s="37">
        <f t="shared" si="0"/>
        <v>2998.8</v>
      </c>
    </row>
    <row r="23" spans="1:10" x14ac:dyDescent="0.45">
      <c r="A23" s="1" t="s">
        <v>103</v>
      </c>
      <c r="B23" s="36">
        <v>2944</v>
      </c>
      <c r="C23" t="s">
        <v>854</v>
      </c>
      <c r="D23" s="38">
        <v>37000</v>
      </c>
      <c r="E23" s="36">
        <v>0</v>
      </c>
      <c r="F23" s="37">
        <v>0</v>
      </c>
      <c r="G23" s="38">
        <v>37000</v>
      </c>
      <c r="H23" s="36">
        <v>2</v>
      </c>
      <c r="I23" s="36">
        <v>2</v>
      </c>
      <c r="J23" s="37">
        <f t="shared" si="0"/>
        <v>1472</v>
      </c>
    </row>
    <row r="24" spans="1:10" x14ac:dyDescent="0.45">
      <c r="A24" s="1" t="s">
        <v>108</v>
      </c>
      <c r="B24" s="36">
        <v>1986</v>
      </c>
      <c r="C24" t="s">
        <v>855</v>
      </c>
      <c r="D24" s="38">
        <v>12480</v>
      </c>
      <c r="E24" s="36">
        <v>0</v>
      </c>
      <c r="F24" s="37">
        <v>0</v>
      </c>
      <c r="G24" s="38">
        <v>12480</v>
      </c>
      <c r="H24" s="36">
        <v>1</v>
      </c>
      <c r="I24" s="36">
        <v>0.5</v>
      </c>
      <c r="J24" s="37">
        <f t="shared" si="0"/>
        <v>3972</v>
      </c>
    </row>
    <row r="25" spans="1:10" x14ac:dyDescent="0.45">
      <c r="A25" s="1" t="s">
        <v>113</v>
      </c>
      <c r="B25" s="36">
        <v>5712</v>
      </c>
      <c r="C25" t="s">
        <v>856</v>
      </c>
      <c r="D25" s="38">
        <v>36487</v>
      </c>
      <c r="E25" s="36">
        <v>1</v>
      </c>
      <c r="F25" s="37">
        <v>0</v>
      </c>
      <c r="G25" s="38">
        <v>33000</v>
      </c>
      <c r="H25" s="36">
        <v>2</v>
      </c>
      <c r="I25" s="36">
        <v>3</v>
      </c>
      <c r="J25" s="37">
        <f t="shared" si="0"/>
        <v>1904</v>
      </c>
    </row>
    <row r="26" spans="1:10" x14ac:dyDescent="0.45">
      <c r="A26" s="1" t="s">
        <v>118</v>
      </c>
      <c r="B26" s="36">
        <v>17014</v>
      </c>
      <c r="C26" t="s">
        <v>836</v>
      </c>
      <c r="D26" s="38">
        <v>72730</v>
      </c>
      <c r="E26" s="36">
        <v>2</v>
      </c>
      <c r="F26" s="37">
        <f t="shared" si="1"/>
        <v>8507</v>
      </c>
      <c r="G26" s="38">
        <v>35006</v>
      </c>
      <c r="H26" s="36">
        <v>7</v>
      </c>
      <c r="I26" s="36">
        <v>7</v>
      </c>
      <c r="J26" s="37">
        <f t="shared" si="0"/>
        <v>2430.5714285714284</v>
      </c>
    </row>
    <row r="27" spans="1:10" x14ac:dyDescent="0.45">
      <c r="A27" s="1" t="s">
        <v>123</v>
      </c>
      <c r="B27" s="36">
        <v>2154</v>
      </c>
      <c r="C27" t="s">
        <v>857</v>
      </c>
      <c r="D27" s="38">
        <v>22100</v>
      </c>
      <c r="E27" s="36">
        <v>0</v>
      </c>
      <c r="F27" s="37">
        <v>0</v>
      </c>
      <c r="G27" s="38">
        <v>15600</v>
      </c>
      <c r="H27" s="36">
        <v>3</v>
      </c>
      <c r="I27" s="36">
        <v>1.55</v>
      </c>
      <c r="J27" s="37">
        <f t="shared" si="0"/>
        <v>1389.6774193548388</v>
      </c>
    </row>
    <row r="28" spans="1:10" x14ac:dyDescent="0.45">
      <c r="A28" s="1" t="s">
        <v>128</v>
      </c>
      <c r="B28" s="36">
        <v>20602</v>
      </c>
      <c r="C28" t="s">
        <v>858</v>
      </c>
      <c r="D28" s="38">
        <v>62920</v>
      </c>
      <c r="E28" s="36">
        <v>1</v>
      </c>
      <c r="F28" s="37">
        <f t="shared" si="1"/>
        <v>20602</v>
      </c>
      <c r="G28" s="38">
        <v>31668</v>
      </c>
      <c r="H28" s="36">
        <v>8</v>
      </c>
      <c r="I28" s="36">
        <v>7</v>
      </c>
      <c r="J28" s="37">
        <f t="shared" si="0"/>
        <v>2943.1428571428573</v>
      </c>
    </row>
    <row r="29" spans="1:10" x14ac:dyDescent="0.45">
      <c r="A29" s="1" t="s">
        <v>133</v>
      </c>
      <c r="B29" s="36">
        <v>3263</v>
      </c>
      <c r="C29" t="s">
        <v>859</v>
      </c>
      <c r="D29" s="38">
        <v>46500</v>
      </c>
      <c r="E29" s="36">
        <v>0</v>
      </c>
      <c r="F29" s="37">
        <v>0</v>
      </c>
      <c r="G29" s="38">
        <v>21000</v>
      </c>
      <c r="H29" s="36">
        <v>4</v>
      </c>
      <c r="I29" s="36">
        <v>2.2000000000000002</v>
      </c>
      <c r="J29" s="37">
        <f t="shared" si="0"/>
        <v>1483.181818181818</v>
      </c>
    </row>
    <row r="30" spans="1:10" x14ac:dyDescent="0.45">
      <c r="A30" s="1" t="s">
        <v>138</v>
      </c>
      <c r="B30" s="36">
        <v>11093</v>
      </c>
      <c r="C30" t="s">
        <v>847</v>
      </c>
      <c r="D30" s="38">
        <v>63523</v>
      </c>
      <c r="E30" s="36">
        <v>1</v>
      </c>
      <c r="F30" s="37">
        <f t="shared" si="1"/>
        <v>11093</v>
      </c>
      <c r="G30" s="38">
        <v>29120</v>
      </c>
      <c r="H30" s="36">
        <v>7</v>
      </c>
      <c r="I30" s="36">
        <v>5.75</v>
      </c>
      <c r="J30" s="37">
        <f t="shared" si="0"/>
        <v>1929.2173913043478</v>
      </c>
    </row>
    <row r="31" spans="1:10" x14ac:dyDescent="0.45">
      <c r="A31" s="1" t="s">
        <v>143</v>
      </c>
      <c r="B31" s="36">
        <v>1386</v>
      </c>
      <c r="C31" t="s">
        <v>860</v>
      </c>
      <c r="D31" s="38">
        <v>21632</v>
      </c>
      <c r="E31" s="36">
        <v>0</v>
      </c>
      <c r="F31" s="37">
        <v>0</v>
      </c>
      <c r="G31" s="38">
        <v>21632</v>
      </c>
      <c r="H31" s="36">
        <v>1</v>
      </c>
      <c r="I31" s="36">
        <v>0.8</v>
      </c>
      <c r="J31" s="37">
        <f t="shared" si="0"/>
        <v>1732.5</v>
      </c>
    </row>
    <row r="32" spans="1:10" x14ac:dyDescent="0.45">
      <c r="A32" s="1" t="s">
        <v>148</v>
      </c>
      <c r="B32" s="36">
        <v>8444</v>
      </c>
      <c r="C32" t="s">
        <v>861</v>
      </c>
      <c r="D32" s="38">
        <v>53560</v>
      </c>
      <c r="E32" s="36">
        <v>0</v>
      </c>
      <c r="F32" s="37">
        <v>0</v>
      </c>
      <c r="G32" s="38">
        <v>34320</v>
      </c>
      <c r="H32" s="36">
        <v>7</v>
      </c>
      <c r="I32" s="36">
        <v>5.58</v>
      </c>
      <c r="J32" s="37">
        <f t="shared" si="0"/>
        <v>1513.2616487455198</v>
      </c>
    </row>
    <row r="33" spans="1:10" x14ac:dyDescent="0.45">
      <c r="A33" s="1" t="s">
        <v>153</v>
      </c>
      <c r="B33" s="36">
        <v>3439</v>
      </c>
      <c r="C33" t="s">
        <v>862</v>
      </c>
      <c r="D33" s="38">
        <v>28662</v>
      </c>
      <c r="E33" s="36">
        <v>0</v>
      </c>
      <c r="F33" s="37">
        <v>0</v>
      </c>
      <c r="G33" s="38">
        <v>28662</v>
      </c>
      <c r="H33" s="36">
        <v>3</v>
      </c>
      <c r="I33" s="36">
        <v>2.0499999999999998</v>
      </c>
      <c r="J33" s="37">
        <f t="shared" si="0"/>
        <v>1677.5609756097563</v>
      </c>
    </row>
    <row r="34" spans="1:10" x14ac:dyDescent="0.45">
      <c r="A34" s="1" t="s">
        <v>158</v>
      </c>
      <c r="B34" s="36">
        <v>2527</v>
      </c>
      <c r="C34" t="s">
        <v>863</v>
      </c>
      <c r="D34" s="38">
        <v>37798</v>
      </c>
      <c r="E34" s="36">
        <v>0</v>
      </c>
      <c r="F34" s="37">
        <v>0</v>
      </c>
      <c r="G34" s="38">
        <v>18200</v>
      </c>
      <c r="H34" s="36">
        <v>2</v>
      </c>
      <c r="I34" s="36">
        <v>1.5</v>
      </c>
      <c r="J34" s="37">
        <f t="shared" si="0"/>
        <v>1684.6666666666667</v>
      </c>
    </row>
    <row r="35" spans="1:10" x14ac:dyDescent="0.45">
      <c r="A35" s="1" t="s">
        <v>163</v>
      </c>
      <c r="B35" s="36">
        <v>23174</v>
      </c>
      <c r="C35" t="s">
        <v>864</v>
      </c>
      <c r="D35" s="38">
        <v>93766</v>
      </c>
      <c r="E35" s="36">
        <v>2</v>
      </c>
      <c r="F35" s="37">
        <v>0</v>
      </c>
      <c r="G35" s="38">
        <v>52000</v>
      </c>
      <c r="H35" s="36">
        <v>13</v>
      </c>
      <c r="I35" s="36">
        <v>12.6</v>
      </c>
      <c r="J35" s="37">
        <f t="shared" si="0"/>
        <v>1839.2063492063492</v>
      </c>
    </row>
    <row r="36" spans="1:10" x14ac:dyDescent="0.45">
      <c r="A36" s="1" t="s">
        <v>168</v>
      </c>
      <c r="B36" s="36">
        <v>20908</v>
      </c>
      <c r="C36" t="s">
        <v>865</v>
      </c>
      <c r="D36" s="38">
        <v>64300</v>
      </c>
      <c r="E36" s="36">
        <v>1</v>
      </c>
      <c r="F36" s="37">
        <f t="shared" si="1"/>
        <v>20908</v>
      </c>
      <c r="G36" s="38">
        <v>51506</v>
      </c>
      <c r="H36" s="36">
        <v>10</v>
      </c>
      <c r="I36" s="36">
        <v>10</v>
      </c>
      <c r="J36" s="37">
        <f t="shared" si="0"/>
        <v>2090.8000000000002</v>
      </c>
    </row>
    <row r="37" spans="1:10" x14ac:dyDescent="0.45">
      <c r="A37" s="1" t="s">
        <v>173</v>
      </c>
      <c r="B37" s="36">
        <v>237338</v>
      </c>
      <c r="C37" t="s">
        <v>866</v>
      </c>
      <c r="D37" s="38">
        <v>88044</v>
      </c>
      <c r="E37" s="36">
        <v>9</v>
      </c>
      <c r="F37" s="37">
        <f t="shared" si="1"/>
        <v>26370.888888888891</v>
      </c>
      <c r="G37" s="38">
        <v>88044</v>
      </c>
      <c r="H37" s="36">
        <v>99</v>
      </c>
      <c r="I37" s="36">
        <v>80.180000000000007</v>
      </c>
      <c r="J37" s="37">
        <f t="shared" si="0"/>
        <v>2960.0648540783236</v>
      </c>
    </row>
    <row r="38" spans="1:10" x14ac:dyDescent="0.45">
      <c r="A38" s="1" t="s">
        <v>177</v>
      </c>
      <c r="B38" s="36">
        <v>20041</v>
      </c>
      <c r="C38" t="s">
        <v>867</v>
      </c>
      <c r="D38" s="38">
        <v>77438</v>
      </c>
      <c r="E38" s="36">
        <v>3</v>
      </c>
      <c r="F38" s="37">
        <f t="shared" si="1"/>
        <v>6680.333333333333</v>
      </c>
      <c r="G38" s="38">
        <v>40638</v>
      </c>
      <c r="H38" s="36">
        <v>7</v>
      </c>
      <c r="I38" s="36">
        <v>5.2</v>
      </c>
      <c r="J38" s="37">
        <f t="shared" ref="J38:J69" si="2">B38/I38</f>
        <v>3854.0384615384614</v>
      </c>
    </row>
    <row r="39" spans="1:10" x14ac:dyDescent="0.45">
      <c r="A39" s="1" t="s">
        <v>182</v>
      </c>
      <c r="B39" s="36">
        <v>3613</v>
      </c>
      <c r="C39" t="s">
        <v>868</v>
      </c>
      <c r="D39" s="38">
        <v>36504</v>
      </c>
      <c r="E39" s="36">
        <v>0</v>
      </c>
      <c r="F39" s="37">
        <v>0</v>
      </c>
      <c r="G39" s="38">
        <v>26458</v>
      </c>
      <c r="H39" s="36">
        <v>2</v>
      </c>
      <c r="I39" s="36">
        <v>2</v>
      </c>
      <c r="J39" s="37">
        <f t="shared" si="2"/>
        <v>1806.5</v>
      </c>
    </row>
    <row r="40" spans="1:10" x14ac:dyDescent="0.45">
      <c r="A40" s="1" t="s">
        <v>187</v>
      </c>
      <c r="B40" s="36">
        <v>11383</v>
      </c>
      <c r="C40" t="s">
        <v>869</v>
      </c>
      <c r="D40" s="38">
        <v>62067</v>
      </c>
      <c r="E40" s="36">
        <v>1</v>
      </c>
      <c r="F40" s="37">
        <f t="shared" si="1"/>
        <v>11383</v>
      </c>
      <c r="G40" s="38">
        <v>31200</v>
      </c>
      <c r="H40" s="36">
        <v>8</v>
      </c>
      <c r="I40" s="36">
        <v>7.6</v>
      </c>
      <c r="J40" s="37">
        <f t="shared" si="2"/>
        <v>1497.7631578947369</v>
      </c>
    </row>
    <row r="41" spans="1:10" x14ac:dyDescent="0.45">
      <c r="A41" s="1" t="s">
        <v>192</v>
      </c>
      <c r="B41" s="36">
        <v>62007</v>
      </c>
      <c r="C41" t="s">
        <v>870</v>
      </c>
      <c r="D41" s="38">
        <v>83754</v>
      </c>
      <c r="E41" s="36">
        <v>1</v>
      </c>
      <c r="F41" s="37">
        <f t="shared" si="1"/>
        <v>62007</v>
      </c>
      <c r="G41" s="38">
        <v>44071</v>
      </c>
      <c r="H41" s="36">
        <v>18</v>
      </c>
      <c r="I41" s="36">
        <v>15.9</v>
      </c>
      <c r="J41" s="37">
        <f t="shared" si="2"/>
        <v>3899.8113207547167</v>
      </c>
    </row>
    <row r="42" spans="1:10" x14ac:dyDescent="0.45">
      <c r="A42" s="1" t="s">
        <v>197</v>
      </c>
      <c r="B42" s="36">
        <v>1102</v>
      </c>
      <c r="C42" t="s">
        <v>871</v>
      </c>
      <c r="D42" s="38">
        <v>19500</v>
      </c>
      <c r="E42" s="36">
        <v>0</v>
      </c>
      <c r="F42" s="37">
        <v>0</v>
      </c>
      <c r="G42" s="38">
        <v>7915</v>
      </c>
      <c r="H42" s="36">
        <v>3</v>
      </c>
      <c r="I42" s="36">
        <v>1.5</v>
      </c>
      <c r="J42" s="37">
        <f t="shared" si="2"/>
        <v>734.66666666666663</v>
      </c>
    </row>
    <row r="43" spans="1:10" x14ac:dyDescent="0.45">
      <c r="A43" s="1" t="s">
        <v>202</v>
      </c>
      <c r="B43" s="36">
        <v>2653</v>
      </c>
      <c r="C43" t="s">
        <v>872</v>
      </c>
      <c r="D43" s="38">
        <v>37340</v>
      </c>
      <c r="E43" s="36">
        <v>0</v>
      </c>
      <c r="F43" s="37">
        <v>0</v>
      </c>
      <c r="G43" s="38">
        <v>25000</v>
      </c>
      <c r="H43" s="36">
        <v>3</v>
      </c>
      <c r="I43" s="36">
        <v>2.95</v>
      </c>
      <c r="J43" s="37">
        <f t="shared" si="2"/>
        <v>899.32203389830499</v>
      </c>
    </row>
    <row r="44" spans="1:10" x14ac:dyDescent="0.45">
      <c r="A44" s="1" t="s">
        <v>206</v>
      </c>
      <c r="B44" s="36">
        <v>3356</v>
      </c>
      <c r="C44" t="s">
        <v>857</v>
      </c>
      <c r="D44" s="38">
        <v>32011</v>
      </c>
      <c r="E44" s="36">
        <v>0</v>
      </c>
      <c r="F44" s="37">
        <v>0</v>
      </c>
      <c r="G44" s="38">
        <v>12500</v>
      </c>
      <c r="H44" s="36">
        <v>2</v>
      </c>
      <c r="I44" s="36">
        <v>1.73</v>
      </c>
      <c r="J44" s="37">
        <f t="shared" si="2"/>
        <v>1939.8843930635837</v>
      </c>
    </row>
    <row r="45" spans="1:10" x14ac:dyDescent="0.45">
      <c r="A45" s="1" t="s">
        <v>211</v>
      </c>
      <c r="B45" s="36">
        <v>987</v>
      </c>
      <c r="C45" t="s">
        <v>212</v>
      </c>
      <c r="D45" s="38">
        <v>12307</v>
      </c>
      <c r="E45" s="36">
        <v>0</v>
      </c>
      <c r="F45" s="37">
        <v>0</v>
      </c>
      <c r="G45" s="38">
        <v>11994</v>
      </c>
      <c r="H45" s="36">
        <v>2</v>
      </c>
      <c r="I45" s="36">
        <v>0.57999999999999996</v>
      </c>
      <c r="J45" s="37">
        <f t="shared" si="2"/>
        <v>1701.7241379310346</v>
      </c>
    </row>
    <row r="46" spans="1:10" x14ac:dyDescent="0.45">
      <c r="A46" s="1" t="s">
        <v>216</v>
      </c>
      <c r="B46" s="36">
        <v>883</v>
      </c>
      <c r="C46" t="s">
        <v>873</v>
      </c>
      <c r="D46" s="38">
        <v>13385</v>
      </c>
      <c r="E46" s="36">
        <v>0</v>
      </c>
      <c r="F46" s="37">
        <v>0</v>
      </c>
      <c r="G46" s="38">
        <v>11131</v>
      </c>
      <c r="H46" s="36">
        <v>1</v>
      </c>
      <c r="I46" s="36">
        <v>0.75</v>
      </c>
      <c r="J46" s="37">
        <f t="shared" si="2"/>
        <v>1177.3333333333333</v>
      </c>
    </row>
    <row r="47" spans="1:10" x14ac:dyDescent="0.45">
      <c r="A47" s="1" t="s">
        <v>221</v>
      </c>
      <c r="B47" s="36">
        <v>11682</v>
      </c>
      <c r="C47" t="s">
        <v>874</v>
      </c>
      <c r="D47" s="38">
        <v>65603</v>
      </c>
      <c r="E47" s="36">
        <v>1</v>
      </c>
      <c r="F47" s="37">
        <f t="shared" si="1"/>
        <v>11682</v>
      </c>
      <c r="G47" s="38">
        <v>31824</v>
      </c>
      <c r="H47" s="36">
        <v>6</v>
      </c>
      <c r="I47" s="36">
        <v>6</v>
      </c>
      <c r="J47" s="37">
        <f t="shared" si="2"/>
        <v>1947</v>
      </c>
    </row>
    <row r="48" spans="1:10" x14ac:dyDescent="0.45">
      <c r="A48" s="1" t="s">
        <v>226</v>
      </c>
      <c r="B48" s="36">
        <v>12397</v>
      </c>
      <c r="C48" t="s">
        <v>875</v>
      </c>
      <c r="D48" s="38">
        <v>65658</v>
      </c>
      <c r="E48" s="36">
        <v>1</v>
      </c>
      <c r="F48" s="37">
        <f t="shared" si="1"/>
        <v>12397</v>
      </c>
      <c r="G48" s="38">
        <v>35800</v>
      </c>
      <c r="H48" s="36">
        <v>8</v>
      </c>
      <c r="I48" s="36">
        <v>13.7</v>
      </c>
      <c r="J48" s="37">
        <f t="shared" si="2"/>
        <v>904.8905109489051</v>
      </c>
    </row>
    <row r="49" spans="1:10" x14ac:dyDescent="0.45">
      <c r="A49" s="1" t="s">
        <v>231</v>
      </c>
      <c r="B49" s="36">
        <v>2223</v>
      </c>
      <c r="C49" t="s">
        <v>876</v>
      </c>
      <c r="D49" s="38">
        <v>39520</v>
      </c>
      <c r="E49" s="36">
        <v>0</v>
      </c>
      <c r="F49" s="37">
        <v>0</v>
      </c>
      <c r="G49" s="38">
        <v>24840</v>
      </c>
      <c r="H49" s="36">
        <v>2</v>
      </c>
      <c r="I49" s="36">
        <v>2</v>
      </c>
      <c r="J49" s="37">
        <f t="shared" si="2"/>
        <v>1111.5</v>
      </c>
    </row>
    <row r="50" spans="1:10" x14ac:dyDescent="0.45">
      <c r="A50" s="1" t="s">
        <v>236</v>
      </c>
      <c r="B50" s="36">
        <v>5606</v>
      </c>
      <c r="C50" t="s">
        <v>863</v>
      </c>
      <c r="D50" s="38">
        <v>34113</v>
      </c>
      <c r="E50" s="36">
        <v>1.65</v>
      </c>
      <c r="F50" s="37">
        <v>0</v>
      </c>
      <c r="G50" s="38">
        <v>19704</v>
      </c>
      <c r="H50" s="36">
        <v>3</v>
      </c>
      <c r="I50" s="36">
        <v>3.5</v>
      </c>
      <c r="J50" s="37">
        <f t="shared" si="2"/>
        <v>1601.7142857142858</v>
      </c>
    </row>
    <row r="51" spans="1:10" x14ac:dyDescent="0.45">
      <c r="A51" s="1" t="s">
        <v>241</v>
      </c>
      <c r="B51" s="36">
        <v>4931</v>
      </c>
      <c r="C51" t="s">
        <v>877</v>
      </c>
      <c r="D51" s="38">
        <v>36400</v>
      </c>
      <c r="E51" s="36">
        <v>0</v>
      </c>
      <c r="F51" s="37">
        <v>0</v>
      </c>
      <c r="G51" s="38">
        <v>14560</v>
      </c>
      <c r="H51" s="36">
        <v>2</v>
      </c>
      <c r="I51" s="36">
        <v>1.5</v>
      </c>
      <c r="J51" s="37">
        <f t="shared" si="2"/>
        <v>3287.3333333333335</v>
      </c>
    </row>
    <row r="52" spans="1:10" x14ac:dyDescent="0.45">
      <c r="A52" s="1" t="s">
        <v>246</v>
      </c>
      <c r="B52" s="36">
        <v>3300</v>
      </c>
      <c r="C52" t="s">
        <v>878</v>
      </c>
      <c r="D52" s="38">
        <v>32697</v>
      </c>
      <c r="E52" s="36">
        <v>0</v>
      </c>
      <c r="F52" s="37">
        <v>0</v>
      </c>
      <c r="G52" s="38">
        <v>17280</v>
      </c>
      <c r="H52" s="36">
        <v>2</v>
      </c>
      <c r="I52" s="36">
        <v>2</v>
      </c>
      <c r="J52" s="37">
        <f t="shared" si="2"/>
        <v>1650</v>
      </c>
    </row>
    <row r="53" spans="1:10" x14ac:dyDescent="0.45">
      <c r="A53" s="1" t="s">
        <v>251</v>
      </c>
      <c r="B53" s="36">
        <v>5893</v>
      </c>
      <c r="C53" t="s">
        <v>863</v>
      </c>
      <c r="D53" s="38">
        <v>33550</v>
      </c>
      <c r="E53" s="36">
        <v>0</v>
      </c>
      <c r="F53" s="37">
        <v>0</v>
      </c>
      <c r="G53" s="38">
        <v>23421</v>
      </c>
      <c r="H53" s="36">
        <v>2</v>
      </c>
      <c r="I53" s="36">
        <v>1</v>
      </c>
      <c r="J53" s="37">
        <f t="shared" si="2"/>
        <v>5893</v>
      </c>
    </row>
    <row r="54" spans="1:10" x14ac:dyDescent="0.45">
      <c r="A54" s="1" t="s">
        <v>256</v>
      </c>
      <c r="B54" s="36">
        <v>3286</v>
      </c>
      <c r="C54" t="s">
        <v>879</v>
      </c>
      <c r="D54" s="38">
        <v>30843</v>
      </c>
      <c r="E54" s="36">
        <v>0</v>
      </c>
      <c r="F54" s="37">
        <v>0</v>
      </c>
      <c r="G54" s="38">
        <v>28000</v>
      </c>
      <c r="H54" s="36">
        <v>2</v>
      </c>
      <c r="I54" s="36">
        <v>1.55</v>
      </c>
      <c r="J54" s="37">
        <f t="shared" si="2"/>
        <v>2120</v>
      </c>
    </row>
    <row r="55" spans="1:10" x14ac:dyDescent="0.45">
      <c r="A55" s="1" t="s">
        <v>261</v>
      </c>
      <c r="B55" s="36">
        <v>1732</v>
      </c>
      <c r="C55" t="s">
        <v>880</v>
      </c>
      <c r="D55" s="38">
        <v>16800</v>
      </c>
      <c r="E55" s="36">
        <v>0</v>
      </c>
      <c r="F55" s="37">
        <v>0</v>
      </c>
      <c r="G55" s="38">
        <v>7200</v>
      </c>
      <c r="H55" s="36">
        <v>3</v>
      </c>
      <c r="I55" s="36">
        <v>1.1299999999999999</v>
      </c>
      <c r="J55" s="37">
        <f t="shared" si="2"/>
        <v>1532.7433628318586</v>
      </c>
    </row>
    <row r="56" spans="1:10" x14ac:dyDescent="0.45">
      <c r="A56" s="1" t="s">
        <v>266</v>
      </c>
      <c r="B56" s="36">
        <v>907</v>
      </c>
      <c r="C56" t="s">
        <v>847</v>
      </c>
      <c r="D56" s="38">
        <v>9583</v>
      </c>
      <c r="E56" s="36">
        <v>0</v>
      </c>
      <c r="F56" s="37">
        <v>0</v>
      </c>
      <c r="G56" s="38">
        <v>11098</v>
      </c>
      <c r="H56" s="36">
        <v>1</v>
      </c>
      <c r="I56" s="36">
        <v>0.38</v>
      </c>
      <c r="J56" s="37">
        <f t="shared" si="2"/>
        <v>2386.8421052631579</v>
      </c>
    </row>
    <row r="57" spans="1:10" x14ac:dyDescent="0.45">
      <c r="A57" s="1" t="s">
        <v>271</v>
      </c>
      <c r="B57" s="36">
        <v>1895</v>
      </c>
      <c r="C57" t="s">
        <v>881</v>
      </c>
      <c r="D57" s="38">
        <v>42240</v>
      </c>
      <c r="E57" s="36">
        <v>0</v>
      </c>
      <c r="F57" s="37">
        <v>0</v>
      </c>
      <c r="G57" s="38">
        <v>33600</v>
      </c>
      <c r="H57" s="36">
        <v>3</v>
      </c>
      <c r="I57" s="36">
        <v>2.4</v>
      </c>
      <c r="J57" s="37">
        <f t="shared" si="2"/>
        <v>789.58333333333337</v>
      </c>
    </row>
    <row r="58" spans="1:10" x14ac:dyDescent="0.45">
      <c r="A58" s="1" t="s">
        <v>276</v>
      </c>
      <c r="B58" s="36">
        <v>327</v>
      </c>
      <c r="C58" t="s">
        <v>37</v>
      </c>
      <c r="D58" t="s">
        <v>37</v>
      </c>
      <c r="E58" s="36">
        <v>0</v>
      </c>
      <c r="F58" s="37">
        <v>0</v>
      </c>
      <c r="G58" t="s">
        <v>37</v>
      </c>
      <c r="H58" t="s">
        <v>37</v>
      </c>
      <c r="I58" s="36">
        <v>0</v>
      </c>
    </row>
    <row r="59" spans="1:10" x14ac:dyDescent="0.45">
      <c r="A59" s="1" t="s">
        <v>278</v>
      </c>
      <c r="B59" s="36">
        <v>1049</v>
      </c>
      <c r="C59" t="s">
        <v>857</v>
      </c>
      <c r="D59" s="38">
        <v>20036</v>
      </c>
      <c r="E59" s="36">
        <v>0</v>
      </c>
      <c r="F59" s="37">
        <v>0</v>
      </c>
      <c r="G59" s="38">
        <v>12064</v>
      </c>
      <c r="H59" s="36">
        <v>2</v>
      </c>
      <c r="I59" s="36">
        <v>0.8</v>
      </c>
      <c r="J59" s="37">
        <f t="shared" si="2"/>
        <v>1311.25</v>
      </c>
    </row>
    <row r="60" spans="1:10" x14ac:dyDescent="0.45">
      <c r="A60" s="1" t="s">
        <v>283</v>
      </c>
      <c r="B60" s="36">
        <v>5192</v>
      </c>
      <c r="C60" t="s">
        <v>845</v>
      </c>
      <c r="D60" s="38">
        <v>68170</v>
      </c>
      <c r="E60" s="36">
        <v>0</v>
      </c>
      <c r="F60" s="37">
        <v>0</v>
      </c>
      <c r="G60" s="38">
        <v>30362</v>
      </c>
      <c r="H60" s="36">
        <v>7</v>
      </c>
      <c r="I60" s="36">
        <v>5.5</v>
      </c>
      <c r="J60" s="37">
        <f t="shared" si="2"/>
        <v>944</v>
      </c>
    </row>
    <row r="61" spans="1:10" x14ac:dyDescent="0.45">
      <c r="A61" s="1" t="s">
        <v>288</v>
      </c>
      <c r="B61" s="36">
        <v>1246</v>
      </c>
      <c r="C61" t="s">
        <v>882</v>
      </c>
      <c r="D61" s="38">
        <v>58998</v>
      </c>
      <c r="E61" s="36">
        <v>1</v>
      </c>
      <c r="F61" s="37">
        <v>0</v>
      </c>
      <c r="G61" s="38">
        <v>46432</v>
      </c>
      <c r="H61" s="36">
        <v>2</v>
      </c>
      <c r="I61" s="36">
        <v>1.38</v>
      </c>
      <c r="J61" s="37">
        <f t="shared" si="2"/>
        <v>902.89855072463774</v>
      </c>
    </row>
    <row r="62" spans="1:10" x14ac:dyDescent="0.45">
      <c r="A62" s="1" t="s">
        <v>293</v>
      </c>
      <c r="B62" s="36">
        <v>637</v>
      </c>
      <c r="C62" t="s">
        <v>883</v>
      </c>
      <c r="D62" s="38">
        <v>33280</v>
      </c>
      <c r="E62" s="36">
        <v>0</v>
      </c>
      <c r="F62" s="37">
        <v>0</v>
      </c>
      <c r="G62" s="38">
        <v>12480</v>
      </c>
      <c r="H62" s="36">
        <v>2</v>
      </c>
      <c r="I62" s="36">
        <v>1.5</v>
      </c>
      <c r="J62" s="37">
        <f t="shared" si="2"/>
        <v>424.66666666666669</v>
      </c>
    </row>
    <row r="63" spans="1:10" x14ac:dyDescent="0.45">
      <c r="A63" s="1" t="s">
        <v>298</v>
      </c>
      <c r="B63" s="36">
        <v>1198</v>
      </c>
      <c r="C63" t="s">
        <v>884</v>
      </c>
      <c r="D63" s="38">
        <v>23969</v>
      </c>
      <c r="E63" s="36">
        <v>0</v>
      </c>
      <c r="F63" s="37">
        <v>0</v>
      </c>
      <c r="G63" s="38">
        <v>23969</v>
      </c>
      <c r="H63" s="36">
        <v>1</v>
      </c>
      <c r="I63" s="36">
        <v>0.75</v>
      </c>
      <c r="J63" s="37">
        <f t="shared" si="2"/>
        <v>1597.3333333333333</v>
      </c>
    </row>
    <row r="64" spans="1:10" x14ac:dyDescent="0.45">
      <c r="A64" s="1" t="s">
        <v>303</v>
      </c>
      <c r="B64" s="36">
        <v>90027</v>
      </c>
      <c r="C64" t="s">
        <v>885</v>
      </c>
      <c r="D64" s="38">
        <v>108596</v>
      </c>
      <c r="E64" s="36">
        <v>4</v>
      </c>
      <c r="F64" s="37">
        <f t="shared" si="1"/>
        <v>22506.75</v>
      </c>
      <c r="G64" s="38">
        <v>50814</v>
      </c>
      <c r="H64" s="36">
        <v>20</v>
      </c>
      <c r="I64" s="36">
        <v>17</v>
      </c>
      <c r="J64" s="37">
        <f t="shared" si="2"/>
        <v>5295.7058823529414</v>
      </c>
    </row>
    <row r="65" spans="1:10" x14ac:dyDescent="0.45">
      <c r="A65" s="1" t="s">
        <v>308</v>
      </c>
      <c r="B65" s="36">
        <v>2910</v>
      </c>
      <c r="C65" t="s">
        <v>847</v>
      </c>
      <c r="D65" s="38">
        <v>40850</v>
      </c>
      <c r="E65" s="36">
        <v>0</v>
      </c>
      <c r="F65" s="37">
        <v>0</v>
      </c>
      <c r="G65" s="38">
        <v>29000</v>
      </c>
      <c r="H65" s="36">
        <v>2</v>
      </c>
      <c r="I65" s="36">
        <v>1.05</v>
      </c>
      <c r="J65" s="37">
        <f t="shared" si="2"/>
        <v>2771.4285714285711</v>
      </c>
    </row>
    <row r="66" spans="1:10" x14ac:dyDescent="0.45">
      <c r="A66" s="1" t="s">
        <v>313</v>
      </c>
      <c r="B66" s="36">
        <v>1399</v>
      </c>
      <c r="C66" t="s">
        <v>886</v>
      </c>
      <c r="D66" s="38">
        <v>29120</v>
      </c>
      <c r="E66" s="36">
        <v>0</v>
      </c>
      <c r="F66" s="37">
        <v>0</v>
      </c>
      <c r="G66" s="38">
        <v>18570</v>
      </c>
      <c r="H66" s="36">
        <v>2</v>
      </c>
      <c r="I66" s="36">
        <v>1.78</v>
      </c>
      <c r="J66" s="37">
        <f t="shared" si="2"/>
        <v>785.95505617977528</v>
      </c>
    </row>
    <row r="67" spans="1:10" x14ac:dyDescent="0.45">
      <c r="A67" s="1" t="s">
        <v>318</v>
      </c>
      <c r="B67" s="36">
        <v>16147</v>
      </c>
      <c r="C67" t="s">
        <v>887</v>
      </c>
      <c r="D67" s="38">
        <v>41600</v>
      </c>
      <c r="E67" s="36">
        <v>0</v>
      </c>
      <c r="F67" s="37">
        <v>0</v>
      </c>
      <c r="G67" s="38">
        <v>21840</v>
      </c>
      <c r="H67" s="36">
        <v>4</v>
      </c>
      <c r="I67" s="36">
        <v>3.63</v>
      </c>
      <c r="J67" s="37">
        <f t="shared" si="2"/>
        <v>4448.2093663911846</v>
      </c>
    </row>
    <row r="68" spans="1:10" x14ac:dyDescent="0.45">
      <c r="A68" s="1" t="s">
        <v>323</v>
      </c>
      <c r="B68" s="36">
        <v>2719</v>
      </c>
      <c r="C68" t="s">
        <v>888</v>
      </c>
      <c r="D68" s="38">
        <v>48350</v>
      </c>
      <c r="E68" s="36">
        <v>0</v>
      </c>
      <c r="F68" s="37">
        <v>0</v>
      </c>
      <c r="G68" s="38">
        <v>20800</v>
      </c>
      <c r="H68" s="36">
        <v>3</v>
      </c>
      <c r="I68" s="36">
        <v>3</v>
      </c>
      <c r="J68" s="37">
        <f t="shared" si="2"/>
        <v>906.33333333333337</v>
      </c>
    </row>
    <row r="69" spans="1:10" x14ac:dyDescent="0.45">
      <c r="A69" s="1" t="s">
        <v>328</v>
      </c>
      <c r="B69" s="36">
        <v>3429</v>
      </c>
      <c r="C69" t="s">
        <v>889</v>
      </c>
      <c r="D69" s="38">
        <v>53040</v>
      </c>
      <c r="E69" s="36">
        <v>0</v>
      </c>
      <c r="F69" s="37">
        <v>0</v>
      </c>
      <c r="G69" s="38">
        <v>29120</v>
      </c>
      <c r="H69" s="36">
        <v>3</v>
      </c>
      <c r="I69" s="36">
        <v>2.5499999999999998</v>
      </c>
      <c r="J69" s="37">
        <f t="shared" si="2"/>
        <v>1344.7058823529412</v>
      </c>
    </row>
    <row r="70" spans="1:10" x14ac:dyDescent="0.45">
      <c r="A70" s="1" t="s">
        <v>333</v>
      </c>
      <c r="B70" s="36">
        <v>4505</v>
      </c>
      <c r="C70" t="s">
        <v>890</v>
      </c>
      <c r="D70" s="38">
        <v>47744</v>
      </c>
      <c r="E70" s="36">
        <v>0</v>
      </c>
      <c r="F70" s="37">
        <v>0</v>
      </c>
      <c r="G70" s="38">
        <v>26000</v>
      </c>
      <c r="H70" s="36">
        <v>4</v>
      </c>
      <c r="I70" s="36">
        <v>2.5499999999999998</v>
      </c>
      <c r="J70" s="37">
        <f t="shared" ref="J70:J101" si="3">B70/I70</f>
        <v>1766.6666666666667</v>
      </c>
    </row>
    <row r="71" spans="1:10" x14ac:dyDescent="0.45">
      <c r="A71" s="1" t="s">
        <v>338</v>
      </c>
      <c r="B71" s="36">
        <v>1087</v>
      </c>
      <c r="C71" t="s">
        <v>891</v>
      </c>
      <c r="D71" s="38">
        <v>29120</v>
      </c>
      <c r="E71" s="36">
        <v>0</v>
      </c>
      <c r="F71" s="37">
        <v>0</v>
      </c>
      <c r="G71" s="38">
        <v>15080</v>
      </c>
      <c r="H71" s="36">
        <v>1</v>
      </c>
      <c r="I71" s="36">
        <v>1</v>
      </c>
      <c r="J71" s="37">
        <f t="shared" si="3"/>
        <v>1087</v>
      </c>
    </row>
    <row r="72" spans="1:10" x14ac:dyDescent="0.45">
      <c r="A72" s="1" t="s">
        <v>343</v>
      </c>
      <c r="B72" s="36">
        <v>915</v>
      </c>
      <c r="C72" t="s">
        <v>892</v>
      </c>
      <c r="D72" s="38">
        <v>21199</v>
      </c>
      <c r="E72" s="36">
        <v>0</v>
      </c>
      <c r="F72" s="37">
        <v>0</v>
      </c>
      <c r="G72" s="38">
        <v>16380</v>
      </c>
      <c r="H72" s="36">
        <v>1</v>
      </c>
      <c r="I72" s="36">
        <v>0.88</v>
      </c>
      <c r="J72" s="37">
        <f t="shared" si="3"/>
        <v>1039.7727272727273</v>
      </c>
    </row>
    <row r="73" spans="1:10" x14ac:dyDescent="0.45">
      <c r="A73" s="1" t="s">
        <v>348</v>
      </c>
      <c r="B73" s="36">
        <v>1029</v>
      </c>
      <c r="C73" t="s">
        <v>893</v>
      </c>
      <c r="D73" s="38">
        <v>34299</v>
      </c>
      <c r="E73" s="36">
        <v>0</v>
      </c>
      <c r="F73" s="37">
        <v>0</v>
      </c>
      <c r="G73" s="38">
        <v>34299</v>
      </c>
      <c r="H73" s="36">
        <v>1</v>
      </c>
      <c r="I73" s="36">
        <v>1</v>
      </c>
      <c r="J73" s="37">
        <f t="shared" si="3"/>
        <v>1029</v>
      </c>
    </row>
    <row r="74" spans="1:10" x14ac:dyDescent="0.45">
      <c r="A74" s="1" t="s">
        <v>353</v>
      </c>
      <c r="B74" s="36">
        <v>816490</v>
      </c>
      <c r="C74" t="s">
        <v>894</v>
      </c>
      <c r="D74" s="38">
        <v>215000</v>
      </c>
      <c r="E74" s="36">
        <v>101</v>
      </c>
      <c r="F74" s="37">
        <f t="shared" ref="F74:F126" si="4">B74/E74</f>
        <v>8084.0594059405939</v>
      </c>
      <c r="G74" s="38">
        <v>51001</v>
      </c>
      <c r="H74" s="36">
        <v>440</v>
      </c>
      <c r="I74" s="36">
        <v>532</v>
      </c>
      <c r="J74" s="37">
        <f t="shared" si="3"/>
        <v>1534.7556390977443</v>
      </c>
    </row>
    <row r="75" spans="1:10" x14ac:dyDescent="0.45">
      <c r="A75" s="1" t="s">
        <v>358</v>
      </c>
      <c r="B75" s="36">
        <v>12886</v>
      </c>
      <c r="C75" t="s">
        <v>895</v>
      </c>
      <c r="D75" s="38">
        <v>75791</v>
      </c>
      <c r="E75" s="36">
        <v>1</v>
      </c>
      <c r="F75" s="37">
        <f t="shared" si="4"/>
        <v>12886</v>
      </c>
      <c r="G75" s="38">
        <v>30355</v>
      </c>
      <c r="H75" s="36">
        <v>10</v>
      </c>
      <c r="I75" s="36">
        <v>9.25</v>
      </c>
      <c r="J75" s="37">
        <f t="shared" si="3"/>
        <v>1393.081081081081</v>
      </c>
    </row>
    <row r="76" spans="1:10" x14ac:dyDescent="0.45">
      <c r="A76" s="1" t="s">
        <v>363</v>
      </c>
      <c r="B76" s="36">
        <v>1135</v>
      </c>
      <c r="C76" t="s">
        <v>874</v>
      </c>
      <c r="D76" s="38">
        <v>33280</v>
      </c>
      <c r="E76" s="36">
        <v>0</v>
      </c>
      <c r="F76" s="37">
        <v>0</v>
      </c>
      <c r="G76" s="38">
        <v>26320</v>
      </c>
      <c r="H76" s="36">
        <v>2</v>
      </c>
      <c r="I76" s="36">
        <v>1</v>
      </c>
      <c r="J76" s="37">
        <f t="shared" si="3"/>
        <v>1135</v>
      </c>
    </row>
    <row r="77" spans="1:10" x14ac:dyDescent="0.45">
      <c r="A77" s="1" t="s">
        <v>368</v>
      </c>
      <c r="B77" s="36">
        <v>984</v>
      </c>
      <c r="C77" t="s">
        <v>896</v>
      </c>
      <c r="D77" s="38">
        <v>28800</v>
      </c>
      <c r="E77" s="36">
        <v>0</v>
      </c>
      <c r="F77" s="37">
        <v>0</v>
      </c>
      <c r="G77" s="38">
        <v>28800</v>
      </c>
      <c r="H77" s="36">
        <v>1</v>
      </c>
      <c r="I77" s="36">
        <v>0.8</v>
      </c>
      <c r="J77" s="37">
        <f t="shared" si="3"/>
        <v>1230</v>
      </c>
    </row>
    <row r="78" spans="1:10" x14ac:dyDescent="0.45">
      <c r="A78" s="1" t="s">
        <v>373</v>
      </c>
      <c r="B78" s="36">
        <v>721</v>
      </c>
      <c r="C78" t="s">
        <v>374</v>
      </c>
      <c r="D78" s="38">
        <v>13046</v>
      </c>
      <c r="E78" s="36">
        <v>0</v>
      </c>
      <c r="F78" s="37">
        <v>0</v>
      </c>
      <c r="G78" s="38">
        <v>13046</v>
      </c>
      <c r="H78" s="36">
        <v>1</v>
      </c>
      <c r="I78" s="36">
        <v>0.45</v>
      </c>
      <c r="J78" s="37">
        <f t="shared" si="3"/>
        <v>1602.2222222222222</v>
      </c>
    </row>
    <row r="79" spans="1:10" x14ac:dyDescent="0.45">
      <c r="A79" s="1" t="s">
        <v>378</v>
      </c>
      <c r="B79" s="36">
        <v>23965</v>
      </c>
      <c r="C79" t="s">
        <v>897</v>
      </c>
      <c r="D79" s="38">
        <v>80725</v>
      </c>
      <c r="E79" s="36">
        <v>0</v>
      </c>
      <c r="G79" s="38">
        <v>38006</v>
      </c>
      <c r="H79" s="36">
        <v>10</v>
      </c>
      <c r="I79" s="36">
        <v>6.6</v>
      </c>
      <c r="J79" s="37">
        <f t="shared" si="3"/>
        <v>3631.0606060606065</v>
      </c>
    </row>
    <row r="80" spans="1:10" x14ac:dyDescent="0.45">
      <c r="A80" s="1" t="s">
        <v>383</v>
      </c>
      <c r="B80" s="36">
        <v>2243</v>
      </c>
      <c r="C80" t="s">
        <v>898</v>
      </c>
      <c r="D80" s="38">
        <v>35360</v>
      </c>
      <c r="E80" s="36">
        <v>0</v>
      </c>
      <c r="F80" s="37">
        <v>0</v>
      </c>
      <c r="G80" s="38">
        <v>31200</v>
      </c>
      <c r="H80" s="36">
        <v>2</v>
      </c>
      <c r="I80" s="36">
        <v>1.5</v>
      </c>
      <c r="J80" s="37">
        <f t="shared" si="3"/>
        <v>1495.3333333333333</v>
      </c>
    </row>
    <row r="81" spans="1:10" x14ac:dyDescent="0.45">
      <c r="A81" s="1" t="s">
        <v>388</v>
      </c>
      <c r="B81" s="36">
        <v>9561</v>
      </c>
      <c r="C81" t="s">
        <v>899</v>
      </c>
      <c r="D81" s="38">
        <v>38400</v>
      </c>
      <c r="E81" s="36">
        <v>1</v>
      </c>
      <c r="F81" s="37">
        <v>0</v>
      </c>
      <c r="G81" s="38">
        <v>26520</v>
      </c>
      <c r="H81" s="36">
        <v>3</v>
      </c>
      <c r="I81" s="36">
        <v>2</v>
      </c>
      <c r="J81" s="37">
        <f t="shared" si="3"/>
        <v>4780.5</v>
      </c>
    </row>
    <row r="82" spans="1:10" x14ac:dyDescent="0.45">
      <c r="A82" s="1" t="s">
        <v>393</v>
      </c>
      <c r="B82" s="36">
        <v>1052</v>
      </c>
      <c r="C82" t="s">
        <v>900</v>
      </c>
      <c r="D82" s="38">
        <v>16900</v>
      </c>
      <c r="E82" s="36">
        <v>0.57499999999999996</v>
      </c>
      <c r="F82" s="37">
        <f t="shared" si="4"/>
        <v>1829.5652173913045</v>
      </c>
      <c r="G82" s="38">
        <v>10920</v>
      </c>
      <c r="H82" s="36">
        <v>3</v>
      </c>
      <c r="I82" s="36">
        <v>1.33</v>
      </c>
      <c r="J82" s="37">
        <f t="shared" si="3"/>
        <v>790.97744360902254</v>
      </c>
    </row>
    <row r="83" spans="1:10" x14ac:dyDescent="0.45">
      <c r="A83" s="1" t="s">
        <v>398</v>
      </c>
      <c r="B83" s="36">
        <v>3066</v>
      </c>
      <c r="C83" t="s">
        <v>901</v>
      </c>
      <c r="D83" s="38">
        <v>32240</v>
      </c>
      <c r="E83" s="36">
        <v>0</v>
      </c>
      <c r="F83" s="37">
        <v>0</v>
      </c>
      <c r="G83" s="38">
        <v>21840</v>
      </c>
      <c r="H83" s="36">
        <v>2</v>
      </c>
      <c r="I83" s="36">
        <v>1.53</v>
      </c>
      <c r="J83" s="37">
        <f t="shared" si="3"/>
        <v>2003.9215686274511</v>
      </c>
    </row>
    <row r="84" spans="1:10" x14ac:dyDescent="0.45">
      <c r="A84" s="1" t="s">
        <v>403</v>
      </c>
      <c r="B84" s="36">
        <v>11354</v>
      </c>
      <c r="C84" t="s">
        <v>857</v>
      </c>
      <c r="D84" s="38">
        <v>54745</v>
      </c>
      <c r="E84" s="36">
        <v>1</v>
      </c>
      <c r="F84" s="37">
        <v>0</v>
      </c>
      <c r="G84" s="38">
        <v>36849</v>
      </c>
      <c r="H84" s="36">
        <v>7</v>
      </c>
      <c r="I84" s="36">
        <v>3</v>
      </c>
      <c r="J84" s="37">
        <f t="shared" si="3"/>
        <v>3784.6666666666665</v>
      </c>
    </row>
    <row r="85" spans="1:10" x14ac:dyDescent="0.45">
      <c r="A85" s="1" t="s">
        <v>408</v>
      </c>
      <c r="B85" s="36">
        <v>6112</v>
      </c>
      <c r="C85" t="s">
        <v>902</v>
      </c>
      <c r="D85" s="38">
        <v>55000</v>
      </c>
      <c r="E85" s="36">
        <v>1</v>
      </c>
      <c r="F85" s="37">
        <v>0</v>
      </c>
      <c r="G85" s="38">
        <v>26000</v>
      </c>
      <c r="H85" s="36">
        <v>3</v>
      </c>
      <c r="I85" s="36">
        <v>4</v>
      </c>
      <c r="J85" s="37">
        <f t="shared" si="3"/>
        <v>1528</v>
      </c>
    </row>
    <row r="86" spans="1:10" x14ac:dyDescent="0.45">
      <c r="A86" s="1" t="s">
        <v>413</v>
      </c>
      <c r="B86" s="36">
        <v>2923</v>
      </c>
      <c r="C86" t="s">
        <v>903</v>
      </c>
      <c r="D86" s="38">
        <v>39520</v>
      </c>
      <c r="E86" s="36">
        <v>0</v>
      </c>
      <c r="F86" s="37">
        <v>0</v>
      </c>
      <c r="G86" s="38">
        <v>26880</v>
      </c>
      <c r="H86" s="36">
        <v>3</v>
      </c>
      <c r="I86" s="36">
        <v>2.38</v>
      </c>
      <c r="J86" s="37">
        <f t="shared" si="3"/>
        <v>1228.1512605042017</v>
      </c>
    </row>
    <row r="87" spans="1:10" x14ac:dyDescent="0.45">
      <c r="A87" s="1" t="s">
        <v>418</v>
      </c>
      <c r="B87" s="36">
        <v>1971</v>
      </c>
      <c r="C87" t="s">
        <v>904</v>
      </c>
      <c r="D87" s="38">
        <v>28560</v>
      </c>
      <c r="E87" s="36">
        <v>0</v>
      </c>
      <c r="F87" s="37">
        <v>0</v>
      </c>
      <c r="G87" s="38">
        <v>25920</v>
      </c>
      <c r="H87" s="36">
        <v>1</v>
      </c>
      <c r="I87" s="36">
        <v>1</v>
      </c>
      <c r="J87" s="37">
        <f t="shared" si="3"/>
        <v>1971</v>
      </c>
    </row>
    <row r="88" spans="1:10" x14ac:dyDescent="0.45">
      <c r="A88" s="1" t="s">
        <v>423</v>
      </c>
      <c r="B88" s="36">
        <v>3292</v>
      </c>
      <c r="C88" t="s">
        <v>905</v>
      </c>
      <c r="D88" s="38">
        <v>44678</v>
      </c>
      <c r="E88" s="36">
        <v>0</v>
      </c>
      <c r="F88" s="37">
        <v>0</v>
      </c>
      <c r="G88" s="38">
        <v>30000</v>
      </c>
      <c r="H88" s="36">
        <v>5</v>
      </c>
      <c r="I88" s="36">
        <v>3.35</v>
      </c>
      <c r="J88" s="37">
        <f t="shared" si="3"/>
        <v>982.68656716417911</v>
      </c>
    </row>
    <row r="89" spans="1:10" x14ac:dyDescent="0.45">
      <c r="A89" s="1" t="s">
        <v>428</v>
      </c>
      <c r="B89" s="36">
        <v>4448</v>
      </c>
      <c r="C89" t="s">
        <v>873</v>
      </c>
      <c r="D89" s="38">
        <v>59030</v>
      </c>
      <c r="E89" s="36">
        <v>1</v>
      </c>
      <c r="F89" s="37">
        <f t="shared" si="4"/>
        <v>4448</v>
      </c>
      <c r="G89" s="38">
        <v>38500</v>
      </c>
      <c r="H89" s="36">
        <v>7</v>
      </c>
      <c r="I89" s="36">
        <v>5.5</v>
      </c>
      <c r="J89" s="37">
        <f t="shared" si="3"/>
        <v>808.72727272727275</v>
      </c>
    </row>
    <row r="90" spans="1:10" x14ac:dyDescent="0.45">
      <c r="A90" s="1" t="s">
        <v>433</v>
      </c>
      <c r="B90" s="36">
        <v>9092</v>
      </c>
      <c r="C90" t="s">
        <v>906</v>
      </c>
      <c r="D90" s="38">
        <v>50602</v>
      </c>
      <c r="E90" s="36">
        <v>0</v>
      </c>
      <c r="F90" s="37">
        <v>0</v>
      </c>
      <c r="G90" s="38">
        <v>47926</v>
      </c>
      <c r="H90" s="36">
        <v>4</v>
      </c>
      <c r="I90" s="36">
        <v>2.5</v>
      </c>
      <c r="J90" s="37">
        <f t="shared" si="3"/>
        <v>3636.8</v>
      </c>
    </row>
    <row r="91" spans="1:10" x14ac:dyDescent="0.45">
      <c r="A91" s="1" t="s">
        <v>438</v>
      </c>
      <c r="B91" s="36">
        <v>426832</v>
      </c>
      <c r="C91" t="s">
        <v>907</v>
      </c>
      <c r="D91" s="38">
        <v>197095</v>
      </c>
      <c r="E91" s="36">
        <v>56</v>
      </c>
      <c r="F91" s="37">
        <f t="shared" si="4"/>
        <v>7622</v>
      </c>
      <c r="G91" s="38">
        <v>47880</v>
      </c>
      <c r="H91" s="36">
        <v>286</v>
      </c>
      <c r="I91" s="36">
        <v>221</v>
      </c>
      <c r="J91" s="37">
        <f t="shared" si="3"/>
        <v>1931.3665158371041</v>
      </c>
    </row>
    <row r="92" spans="1:10" x14ac:dyDescent="0.45">
      <c r="A92" s="1" t="s">
        <v>443</v>
      </c>
      <c r="B92" s="36">
        <v>24234</v>
      </c>
      <c r="C92" t="s">
        <v>908</v>
      </c>
      <c r="D92" s="38">
        <v>97920</v>
      </c>
      <c r="E92" s="36">
        <v>5</v>
      </c>
      <c r="F92" s="37">
        <f t="shared" si="4"/>
        <v>4846.8</v>
      </c>
      <c r="G92" s="38">
        <v>45000</v>
      </c>
      <c r="H92" s="36">
        <v>21</v>
      </c>
      <c r="I92" s="36">
        <v>15.75</v>
      </c>
      <c r="J92" s="37">
        <f t="shared" si="3"/>
        <v>1538.6666666666667</v>
      </c>
    </row>
    <row r="93" spans="1:10" x14ac:dyDescent="0.45">
      <c r="A93" s="1" t="s">
        <v>448</v>
      </c>
      <c r="B93" s="36">
        <v>2414</v>
      </c>
      <c r="C93" t="s">
        <v>909</v>
      </c>
      <c r="D93" s="38">
        <v>43680</v>
      </c>
      <c r="E93" s="36">
        <v>0</v>
      </c>
      <c r="F93" s="37">
        <v>0</v>
      </c>
      <c r="G93" s="38">
        <v>18720</v>
      </c>
      <c r="H93" s="36">
        <v>4</v>
      </c>
      <c r="I93" s="36">
        <v>2.75</v>
      </c>
      <c r="J93" s="37">
        <f t="shared" si="3"/>
        <v>877.81818181818187</v>
      </c>
    </row>
    <row r="94" spans="1:10" x14ac:dyDescent="0.45">
      <c r="A94" s="1" t="s">
        <v>453</v>
      </c>
      <c r="B94" s="36">
        <v>9700</v>
      </c>
      <c r="C94" t="s">
        <v>910</v>
      </c>
      <c r="D94" s="38">
        <v>58530</v>
      </c>
      <c r="E94" s="36">
        <v>1</v>
      </c>
      <c r="F94" s="37">
        <f t="shared" si="4"/>
        <v>9700</v>
      </c>
      <c r="G94" s="38">
        <v>31200</v>
      </c>
      <c r="H94" s="36">
        <v>10</v>
      </c>
      <c r="I94" s="36">
        <v>7.38</v>
      </c>
      <c r="J94" s="37">
        <f t="shared" si="3"/>
        <v>1314.3631436314363</v>
      </c>
    </row>
    <row r="95" spans="1:10" x14ac:dyDescent="0.45">
      <c r="A95" s="1" t="s">
        <v>458</v>
      </c>
      <c r="B95" s="36">
        <v>875</v>
      </c>
      <c r="C95" t="s">
        <v>911</v>
      </c>
      <c r="D95" s="38">
        <v>15548</v>
      </c>
      <c r="E95" s="36">
        <v>0</v>
      </c>
      <c r="F95" s="37">
        <v>0</v>
      </c>
      <c r="G95" s="38">
        <v>15548</v>
      </c>
      <c r="H95" s="36">
        <v>2</v>
      </c>
      <c r="I95" s="36">
        <v>0.95</v>
      </c>
      <c r="J95" s="37">
        <f t="shared" si="3"/>
        <v>921.0526315789474</v>
      </c>
    </row>
    <row r="96" spans="1:10" x14ac:dyDescent="0.45">
      <c r="A96" s="1" t="s">
        <v>463</v>
      </c>
      <c r="B96" s="36">
        <v>1024</v>
      </c>
      <c r="C96" t="s">
        <v>874</v>
      </c>
      <c r="D96" s="38">
        <v>18910</v>
      </c>
      <c r="E96" s="36">
        <v>0</v>
      </c>
      <c r="F96" s="37">
        <v>0</v>
      </c>
      <c r="G96" s="38">
        <v>0</v>
      </c>
      <c r="H96" s="36">
        <v>1</v>
      </c>
      <c r="I96" s="36">
        <v>0.75</v>
      </c>
      <c r="J96" s="37">
        <f t="shared" si="3"/>
        <v>1365.3333333333333</v>
      </c>
    </row>
    <row r="97" spans="1:10" x14ac:dyDescent="0.45">
      <c r="A97" s="1" t="s">
        <v>468</v>
      </c>
      <c r="B97" s="36">
        <v>1106</v>
      </c>
      <c r="C97" t="s">
        <v>37</v>
      </c>
      <c r="D97" t="s">
        <v>37</v>
      </c>
      <c r="E97" s="36">
        <v>0</v>
      </c>
      <c r="F97" s="37">
        <v>0</v>
      </c>
      <c r="G97" t="s">
        <v>37</v>
      </c>
      <c r="H97" t="s">
        <v>37</v>
      </c>
      <c r="I97" s="36">
        <v>0</v>
      </c>
    </row>
    <row r="98" spans="1:10" x14ac:dyDescent="0.45">
      <c r="A98" s="1" t="s">
        <v>470</v>
      </c>
      <c r="B98" s="36">
        <v>23297</v>
      </c>
      <c r="C98" t="s">
        <v>869</v>
      </c>
      <c r="D98" s="38">
        <v>65562</v>
      </c>
      <c r="E98" s="36">
        <v>1</v>
      </c>
      <c r="F98" s="37">
        <f t="shared" si="4"/>
        <v>23297</v>
      </c>
      <c r="G98" s="38">
        <v>28579</v>
      </c>
      <c r="H98" s="36">
        <v>8</v>
      </c>
      <c r="I98" s="36">
        <v>8.3000000000000007</v>
      </c>
      <c r="J98" s="37">
        <f t="shared" si="3"/>
        <v>2806.867469879518</v>
      </c>
    </row>
    <row r="99" spans="1:10" x14ac:dyDescent="0.45">
      <c r="A99" s="1" t="s">
        <v>475</v>
      </c>
      <c r="B99" s="36">
        <v>4841</v>
      </c>
      <c r="C99" t="s">
        <v>912</v>
      </c>
      <c r="D99" s="38">
        <v>15000</v>
      </c>
      <c r="E99" s="36">
        <v>0.27500000000000002</v>
      </c>
      <c r="F99" s="37">
        <v>0</v>
      </c>
      <c r="G99" s="38">
        <v>11310</v>
      </c>
      <c r="H99" s="36">
        <v>3</v>
      </c>
      <c r="I99" s="36">
        <v>1.75</v>
      </c>
      <c r="J99" s="37">
        <f t="shared" si="3"/>
        <v>2766.2857142857142</v>
      </c>
    </row>
    <row r="100" spans="1:10" x14ac:dyDescent="0.45">
      <c r="A100" s="1" t="s">
        <v>480</v>
      </c>
      <c r="B100" s="36">
        <v>7264</v>
      </c>
      <c r="C100" t="s">
        <v>913</v>
      </c>
      <c r="D100" s="38">
        <v>53302</v>
      </c>
      <c r="E100" s="36">
        <v>1</v>
      </c>
      <c r="F100" s="37">
        <f t="shared" si="4"/>
        <v>7264</v>
      </c>
      <c r="G100" s="38">
        <v>23760</v>
      </c>
      <c r="H100" s="36">
        <v>7</v>
      </c>
      <c r="I100" s="36">
        <v>8</v>
      </c>
      <c r="J100" s="37">
        <f t="shared" si="3"/>
        <v>908</v>
      </c>
    </row>
    <row r="101" spans="1:10" x14ac:dyDescent="0.45">
      <c r="A101" s="1" t="s">
        <v>485</v>
      </c>
      <c r="B101" s="36">
        <v>1191</v>
      </c>
      <c r="C101" t="s">
        <v>914</v>
      </c>
      <c r="D101" s="38">
        <v>29120</v>
      </c>
      <c r="E101" s="36">
        <v>0</v>
      </c>
      <c r="F101" s="37">
        <v>0</v>
      </c>
      <c r="G101" s="38">
        <v>9360</v>
      </c>
      <c r="H101" s="36">
        <v>6</v>
      </c>
      <c r="I101" s="36">
        <v>1.5</v>
      </c>
      <c r="J101" s="37">
        <f t="shared" si="3"/>
        <v>794</v>
      </c>
    </row>
    <row r="102" spans="1:10" x14ac:dyDescent="0.45">
      <c r="A102" s="1" t="s">
        <v>490</v>
      </c>
      <c r="B102" s="36">
        <v>164962</v>
      </c>
      <c r="C102" t="s">
        <v>910</v>
      </c>
      <c r="D102" s="38">
        <v>115000</v>
      </c>
      <c r="E102" s="36">
        <v>3</v>
      </c>
      <c r="F102" s="37">
        <f t="shared" si="4"/>
        <v>54987.333333333336</v>
      </c>
      <c r="G102" s="38">
        <v>39000</v>
      </c>
      <c r="H102" s="36">
        <v>86</v>
      </c>
      <c r="I102" s="36">
        <v>70.5</v>
      </c>
      <c r="J102" s="37">
        <f t="shared" ref="J102:J126" si="5">B102/I102</f>
        <v>2339.8865248226948</v>
      </c>
    </row>
    <row r="103" spans="1:10" x14ac:dyDescent="0.45">
      <c r="A103" s="1" t="s">
        <v>494</v>
      </c>
      <c r="B103" s="36">
        <v>98205</v>
      </c>
      <c r="C103" t="s">
        <v>915</v>
      </c>
      <c r="D103" s="38">
        <v>150010</v>
      </c>
      <c r="E103" s="36">
        <v>4.1500000000000004</v>
      </c>
      <c r="F103" s="37">
        <f t="shared" si="4"/>
        <v>23663.855421686745</v>
      </c>
      <c r="G103" s="38">
        <v>42700</v>
      </c>
      <c r="H103" s="36">
        <v>24</v>
      </c>
      <c r="I103" s="36">
        <v>17.73</v>
      </c>
      <c r="J103" s="37">
        <f t="shared" si="5"/>
        <v>5538.9170896785108</v>
      </c>
    </row>
    <row r="104" spans="1:10" x14ac:dyDescent="0.45">
      <c r="A104" s="1" t="s">
        <v>497</v>
      </c>
      <c r="B104" s="36">
        <v>26856</v>
      </c>
      <c r="C104" t="s">
        <v>916</v>
      </c>
      <c r="D104" s="38">
        <v>99900</v>
      </c>
      <c r="E104" s="36">
        <v>2</v>
      </c>
      <c r="F104" s="37">
        <f t="shared" si="4"/>
        <v>13428</v>
      </c>
      <c r="G104" s="38">
        <v>46620</v>
      </c>
      <c r="H104" s="36">
        <v>11</v>
      </c>
      <c r="I104" s="36">
        <v>10</v>
      </c>
      <c r="J104" s="37">
        <f t="shared" si="5"/>
        <v>2685.6</v>
      </c>
    </row>
    <row r="105" spans="1:10" x14ac:dyDescent="0.45">
      <c r="A105" s="1" t="s">
        <v>500</v>
      </c>
      <c r="B105" s="36">
        <v>50138</v>
      </c>
      <c r="C105" t="s">
        <v>847</v>
      </c>
      <c r="D105" s="38">
        <v>79815</v>
      </c>
      <c r="E105" s="36">
        <v>4</v>
      </c>
      <c r="F105" s="37">
        <f t="shared" si="4"/>
        <v>12534.5</v>
      </c>
      <c r="G105" s="38">
        <v>40102</v>
      </c>
      <c r="H105" s="36">
        <v>31</v>
      </c>
      <c r="I105" s="36">
        <v>23.7</v>
      </c>
      <c r="J105" s="37">
        <f t="shared" si="5"/>
        <v>2115.5274261603377</v>
      </c>
    </row>
    <row r="106" spans="1:10" x14ac:dyDescent="0.45">
      <c r="A106" s="1" t="s">
        <v>505</v>
      </c>
      <c r="B106" s="36">
        <v>1427</v>
      </c>
      <c r="C106" t="s">
        <v>863</v>
      </c>
      <c r="D106" s="38">
        <v>9600</v>
      </c>
      <c r="E106" s="36">
        <v>2.5000000000000001E-2</v>
      </c>
      <c r="F106" s="37">
        <v>0</v>
      </c>
      <c r="G106" s="38">
        <v>9600</v>
      </c>
      <c r="H106" s="36">
        <v>2</v>
      </c>
      <c r="I106" s="36">
        <v>0.03</v>
      </c>
      <c r="J106" s="37">
        <f t="shared" si="5"/>
        <v>47566.666666666672</v>
      </c>
    </row>
    <row r="107" spans="1:10" x14ac:dyDescent="0.45">
      <c r="A107" s="1" t="s">
        <v>510</v>
      </c>
      <c r="B107" s="36">
        <v>2862</v>
      </c>
      <c r="C107" t="s">
        <v>917</v>
      </c>
      <c r="D107" s="38">
        <v>36400</v>
      </c>
      <c r="E107" s="36">
        <v>0</v>
      </c>
      <c r="F107" s="37">
        <v>0</v>
      </c>
      <c r="G107" s="38">
        <v>15080</v>
      </c>
      <c r="H107" s="36">
        <v>2</v>
      </c>
      <c r="I107" s="36">
        <v>1.73</v>
      </c>
      <c r="J107" s="37">
        <f t="shared" si="5"/>
        <v>1654.3352601156068</v>
      </c>
    </row>
    <row r="108" spans="1:10" x14ac:dyDescent="0.45">
      <c r="A108" s="1" t="s">
        <v>515</v>
      </c>
      <c r="B108" s="36">
        <v>266</v>
      </c>
      <c r="C108" t="s">
        <v>918</v>
      </c>
      <c r="D108" s="38">
        <v>9600</v>
      </c>
      <c r="E108" s="36">
        <v>0.32500000000000001</v>
      </c>
      <c r="F108" s="37">
        <v>0</v>
      </c>
      <c r="G108" s="38">
        <v>0</v>
      </c>
      <c r="H108" s="36">
        <v>2</v>
      </c>
      <c r="I108" s="36">
        <v>0.48</v>
      </c>
      <c r="J108" s="37">
        <f t="shared" si="5"/>
        <v>554.16666666666674</v>
      </c>
    </row>
    <row r="109" spans="1:10" x14ac:dyDescent="0.45">
      <c r="A109" s="1" t="s">
        <v>520</v>
      </c>
      <c r="B109" s="36">
        <v>835</v>
      </c>
      <c r="C109" t="s">
        <v>919</v>
      </c>
      <c r="D109" s="38">
        <v>7200</v>
      </c>
      <c r="E109" s="36">
        <v>0</v>
      </c>
      <c r="F109" s="37">
        <v>0</v>
      </c>
      <c r="G109" s="38">
        <v>10000</v>
      </c>
      <c r="H109" s="36">
        <v>2</v>
      </c>
      <c r="I109" s="36">
        <v>0.63</v>
      </c>
      <c r="J109" s="37">
        <f t="shared" si="5"/>
        <v>1325.3968253968253</v>
      </c>
    </row>
    <row r="110" spans="1:10" x14ac:dyDescent="0.45">
      <c r="A110" s="1" t="s">
        <v>525</v>
      </c>
      <c r="B110" s="36">
        <v>2988</v>
      </c>
      <c r="C110" t="s">
        <v>920</v>
      </c>
      <c r="D110" s="38">
        <v>61505</v>
      </c>
      <c r="E110" s="36">
        <v>0</v>
      </c>
      <c r="F110" s="37">
        <v>0</v>
      </c>
      <c r="G110" s="38">
        <v>22800</v>
      </c>
      <c r="H110" s="36">
        <v>3</v>
      </c>
      <c r="I110" s="36">
        <v>3</v>
      </c>
      <c r="J110" s="37">
        <f t="shared" si="5"/>
        <v>996</v>
      </c>
    </row>
    <row r="111" spans="1:10" x14ac:dyDescent="0.45">
      <c r="A111" s="1" t="s">
        <v>530</v>
      </c>
      <c r="B111" s="36">
        <v>395</v>
      </c>
      <c r="C111" t="s">
        <v>921</v>
      </c>
      <c r="D111" s="38">
        <v>7800</v>
      </c>
      <c r="E111" s="36">
        <v>0</v>
      </c>
      <c r="F111" s="37">
        <v>0</v>
      </c>
      <c r="G111" s="38">
        <v>7800</v>
      </c>
      <c r="H111" s="36">
        <v>1</v>
      </c>
      <c r="I111" s="36">
        <v>0.38</v>
      </c>
      <c r="J111" s="37">
        <f t="shared" si="5"/>
        <v>1039.4736842105262</v>
      </c>
    </row>
    <row r="112" spans="1:10" x14ac:dyDescent="0.45">
      <c r="A112" s="1" t="s">
        <v>535</v>
      </c>
      <c r="B112" s="36">
        <v>693514</v>
      </c>
      <c r="C112" t="s">
        <v>922</v>
      </c>
      <c r="D112" s="38">
        <v>226118</v>
      </c>
      <c r="E112" s="36">
        <v>64</v>
      </c>
      <c r="F112" s="37">
        <f t="shared" si="4"/>
        <v>10836.15625</v>
      </c>
      <c r="G112" s="38">
        <v>50294</v>
      </c>
      <c r="H112" s="36">
        <v>421</v>
      </c>
      <c r="I112" s="36">
        <v>340.35</v>
      </c>
      <c r="J112" s="37">
        <f t="shared" si="5"/>
        <v>2037.6494784780373</v>
      </c>
    </row>
    <row r="113" spans="1:10" x14ac:dyDescent="0.45">
      <c r="A113" s="1" t="s">
        <v>540</v>
      </c>
      <c r="B113" s="36">
        <v>8584</v>
      </c>
      <c r="C113" t="s">
        <v>923</v>
      </c>
      <c r="D113" s="38">
        <v>21750</v>
      </c>
      <c r="E113" s="36">
        <v>0.5</v>
      </c>
      <c r="F113" s="37">
        <f t="shared" si="4"/>
        <v>17168</v>
      </c>
      <c r="G113" s="38">
        <v>21750</v>
      </c>
      <c r="H113" s="36">
        <v>3</v>
      </c>
      <c r="I113" s="36">
        <v>1.25</v>
      </c>
      <c r="J113" s="37">
        <f t="shared" si="5"/>
        <v>6867.2</v>
      </c>
    </row>
    <row r="114" spans="1:10" x14ac:dyDescent="0.45">
      <c r="A114" s="1" t="s">
        <v>545</v>
      </c>
      <c r="B114" s="36">
        <v>5395</v>
      </c>
      <c r="C114" t="s">
        <v>924</v>
      </c>
      <c r="D114" s="38">
        <v>44702</v>
      </c>
      <c r="E114" s="36">
        <v>0</v>
      </c>
      <c r="F114" s="37">
        <v>0</v>
      </c>
      <c r="G114" s="38">
        <v>31200</v>
      </c>
      <c r="H114" s="36">
        <v>7</v>
      </c>
      <c r="I114" s="36">
        <v>3.63</v>
      </c>
      <c r="J114" s="37">
        <f t="shared" si="5"/>
        <v>1486.2258953168046</v>
      </c>
    </row>
    <row r="115" spans="1:10" x14ac:dyDescent="0.45">
      <c r="A115" s="1" t="s">
        <v>550</v>
      </c>
      <c r="B115" s="36">
        <v>8387</v>
      </c>
      <c r="C115" t="s">
        <v>925</v>
      </c>
      <c r="D115" s="38">
        <v>64551</v>
      </c>
      <c r="E115" s="36">
        <v>0</v>
      </c>
      <c r="F115" s="37">
        <v>0</v>
      </c>
      <c r="G115" s="38">
        <v>25700</v>
      </c>
      <c r="H115" s="36">
        <v>4</v>
      </c>
      <c r="I115" s="36">
        <v>4.7</v>
      </c>
      <c r="J115" s="37">
        <f t="shared" si="5"/>
        <v>1784.4680851063829</v>
      </c>
    </row>
    <row r="116" spans="1:10" x14ac:dyDescent="0.45">
      <c r="A116" s="1" t="s">
        <v>555</v>
      </c>
      <c r="B116" s="36">
        <v>2384</v>
      </c>
      <c r="C116" t="s">
        <v>926</v>
      </c>
      <c r="D116" s="38">
        <v>15600</v>
      </c>
      <c r="E116" s="36">
        <v>0</v>
      </c>
      <c r="F116" s="37">
        <v>0</v>
      </c>
      <c r="G116" s="38">
        <v>15600</v>
      </c>
      <c r="H116" s="36">
        <v>2</v>
      </c>
      <c r="I116" s="36">
        <v>1.25</v>
      </c>
      <c r="J116" s="37">
        <f t="shared" si="5"/>
        <v>1907.2</v>
      </c>
    </row>
    <row r="117" spans="1:10" x14ac:dyDescent="0.45">
      <c r="A117" s="1" t="s">
        <v>560</v>
      </c>
      <c r="B117" s="36">
        <v>2617</v>
      </c>
      <c r="C117" t="s">
        <v>493</v>
      </c>
      <c r="D117" s="38">
        <v>39520</v>
      </c>
      <c r="E117" s="36">
        <v>0</v>
      </c>
      <c r="G117" s="38">
        <v>27040</v>
      </c>
      <c r="H117" s="36">
        <v>4</v>
      </c>
      <c r="I117" s="36">
        <v>2.6</v>
      </c>
      <c r="J117" s="37">
        <f t="shared" si="5"/>
        <v>1006.5384615384615</v>
      </c>
    </row>
    <row r="118" spans="1:10" x14ac:dyDescent="0.45">
      <c r="A118" s="1" t="s">
        <v>563</v>
      </c>
      <c r="B118" s="36">
        <v>1842</v>
      </c>
      <c r="C118" t="s">
        <v>910</v>
      </c>
      <c r="D118" s="38">
        <v>30084</v>
      </c>
      <c r="E118" s="36">
        <v>0.8</v>
      </c>
      <c r="F118" s="37">
        <v>0</v>
      </c>
      <c r="G118" s="38">
        <v>24000</v>
      </c>
      <c r="H118" s="36">
        <v>2</v>
      </c>
      <c r="I118" s="36">
        <v>1.8</v>
      </c>
      <c r="J118" s="37">
        <f t="shared" si="5"/>
        <v>1023.3333333333333</v>
      </c>
    </row>
    <row r="119" spans="1:10" x14ac:dyDescent="0.45">
      <c r="A119" s="1" t="s">
        <v>568</v>
      </c>
      <c r="B119" s="36">
        <v>703</v>
      </c>
      <c r="C119" t="s">
        <v>927</v>
      </c>
      <c r="D119" s="38">
        <v>24190</v>
      </c>
      <c r="E119" s="36">
        <v>0</v>
      </c>
      <c r="F119" s="37">
        <v>0</v>
      </c>
      <c r="G119" s="38">
        <v>0</v>
      </c>
      <c r="H119" s="36">
        <v>1</v>
      </c>
      <c r="I119" s="36">
        <v>0.8</v>
      </c>
      <c r="J119" s="37">
        <f t="shared" si="5"/>
        <v>878.75</v>
      </c>
    </row>
    <row r="120" spans="1:10" x14ac:dyDescent="0.45">
      <c r="A120" s="1" t="s">
        <v>573</v>
      </c>
      <c r="B120" s="36">
        <v>46677</v>
      </c>
      <c r="C120" t="s">
        <v>928</v>
      </c>
      <c r="D120" s="38">
        <v>115000</v>
      </c>
      <c r="E120" s="36">
        <v>5</v>
      </c>
      <c r="F120" s="37">
        <f t="shared" si="4"/>
        <v>9335.4</v>
      </c>
      <c r="G120" s="38">
        <v>35256</v>
      </c>
      <c r="H120" s="36">
        <v>38</v>
      </c>
      <c r="I120" s="36">
        <v>30.13</v>
      </c>
      <c r="J120" s="37">
        <f t="shared" si="5"/>
        <v>1549.1868569532028</v>
      </c>
    </row>
    <row r="121" spans="1:10" x14ac:dyDescent="0.45">
      <c r="A121" s="1" t="s">
        <v>578</v>
      </c>
      <c r="B121" s="36">
        <v>1127</v>
      </c>
      <c r="C121" t="s">
        <v>37</v>
      </c>
      <c r="D121" t="s">
        <v>37</v>
      </c>
      <c r="E121" s="36">
        <v>0</v>
      </c>
      <c r="F121" s="37">
        <v>0</v>
      </c>
      <c r="G121" t="s">
        <v>37</v>
      </c>
      <c r="H121" t="s">
        <v>37</v>
      </c>
      <c r="I121" s="36">
        <v>0</v>
      </c>
    </row>
    <row r="122" spans="1:10" x14ac:dyDescent="0.45">
      <c r="A122" s="1" t="s">
        <v>579</v>
      </c>
      <c r="B122" s="36">
        <v>3047</v>
      </c>
      <c r="C122" t="s">
        <v>929</v>
      </c>
      <c r="D122" s="38">
        <v>29710</v>
      </c>
      <c r="E122" s="36">
        <v>0</v>
      </c>
      <c r="F122" s="37">
        <v>0</v>
      </c>
      <c r="G122" s="38">
        <v>27040</v>
      </c>
      <c r="H122" s="36">
        <v>1</v>
      </c>
      <c r="I122" s="36">
        <v>1</v>
      </c>
      <c r="J122" s="37">
        <f t="shared" si="5"/>
        <v>3047</v>
      </c>
    </row>
    <row r="123" spans="1:10" x14ac:dyDescent="0.45">
      <c r="A123" s="1" t="s">
        <v>584</v>
      </c>
      <c r="B123" s="36">
        <v>11750</v>
      </c>
      <c r="C123" t="s">
        <v>930</v>
      </c>
      <c r="D123" s="38">
        <v>63506</v>
      </c>
      <c r="E123" s="36">
        <v>1</v>
      </c>
      <c r="F123" s="37">
        <v>0</v>
      </c>
      <c r="G123" s="38">
        <v>34741</v>
      </c>
      <c r="H123" s="36">
        <v>8</v>
      </c>
      <c r="I123" s="36">
        <v>6.93</v>
      </c>
      <c r="J123" s="37">
        <f t="shared" si="5"/>
        <v>1695.5266955266957</v>
      </c>
    </row>
    <row r="124" spans="1:10" x14ac:dyDescent="0.45">
      <c r="A124" s="1" t="s">
        <v>589</v>
      </c>
      <c r="B124" s="36">
        <v>1944</v>
      </c>
      <c r="C124" t="s">
        <v>931</v>
      </c>
      <c r="D124" s="38">
        <v>35360</v>
      </c>
      <c r="E124" s="36">
        <v>0</v>
      </c>
      <c r="F124" s="37">
        <v>0</v>
      </c>
      <c r="G124" s="38">
        <v>30160</v>
      </c>
      <c r="H124" s="36">
        <v>2</v>
      </c>
      <c r="I124" s="36">
        <v>2</v>
      </c>
      <c r="J124" s="37">
        <f t="shared" si="5"/>
        <v>972</v>
      </c>
    </row>
    <row r="125" spans="1:10" x14ac:dyDescent="0.45">
      <c r="A125" s="1" t="s">
        <v>594</v>
      </c>
      <c r="B125" s="36">
        <v>1075</v>
      </c>
      <c r="C125" t="s">
        <v>932</v>
      </c>
      <c r="D125" s="38">
        <v>40457</v>
      </c>
      <c r="E125" s="36">
        <v>0</v>
      </c>
      <c r="F125" s="37">
        <v>0</v>
      </c>
      <c r="G125" s="38">
        <v>21840</v>
      </c>
      <c r="H125" s="36">
        <v>2</v>
      </c>
      <c r="I125" s="36">
        <v>1.63</v>
      </c>
      <c r="J125" s="37">
        <f t="shared" si="5"/>
        <v>659.50920245398777</v>
      </c>
    </row>
    <row r="126" spans="1:10" x14ac:dyDescent="0.45">
      <c r="A126" s="1" t="s">
        <v>599</v>
      </c>
      <c r="B126" s="36">
        <v>27068</v>
      </c>
      <c r="C126" t="s">
        <v>933</v>
      </c>
      <c r="D126" s="38">
        <v>95942</v>
      </c>
      <c r="E126" s="36">
        <v>1</v>
      </c>
      <c r="F126" s="37">
        <f t="shared" si="4"/>
        <v>27068</v>
      </c>
      <c r="G126" s="38">
        <v>39530</v>
      </c>
      <c r="H126" s="36">
        <v>9</v>
      </c>
      <c r="I126" s="36">
        <v>9.33</v>
      </c>
      <c r="J126" s="37">
        <f t="shared" si="5"/>
        <v>2901.1789924973205</v>
      </c>
    </row>
  </sheetData>
  <mergeCells count="3">
    <mergeCell ref="C3:D3"/>
    <mergeCell ref="E3:F3"/>
    <mergeCell ref="G3:J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BAD5-B3E5-4036-B9F5-920FFBBBD2AA}">
  <dimension ref="A1:E127"/>
  <sheetViews>
    <sheetView topLeftCell="A111" workbookViewId="0">
      <selection activeCell="F18" sqref="F18"/>
    </sheetView>
  </sheetViews>
  <sheetFormatPr defaultRowHeight="14.25" x14ac:dyDescent="0.45"/>
  <cols>
    <col min="1" max="1" width="52.3984375" bestFit="1" customWidth="1"/>
    <col min="2" max="2" width="16.3984375" bestFit="1" customWidth="1"/>
    <col min="3" max="3" width="22.59765625" bestFit="1" customWidth="1"/>
    <col min="4" max="4" width="27.265625" style="3" bestFit="1" customWidth="1"/>
    <col min="5" max="5" width="25.1328125" bestFit="1" customWidth="1"/>
  </cols>
  <sheetData>
    <row r="1" spans="1:5" x14ac:dyDescent="0.45">
      <c r="A1" s="15" t="s">
        <v>934</v>
      </c>
    </row>
    <row r="3" spans="1:5" x14ac:dyDescent="0.45">
      <c r="A3" s="23" t="s">
        <v>1</v>
      </c>
      <c r="B3" s="23" t="s">
        <v>935</v>
      </c>
      <c r="C3" s="23" t="s">
        <v>936</v>
      </c>
      <c r="D3" s="28" t="s">
        <v>937</v>
      </c>
      <c r="E3" s="23" t="s">
        <v>938</v>
      </c>
    </row>
    <row r="4" spans="1:5" x14ac:dyDescent="0.45">
      <c r="A4" s="1" t="s">
        <v>12</v>
      </c>
      <c r="B4" s="38">
        <v>12748</v>
      </c>
      <c r="C4" s="38">
        <v>668750</v>
      </c>
      <c r="D4" s="3">
        <f>B4/C4</f>
        <v>1.9062429906542055E-2</v>
      </c>
      <c r="E4" s="9">
        <f>SUM(B4:C4)</f>
        <v>681498</v>
      </c>
    </row>
    <row r="5" spans="1:5" x14ac:dyDescent="0.45">
      <c r="A5" s="1" t="s">
        <v>17</v>
      </c>
      <c r="B5" s="38">
        <v>2286</v>
      </c>
      <c r="C5" s="38">
        <v>40686</v>
      </c>
      <c r="D5" s="3">
        <f t="shared" ref="D5:D69" si="0">B5/C5</f>
        <v>5.6186403185370888E-2</v>
      </c>
      <c r="E5" s="9">
        <f t="shared" ref="E5:E69" si="1">SUM(B5:C5)</f>
        <v>42972</v>
      </c>
    </row>
    <row r="6" spans="1:5" x14ac:dyDescent="0.45">
      <c r="A6" s="1" t="s">
        <v>22</v>
      </c>
      <c r="B6" s="38">
        <v>9083</v>
      </c>
      <c r="C6" s="38">
        <v>344256</v>
      </c>
      <c r="D6" s="3">
        <f t="shared" si="0"/>
        <v>2.6384434839189442E-2</v>
      </c>
      <c r="E6" s="9">
        <f t="shared" si="1"/>
        <v>353339</v>
      </c>
    </row>
    <row r="7" spans="1:5" x14ac:dyDescent="0.45">
      <c r="A7" s="1" t="s">
        <v>27</v>
      </c>
      <c r="B7" s="38">
        <v>5458</v>
      </c>
      <c r="C7" s="38">
        <v>217564</v>
      </c>
      <c r="D7" s="3">
        <f t="shared" si="0"/>
        <v>2.5086870989685792E-2</v>
      </c>
      <c r="E7" s="9">
        <f t="shared" si="1"/>
        <v>223022</v>
      </c>
    </row>
    <row r="8" spans="1:5" x14ac:dyDescent="0.45">
      <c r="A8" s="1" t="s">
        <v>32</v>
      </c>
      <c r="B8" s="38">
        <v>12225</v>
      </c>
      <c r="C8" s="38">
        <v>105800</v>
      </c>
      <c r="D8" s="3">
        <f t="shared" si="0"/>
        <v>0.11554820415879018</v>
      </c>
      <c r="E8" s="9">
        <f t="shared" si="1"/>
        <v>118025</v>
      </c>
    </row>
    <row r="9" spans="1:5" x14ac:dyDescent="0.45">
      <c r="A9" s="1" t="s">
        <v>38</v>
      </c>
      <c r="B9" s="38">
        <v>2431</v>
      </c>
      <c r="C9" s="38">
        <v>26191</v>
      </c>
      <c r="D9" s="3">
        <f t="shared" si="0"/>
        <v>9.2818143637127259E-2</v>
      </c>
      <c r="E9" s="9">
        <f t="shared" si="1"/>
        <v>28622</v>
      </c>
    </row>
    <row r="10" spans="1:5" x14ac:dyDescent="0.45">
      <c r="A10" s="1" t="s">
        <v>43</v>
      </c>
      <c r="B10" s="38">
        <v>17042</v>
      </c>
      <c r="C10" s="38">
        <v>1187403</v>
      </c>
      <c r="D10" s="3">
        <f t="shared" si="0"/>
        <v>1.4352330253502812E-2</v>
      </c>
      <c r="E10" s="9">
        <f t="shared" si="1"/>
        <v>1204445</v>
      </c>
    </row>
    <row r="11" spans="1:5" x14ac:dyDescent="0.45">
      <c r="A11" s="1" t="s">
        <v>48</v>
      </c>
      <c r="B11" s="38">
        <v>4128</v>
      </c>
      <c r="C11" s="38">
        <v>22892</v>
      </c>
      <c r="D11" s="3">
        <f t="shared" si="0"/>
        <v>0.18032500436833829</v>
      </c>
      <c r="E11" s="9">
        <f t="shared" si="1"/>
        <v>27020</v>
      </c>
    </row>
    <row r="12" spans="1:5" x14ac:dyDescent="0.45">
      <c r="A12" s="1" t="s">
        <v>53</v>
      </c>
      <c r="B12" s="38">
        <v>0</v>
      </c>
      <c r="C12" s="38">
        <v>2125914</v>
      </c>
      <c r="D12" s="3">
        <f t="shared" si="0"/>
        <v>0</v>
      </c>
      <c r="E12" s="9">
        <f t="shared" si="1"/>
        <v>2125914</v>
      </c>
    </row>
    <row r="13" spans="1:5" x14ac:dyDescent="0.45">
      <c r="A13" s="1" t="s">
        <v>58</v>
      </c>
      <c r="B13" s="38">
        <v>13687</v>
      </c>
      <c r="C13" s="38">
        <v>79725</v>
      </c>
      <c r="D13" s="3">
        <f t="shared" si="0"/>
        <v>0.17167764189401066</v>
      </c>
      <c r="E13" s="9">
        <f t="shared" si="1"/>
        <v>93412</v>
      </c>
    </row>
    <row r="14" spans="1:5" x14ac:dyDescent="0.45">
      <c r="A14" s="1" t="s">
        <v>63</v>
      </c>
      <c r="B14" s="38">
        <v>2712</v>
      </c>
      <c r="C14" s="38">
        <v>287226</v>
      </c>
      <c r="D14" s="3">
        <f t="shared" si="0"/>
        <v>9.442042154958117E-3</v>
      </c>
      <c r="E14" s="9">
        <f t="shared" si="1"/>
        <v>289938</v>
      </c>
    </row>
    <row r="15" spans="1:5" x14ac:dyDescent="0.45">
      <c r="A15" s="1" t="s">
        <v>68</v>
      </c>
      <c r="B15" s="38">
        <v>13161</v>
      </c>
      <c r="C15" s="38">
        <v>38852</v>
      </c>
      <c r="D15" s="3">
        <f t="shared" si="0"/>
        <v>0.3387470400494183</v>
      </c>
      <c r="E15" s="9">
        <f t="shared" si="1"/>
        <v>52013</v>
      </c>
    </row>
    <row r="16" spans="1:5" x14ac:dyDescent="0.45">
      <c r="A16" s="1" t="s">
        <v>73</v>
      </c>
      <c r="B16" s="38">
        <v>3158</v>
      </c>
      <c r="C16" s="38">
        <v>149224</v>
      </c>
      <c r="D16" s="3">
        <f t="shared" si="0"/>
        <v>2.1162815632874067E-2</v>
      </c>
      <c r="E16" s="9">
        <f t="shared" si="1"/>
        <v>152382</v>
      </c>
    </row>
    <row r="17" spans="1:5" x14ac:dyDescent="0.45">
      <c r="A17" s="1" t="s">
        <v>78</v>
      </c>
      <c r="B17" s="38">
        <v>4445</v>
      </c>
      <c r="C17" s="38">
        <v>26376</v>
      </c>
      <c r="D17" s="3">
        <f t="shared" si="0"/>
        <v>0.16852441613588109</v>
      </c>
      <c r="E17" s="9">
        <f t="shared" si="1"/>
        <v>30821</v>
      </c>
    </row>
    <row r="18" spans="1:5" x14ac:dyDescent="0.45">
      <c r="A18" s="1" t="s">
        <v>83</v>
      </c>
      <c r="B18" s="38">
        <v>0</v>
      </c>
      <c r="C18" s="38">
        <v>11726</v>
      </c>
      <c r="D18" s="3">
        <f t="shared" si="0"/>
        <v>0</v>
      </c>
      <c r="E18" s="9">
        <f t="shared" si="1"/>
        <v>11726</v>
      </c>
    </row>
    <row r="19" spans="1:5" x14ac:dyDescent="0.45">
      <c r="A19" s="1" t="s">
        <v>88</v>
      </c>
      <c r="B19" s="38">
        <v>2603</v>
      </c>
      <c r="C19" s="38">
        <v>26033</v>
      </c>
      <c r="D19" s="3">
        <f t="shared" si="0"/>
        <v>9.9988476164867668E-2</v>
      </c>
      <c r="E19" s="9">
        <f t="shared" si="1"/>
        <v>28636</v>
      </c>
    </row>
    <row r="20" spans="1:5" x14ac:dyDescent="0.45">
      <c r="A20" s="1" t="s">
        <v>93</v>
      </c>
      <c r="B20" s="38">
        <v>2431</v>
      </c>
      <c r="C20" s="38">
        <v>32870</v>
      </c>
      <c r="D20" s="3">
        <f t="shared" si="0"/>
        <v>7.3958016428354117E-2</v>
      </c>
      <c r="E20" s="9">
        <f t="shared" si="1"/>
        <v>35301</v>
      </c>
    </row>
    <row r="21" spans="1:5" x14ac:dyDescent="0.45">
      <c r="A21" s="1" t="s">
        <v>98</v>
      </c>
      <c r="B21" s="38">
        <v>6221</v>
      </c>
      <c r="C21" s="38">
        <v>287760</v>
      </c>
      <c r="D21" s="3">
        <f t="shared" si="0"/>
        <v>2.1618710036141228E-2</v>
      </c>
      <c r="E21" s="9">
        <f t="shared" si="1"/>
        <v>293981</v>
      </c>
    </row>
    <row r="22" spans="1:5" x14ac:dyDescent="0.45">
      <c r="A22" s="1" t="s">
        <v>103</v>
      </c>
      <c r="B22" s="38">
        <v>4710</v>
      </c>
      <c r="C22" s="38">
        <v>146083</v>
      </c>
      <c r="D22" s="3">
        <f t="shared" si="0"/>
        <v>3.224194464790564E-2</v>
      </c>
      <c r="E22" s="9">
        <f t="shared" si="1"/>
        <v>150793</v>
      </c>
    </row>
    <row r="23" spans="1:5" x14ac:dyDescent="0.45">
      <c r="A23" s="1" t="s">
        <v>108</v>
      </c>
      <c r="B23" s="38">
        <v>3410</v>
      </c>
      <c r="C23" s="38">
        <v>20000</v>
      </c>
      <c r="D23" s="3">
        <f t="shared" si="0"/>
        <v>0.17050000000000001</v>
      </c>
      <c r="E23" s="9">
        <f t="shared" si="1"/>
        <v>23410</v>
      </c>
    </row>
    <row r="24" spans="1:5" x14ac:dyDescent="0.45">
      <c r="A24" s="1" t="s">
        <v>113</v>
      </c>
      <c r="B24" s="38">
        <v>6450</v>
      </c>
      <c r="C24" s="38">
        <v>124199</v>
      </c>
      <c r="D24" s="3">
        <f t="shared" si="0"/>
        <v>5.1932785288126317E-2</v>
      </c>
      <c r="E24" s="9">
        <f t="shared" si="1"/>
        <v>130649</v>
      </c>
    </row>
    <row r="25" spans="1:5" x14ac:dyDescent="0.45">
      <c r="A25" s="1" t="s">
        <v>118</v>
      </c>
      <c r="B25" s="38">
        <v>12824</v>
      </c>
      <c r="C25" s="38">
        <v>568985</v>
      </c>
      <c r="D25" s="3">
        <f t="shared" si="0"/>
        <v>2.2538379746390502E-2</v>
      </c>
      <c r="E25" s="9">
        <f t="shared" si="1"/>
        <v>581809</v>
      </c>
    </row>
    <row r="26" spans="1:5" x14ac:dyDescent="0.45">
      <c r="A26" s="1" t="s">
        <v>123</v>
      </c>
      <c r="B26" s="38">
        <v>2752</v>
      </c>
      <c r="C26" s="38">
        <v>75088</v>
      </c>
      <c r="D26" s="3">
        <f t="shared" si="0"/>
        <v>3.6650330279139144E-2</v>
      </c>
      <c r="E26" s="9">
        <f t="shared" si="1"/>
        <v>77840</v>
      </c>
    </row>
    <row r="27" spans="1:5" x14ac:dyDescent="0.45">
      <c r="A27" s="1" t="s">
        <v>128</v>
      </c>
      <c r="B27" s="38">
        <v>17303</v>
      </c>
      <c r="C27" s="38">
        <v>532545</v>
      </c>
      <c r="D27" s="3">
        <f t="shared" si="0"/>
        <v>3.2491150982546076E-2</v>
      </c>
      <c r="E27" s="9">
        <f t="shared" si="1"/>
        <v>549848</v>
      </c>
    </row>
    <row r="28" spans="1:5" x14ac:dyDescent="0.45">
      <c r="A28" s="1" t="s">
        <v>133</v>
      </c>
      <c r="B28" s="38">
        <v>5161</v>
      </c>
      <c r="C28" s="38">
        <v>170577</v>
      </c>
      <c r="D28" s="3">
        <f t="shared" si="0"/>
        <v>3.0256130662398798E-2</v>
      </c>
      <c r="E28" s="9">
        <f t="shared" si="1"/>
        <v>175738</v>
      </c>
    </row>
    <row r="29" spans="1:5" x14ac:dyDescent="0.45">
      <c r="A29" s="1" t="s">
        <v>138</v>
      </c>
      <c r="B29" s="38">
        <v>14194</v>
      </c>
      <c r="C29" s="38">
        <v>338201</v>
      </c>
      <c r="D29" s="3">
        <f t="shared" si="0"/>
        <v>4.196912486953025E-2</v>
      </c>
      <c r="E29" s="9">
        <f t="shared" si="1"/>
        <v>352395</v>
      </c>
    </row>
    <row r="30" spans="1:5" x14ac:dyDescent="0.45">
      <c r="A30" s="1" t="s">
        <v>143</v>
      </c>
      <c r="B30" s="38">
        <v>2916</v>
      </c>
      <c r="C30" s="38">
        <v>39832</v>
      </c>
      <c r="D30" s="3">
        <f t="shared" si="0"/>
        <v>7.3207471379795136E-2</v>
      </c>
      <c r="E30" s="9">
        <f t="shared" si="1"/>
        <v>42748</v>
      </c>
    </row>
    <row r="31" spans="1:5" x14ac:dyDescent="0.45">
      <c r="A31" s="1" t="s">
        <v>148</v>
      </c>
      <c r="B31" s="38">
        <v>3183</v>
      </c>
      <c r="C31" s="38">
        <v>426455</v>
      </c>
      <c r="D31" s="3">
        <f t="shared" si="0"/>
        <v>7.4638590238125949E-3</v>
      </c>
      <c r="E31" s="9">
        <f t="shared" si="1"/>
        <v>429638</v>
      </c>
    </row>
    <row r="32" spans="1:5" x14ac:dyDescent="0.45">
      <c r="A32" s="1" t="s">
        <v>153</v>
      </c>
      <c r="B32" s="38">
        <v>15721</v>
      </c>
      <c r="C32" s="38">
        <v>86200</v>
      </c>
      <c r="D32" s="3">
        <f t="shared" si="0"/>
        <v>0.18237819025522042</v>
      </c>
      <c r="E32" s="9">
        <f t="shared" si="1"/>
        <v>101921</v>
      </c>
    </row>
    <row r="33" spans="1:5" x14ac:dyDescent="0.45">
      <c r="A33" s="1" t="s">
        <v>158</v>
      </c>
      <c r="B33" s="38">
        <v>2852</v>
      </c>
      <c r="C33" s="38">
        <v>84861</v>
      </c>
      <c r="D33" s="3">
        <f t="shared" si="0"/>
        <v>3.3607899977610448E-2</v>
      </c>
      <c r="E33" s="9">
        <f t="shared" si="1"/>
        <v>87713</v>
      </c>
    </row>
    <row r="34" spans="1:5" x14ac:dyDescent="0.45">
      <c r="A34" s="1" t="s">
        <v>163</v>
      </c>
      <c r="B34" s="38">
        <v>13613</v>
      </c>
      <c r="C34" s="38">
        <v>888989</v>
      </c>
      <c r="D34" s="3">
        <f t="shared" si="0"/>
        <v>1.5312900384594185E-2</v>
      </c>
      <c r="E34" s="9">
        <f t="shared" si="1"/>
        <v>902602</v>
      </c>
    </row>
    <row r="35" spans="1:5" x14ac:dyDescent="0.45">
      <c r="A35" s="1" t="s">
        <v>168</v>
      </c>
      <c r="B35" s="38">
        <v>17649</v>
      </c>
      <c r="C35" s="38">
        <v>688935</v>
      </c>
      <c r="D35" s="3">
        <f t="shared" si="0"/>
        <v>2.5617801389100567E-2</v>
      </c>
      <c r="E35" s="9">
        <f t="shared" si="1"/>
        <v>706584</v>
      </c>
    </row>
    <row r="36" spans="1:5" x14ac:dyDescent="0.45">
      <c r="A36" s="1" t="s">
        <v>173</v>
      </c>
      <c r="B36" s="38">
        <v>83853</v>
      </c>
      <c r="C36" s="38">
        <v>6915787</v>
      </c>
      <c r="D36" s="3">
        <f t="shared" si="0"/>
        <v>1.2124867350599432E-2</v>
      </c>
      <c r="E36" s="9">
        <f t="shared" si="1"/>
        <v>6999640</v>
      </c>
    </row>
    <row r="37" spans="1:5" x14ac:dyDescent="0.45">
      <c r="A37" s="1" t="s">
        <v>177</v>
      </c>
      <c r="B37" s="38">
        <v>12086</v>
      </c>
      <c r="C37" s="38">
        <v>457200</v>
      </c>
      <c r="D37" s="3">
        <f t="shared" si="0"/>
        <v>2.6434820647419071E-2</v>
      </c>
      <c r="E37" s="9">
        <f t="shared" si="1"/>
        <v>469286</v>
      </c>
    </row>
    <row r="38" spans="1:5" x14ac:dyDescent="0.45">
      <c r="A38" s="1" t="s">
        <v>182</v>
      </c>
      <c r="B38" s="38">
        <v>2671</v>
      </c>
      <c r="C38" s="38">
        <v>91844</v>
      </c>
      <c r="D38" s="3">
        <f t="shared" si="0"/>
        <v>2.9081921519097602E-2</v>
      </c>
      <c r="E38" s="9">
        <f t="shared" si="1"/>
        <v>94515</v>
      </c>
    </row>
    <row r="39" spans="1:5" x14ac:dyDescent="0.45">
      <c r="A39" s="1" t="s">
        <v>187</v>
      </c>
      <c r="B39" s="38">
        <v>7753</v>
      </c>
      <c r="C39" s="38">
        <v>423051</v>
      </c>
      <c r="D39" s="3">
        <f t="shared" si="0"/>
        <v>1.8326395635514393E-2</v>
      </c>
      <c r="E39" s="9">
        <f t="shared" si="1"/>
        <v>430804</v>
      </c>
    </row>
    <row r="40" spans="1:5" x14ac:dyDescent="0.45">
      <c r="A40" s="1" t="s">
        <v>192</v>
      </c>
      <c r="B40" s="38">
        <v>21807</v>
      </c>
      <c r="C40" s="38">
        <v>1146744</v>
      </c>
      <c r="D40" s="3">
        <f t="shared" si="0"/>
        <v>1.9016450053368494E-2</v>
      </c>
      <c r="E40" s="9">
        <f t="shared" si="1"/>
        <v>1168551</v>
      </c>
    </row>
    <row r="41" spans="1:5" x14ac:dyDescent="0.45">
      <c r="A41" s="1" t="s">
        <v>197</v>
      </c>
      <c r="B41" s="38">
        <v>4362</v>
      </c>
      <c r="C41" s="38">
        <v>52998</v>
      </c>
      <c r="D41" s="3">
        <f t="shared" si="0"/>
        <v>8.2304992641231742E-2</v>
      </c>
      <c r="E41" s="9">
        <f t="shared" si="1"/>
        <v>57360</v>
      </c>
    </row>
    <row r="42" spans="1:5" x14ac:dyDescent="0.45">
      <c r="A42" s="1" t="s">
        <v>202</v>
      </c>
      <c r="B42" s="38">
        <v>8546</v>
      </c>
      <c r="C42" s="38">
        <v>148200</v>
      </c>
      <c r="D42" s="3">
        <f t="shared" si="0"/>
        <v>5.7665317139001353E-2</v>
      </c>
      <c r="E42" s="9">
        <f t="shared" si="1"/>
        <v>156746</v>
      </c>
    </row>
    <row r="43" spans="1:5" x14ac:dyDescent="0.45">
      <c r="A43" s="1" t="s">
        <v>206</v>
      </c>
      <c r="B43" s="38">
        <v>6154</v>
      </c>
      <c r="C43" s="38">
        <v>84869</v>
      </c>
      <c r="D43" s="3">
        <f t="shared" si="0"/>
        <v>7.251175340819381E-2</v>
      </c>
      <c r="E43" s="9">
        <f t="shared" si="1"/>
        <v>91023</v>
      </c>
    </row>
    <row r="44" spans="1:5" x14ac:dyDescent="0.45">
      <c r="A44" s="1" t="s">
        <v>211</v>
      </c>
      <c r="B44" s="38">
        <v>0</v>
      </c>
      <c r="C44" s="38">
        <v>41851</v>
      </c>
      <c r="D44" s="3">
        <f t="shared" si="0"/>
        <v>0</v>
      </c>
      <c r="E44" s="9">
        <f t="shared" si="1"/>
        <v>41851</v>
      </c>
    </row>
    <row r="45" spans="1:5" x14ac:dyDescent="0.45">
      <c r="A45" s="1" t="s">
        <v>216</v>
      </c>
      <c r="B45" s="38">
        <v>2605</v>
      </c>
      <c r="C45" s="38">
        <v>35000</v>
      </c>
      <c r="D45" s="3">
        <f t="shared" si="0"/>
        <v>7.4428571428571427E-2</v>
      </c>
      <c r="E45" s="9">
        <f t="shared" si="1"/>
        <v>37605</v>
      </c>
    </row>
    <row r="46" spans="1:5" x14ac:dyDescent="0.45">
      <c r="A46" s="1" t="s">
        <v>221</v>
      </c>
      <c r="B46" s="38">
        <v>15696</v>
      </c>
      <c r="C46" s="38">
        <v>407640</v>
      </c>
      <c r="D46" s="3">
        <f t="shared" si="0"/>
        <v>3.8504562849573154E-2</v>
      </c>
      <c r="E46" s="9">
        <f t="shared" si="1"/>
        <v>423336</v>
      </c>
    </row>
    <row r="47" spans="1:5" x14ac:dyDescent="0.45">
      <c r="A47" s="1" t="s">
        <v>226</v>
      </c>
      <c r="B47" s="38">
        <v>14100</v>
      </c>
      <c r="C47" s="38">
        <v>550379</v>
      </c>
      <c r="D47" s="3">
        <f t="shared" si="0"/>
        <v>2.5618710016188845E-2</v>
      </c>
      <c r="E47" s="9">
        <f t="shared" si="1"/>
        <v>564479</v>
      </c>
    </row>
    <row r="48" spans="1:5" x14ac:dyDescent="0.45">
      <c r="A48" s="1" t="s">
        <v>231</v>
      </c>
      <c r="B48" s="38">
        <v>3624</v>
      </c>
      <c r="C48" s="38">
        <v>111559</v>
      </c>
      <c r="D48" s="3">
        <f t="shared" si="0"/>
        <v>3.2485052752355255E-2</v>
      </c>
      <c r="E48" s="9">
        <f t="shared" si="1"/>
        <v>115183</v>
      </c>
    </row>
    <row r="49" spans="1:5" x14ac:dyDescent="0.45">
      <c r="A49" s="1" t="s">
        <v>236</v>
      </c>
      <c r="B49" s="38">
        <v>4435</v>
      </c>
      <c r="C49" s="38">
        <v>137069</v>
      </c>
      <c r="D49" s="3">
        <f t="shared" si="0"/>
        <v>3.2355966702901459E-2</v>
      </c>
      <c r="E49" s="9">
        <f t="shared" si="1"/>
        <v>141504</v>
      </c>
    </row>
    <row r="50" spans="1:5" x14ac:dyDescent="0.45">
      <c r="A50" s="1" t="s">
        <v>241</v>
      </c>
      <c r="B50" s="38">
        <v>4988</v>
      </c>
      <c r="C50" s="38">
        <v>126580</v>
      </c>
      <c r="D50" s="3">
        <f t="shared" si="0"/>
        <v>3.9405909306367518E-2</v>
      </c>
      <c r="E50" s="9">
        <f t="shared" si="1"/>
        <v>131568</v>
      </c>
    </row>
    <row r="51" spans="1:5" x14ac:dyDescent="0.45">
      <c r="A51" s="1" t="s">
        <v>246</v>
      </c>
      <c r="B51" s="38">
        <v>7433</v>
      </c>
      <c r="C51" s="38">
        <v>102401</v>
      </c>
      <c r="D51" s="3">
        <f t="shared" si="0"/>
        <v>7.2587181765803074E-2</v>
      </c>
      <c r="E51" s="9">
        <f t="shared" si="1"/>
        <v>109834</v>
      </c>
    </row>
    <row r="52" spans="1:5" x14ac:dyDescent="0.45">
      <c r="A52" s="1" t="s">
        <v>251</v>
      </c>
      <c r="B52" s="38">
        <v>8077</v>
      </c>
      <c r="C52" s="38">
        <v>121585</v>
      </c>
      <c r="D52" s="3">
        <f t="shared" si="0"/>
        <v>6.6430891968581651E-2</v>
      </c>
      <c r="E52" s="9">
        <f t="shared" si="1"/>
        <v>129662</v>
      </c>
    </row>
    <row r="53" spans="1:5" x14ac:dyDescent="0.45">
      <c r="A53" s="1" t="s">
        <v>256</v>
      </c>
      <c r="B53" s="38">
        <v>10445</v>
      </c>
      <c r="C53" s="38">
        <v>72000</v>
      </c>
      <c r="D53" s="3">
        <f t="shared" si="0"/>
        <v>0.14506944444444445</v>
      </c>
      <c r="E53" s="9">
        <f t="shared" si="1"/>
        <v>82445</v>
      </c>
    </row>
    <row r="54" spans="1:5" x14ac:dyDescent="0.45">
      <c r="A54" s="1" t="s">
        <v>261</v>
      </c>
      <c r="B54" s="38">
        <v>3028</v>
      </c>
      <c r="C54" s="38">
        <v>36040</v>
      </c>
      <c r="D54" s="3">
        <f t="shared" si="0"/>
        <v>8.4017758046614877E-2</v>
      </c>
      <c r="E54" s="9">
        <f t="shared" si="1"/>
        <v>39068</v>
      </c>
    </row>
    <row r="55" spans="1:5" x14ac:dyDescent="0.45">
      <c r="A55" s="1" t="s">
        <v>266</v>
      </c>
      <c r="B55" s="38">
        <v>2431</v>
      </c>
      <c r="C55" s="38">
        <v>23506</v>
      </c>
      <c r="D55" s="3">
        <f t="shared" si="0"/>
        <v>0.10342040330128478</v>
      </c>
      <c r="E55" s="9">
        <f t="shared" si="1"/>
        <v>25937</v>
      </c>
    </row>
    <row r="56" spans="1:5" x14ac:dyDescent="0.45">
      <c r="A56" s="1" t="s">
        <v>271</v>
      </c>
      <c r="B56" s="38">
        <v>3410</v>
      </c>
      <c r="C56" s="38">
        <v>154880</v>
      </c>
      <c r="D56" s="3">
        <f t="shared" si="0"/>
        <v>2.2017045454545456E-2</v>
      </c>
      <c r="E56" s="9">
        <f t="shared" si="1"/>
        <v>158290</v>
      </c>
    </row>
    <row r="57" spans="1:5" x14ac:dyDescent="0.45">
      <c r="A57" s="1" t="s">
        <v>276</v>
      </c>
      <c r="B57" s="38">
        <v>0</v>
      </c>
      <c r="C57" s="38">
        <v>0</v>
      </c>
      <c r="E57" s="9">
        <f t="shared" si="1"/>
        <v>0</v>
      </c>
    </row>
    <row r="58" spans="1:5" x14ac:dyDescent="0.45">
      <c r="A58" s="1" t="s">
        <v>278</v>
      </c>
      <c r="B58" s="38">
        <v>2852</v>
      </c>
      <c r="C58" s="38">
        <v>37560</v>
      </c>
      <c r="D58" s="3">
        <f t="shared" si="0"/>
        <v>7.5931842385516507E-2</v>
      </c>
      <c r="E58" s="9">
        <f t="shared" si="1"/>
        <v>40412</v>
      </c>
    </row>
    <row r="59" spans="1:5" x14ac:dyDescent="0.45">
      <c r="A59" s="1" t="s">
        <v>283</v>
      </c>
      <c r="B59" s="38">
        <v>6695</v>
      </c>
      <c r="C59" s="38">
        <v>413152</v>
      </c>
      <c r="D59" s="3">
        <f t="shared" si="0"/>
        <v>1.6204689799395863E-2</v>
      </c>
      <c r="E59" s="9">
        <f t="shared" si="1"/>
        <v>419847</v>
      </c>
    </row>
    <row r="60" spans="1:5" x14ac:dyDescent="0.45">
      <c r="A60" s="1" t="s">
        <v>288</v>
      </c>
      <c r="B60" s="38">
        <v>2080</v>
      </c>
      <c r="C60" s="38">
        <v>96503</v>
      </c>
      <c r="D60" s="3">
        <f t="shared" si="0"/>
        <v>2.1553734080805777E-2</v>
      </c>
      <c r="E60" s="9">
        <f t="shared" si="1"/>
        <v>98583</v>
      </c>
    </row>
    <row r="61" spans="1:5" x14ac:dyDescent="0.45">
      <c r="A61" s="1" t="s">
        <v>293</v>
      </c>
      <c r="B61" s="38">
        <v>2343</v>
      </c>
      <c r="C61" s="38">
        <v>72562</v>
      </c>
      <c r="D61" s="3">
        <f t="shared" si="0"/>
        <v>3.2289628180039137E-2</v>
      </c>
      <c r="E61" s="9">
        <f t="shared" si="1"/>
        <v>74905</v>
      </c>
    </row>
    <row r="62" spans="1:5" x14ac:dyDescent="0.45">
      <c r="A62" s="1" t="s">
        <v>298</v>
      </c>
      <c r="B62" s="38">
        <v>4989</v>
      </c>
      <c r="C62" s="38">
        <v>42120</v>
      </c>
      <c r="D62" s="3">
        <f t="shared" si="0"/>
        <v>0.11844729344729345</v>
      </c>
      <c r="E62" s="9">
        <f t="shared" si="1"/>
        <v>47109</v>
      </c>
    </row>
    <row r="63" spans="1:5" x14ac:dyDescent="0.45">
      <c r="A63" s="1" t="s">
        <v>303</v>
      </c>
      <c r="B63" s="38">
        <v>34168</v>
      </c>
      <c r="C63" s="38">
        <v>1450112</v>
      </c>
      <c r="D63" s="3">
        <f t="shared" si="0"/>
        <v>2.3562317945096653E-2</v>
      </c>
      <c r="E63" s="9">
        <f t="shared" si="1"/>
        <v>1484280</v>
      </c>
    </row>
    <row r="64" spans="1:5" x14ac:dyDescent="0.45">
      <c r="A64" s="1" t="s">
        <v>308</v>
      </c>
      <c r="B64" s="38">
        <v>3024</v>
      </c>
      <c r="C64" s="38">
        <v>119450</v>
      </c>
      <c r="D64" s="3">
        <f t="shared" si="0"/>
        <v>2.5316031812473837E-2</v>
      </c>
      <c r="E64" s="9">
        <f t="shared" si="1"/>
        <v>122474</v>
      </c>
    </row>
    <row r="65" spans="1:5" x14ac:dyDescent="0.45">
      <c r="A65" s="1" t="s">
        <v>313</v>
      </c>
      <c r="B65" s="38">
        <v>2343</v>
      </c>
      <c r="C65" s="38">
        <v>72600</v>
      </c>
      <c r="D65" s="3">
        <f t="shared" si="0"/>
        <v>3.2272727272727272E-2</v>
      </c>
      <c r="E65" s="9">
        <f t="shared" si="1"/>
        <v>74943</v>
      </c>
    </row>
    <row r="66" spans="1:5" x14ac:dyDescent="0.45">
      <c r="A66" s="1" t="s">
        <v>318</v>
      </c>
      <c r="B66" s="38">
        <v>6577</v>
      </c>
      <c r="C66" s="38">
        <v>177900</v>
      </c>
      <c r="D66" s="3">
        <f t="shared" si="0"/>
        <v>3.6970207982012365E-2</v>
      </c>
      <c r="E66" s="9">
        <f t="shared" si="1"/>
        <v>184477</v>
      </c>
    </row>
    <row r="67" spans="1:5" x14ac:dyDescent="0.45">
      <c r="A67" s="1" t="s">
        <v>323</v>
      </c>
      <c r="B67" s="38">
        <v>6019</v>
      </c>
      <c r="C67" s="38">
        <v>137690</v>
      </c>
      <c r="D67" s="3">
        <f t="shared" si="0"/>
        <v>4.3714140460454645E-2</v>
      </c>
      <c r="E67" s="9">
        <f t="shared" si="1"/>
        <v>143709</v>
      </c>
    </row>
    <row r="68" spans="1:5" x14ac:dyDescent="0.45">
      <c r="A68" s="1" t="s">
        <v>328</v>
      </c>
      <c r="B68" s="38">
        <v>2852</v>
      </c>
      <c r="C68" s="38">
        <v>184981</v>
      </c>
      <c r="D68" s="3">
        <f t="shared" si="0"/>
        <v>1.5417799665911634E-2</v>
      </c>
      <c r="E68" s="9">
        <f t="shared" si="1"/>
        <v>187833</v>
      </c>
    </row>
    <row r="69" spans="1:5" x14ac:dyDescent="0.45">
      <c r="A69" s="1" t="s">
        <v>333</v>
      </c>
      <c r="B69" s="38">
        <v>2837</v>
      </c>
      <c r="C69" s="38">
        <v>136954</v>
      </c>
      <c r="D69" s="3">
        <f t="shared" si="0"/>
        <v>2.0714984593367115E-2</v>
      </c>
      <c r="E69" s="9">
        <f t="shared" si="1"/>
        <v>139791</v>
      </c>
    </row>
    <row r="70" spans="1:5" x14ac:dyDescent="0.45">
      <c r="A70" s="1" t="s">
        <v>338</v>
      </c>
      <c r="B70" s="38">
        <v>2132</v>
      </c>
      <c r="C70" s="38">
        <v>37891</v>
      </c>
      <c r="D70" s="3">
        <f t="shared" ref="D70:D125" si="2">B70/C70</f>
        <v>5.6266659628935629E-2</v>
      </c>
      <c r="E70" s="9">
        <f t="shared" ref="E70:E125" si="3">SUM(B70:C70)</f>
        <v>40023</v>
      </c>
    </row>
    <row r="71" spans="1:5" x14ac:dyDescent="0.45">
      <c r="A71" s="1" t="s">
        <v>343</v>
      </c>
      <c r="B71" s="38">
        <v>8414</v>
      </c>
      <c r="C71" s="38">
        <v>47512</v>
      </c>
      <c r="D71" s="3">
        <f t="shared" si="2"/>
        <v>0.17709210304765111</v>
      </c>
      <c r="E71" s="9">
        <f t="shared" si="3"/>
        <v>55926</v>
      </c>
    </row>
    <row r="72" spans="1:5" x14ac:dyDescent="0.45">
      <c r="A72" s="1" t="s">
        <v>348</v>
      </c>
      <c r="B72" s="38">
        <v>2652</v>
      </c>
      <c r="C72" s="38">
        <v>61782</v>
      </c>
      <c r="D72" s="3">
        <f t="shared" si="2"/>
        <v>4.2925123822472565E-2</v>
      </c>
      <c r="E72" s="9">
        <f t="shared" si="3"/>
        <v>64434</v>
      </c>
    </row>
    <row r="73" spans="1:5" x14ac:dyDescent="0.45">
      <c r="A73" s="1" t="s">
        <v>353</v>
      </c>
      <c r="B73" s="38">
        <v>201759</v>
      </c>
      <c r="C73" s="38">
        <v>51815453</v>
      </c>
      <c r="D73" s="3">
        <f t="shared" si="2"/>
        <v>3.8937997898040185E-3</v>
      </c>
      <c r="E73" s="9">
        <f t="shared" si="3"/>
        <v>52017212</v>
      </c>
    </row>
    <row r="74" spans="1:5" x14ac:dyDescent="0.45">
      <c r="A74" s="1" t="s">
        <v>358</v>
      </c>
      <c r="B74" s="38">
        <v>10358</v>
      </c>
      <c r="C74" s="38">
        <v>568904</v>
      </c>
      <c r="D74" s="3">
        <f t="shared" si="2"/>
        <v>1.8206938253202649E-2</v>
      </c>
      <c r="E74" s="9">
        <f t="shared" si="3"/>
        <v>579262</v>
      </c>
    </row>
    <row r="75" spans="1:5" x14ac:dyDescent="0.45">
      <c r="A75" s="1" t="s">
        <v>363</v>
      </c>
      <c r="B75" s="38">
        <v>2276</v>
      </c>
      <c r="C75" s="38">
        <v>65776</v>
      </c>
      <c r="D75" s="3">
        <f t="shared" si="2"/>
        <v>3.4602286548285087E-2</v>
      </c>
      <c r="E75" s="9">
        <f t="shared" si="3"/>
        <v>68052</v>
      </c>
    </row>
    <row r="76" spans="1:5" x14ac:dyDescent="0.45">
      <c r="A76" s="1" t="s">
        <v>368</v>
      </c>
      <c r="B76" s="38">
        <v>2852</v>
      </c>
      <c r="C76" s="38">
        <v>49000</v>
      </c>
      <c r="D76" s="3">
        <f t="shared" si="2"/>
        <v>5.820408163265306E-2</v>
      </c>
      <c r="E76" s="9">
        <f t="shared" si="3"/>
        <v>51852</v>
      </c>
    </row>
    <row r="77" spans="1:5" x14ac:dyDescent="0.45">
      <c r="A77" s="1" t="s">
        <v>373</v>
      </c>
      <c r="B77" s="38">
        <v>2662</v>
      </c>
      <c r="C77" s="38">
        <v>11446</v>
      </c>
      <c r="D77" s="3">
        <f t="shared" si="2"/>
        <v>0.23257033024637427</v>
      </c>
      <c r="E77" s="9">
        <f t="shared" si="3"/>
        <v>14108</v>
      </c>
    </row>
    <row r="78" spans="1:5" x14ac:dyDescent="0.45">
      <c r="A78" s="1" t="s">
        <v>378</v>
      </c>
      <c r="B78" s="38">
        <v>14555</v>
      </c>
      <c r="C78" s="38">
        <v>524276</v>
      </c>
      <c r="D78" s="3">
        <f t="shared" si="2"/>
        <v>2.7762094774508084E-2</v>
      </c>
      <c r="E78" s="9">
        <f t="shared" si="3"/>
        <v>538831</v>
      </c>
    </row>
    <row r="79" spans="1:5" x14ac:dyDescent="0.45">
      <c r="A79" s="1" t="s">
        <v>383</v>
      </c>
      <c r="B79" s="38">
        <v>2090</v>
      </c>
      <c r="C79" s="38">
        <v>70600</v>
      </c>
      <c r="D79" s="3">
        <f t="shared" si="2"/>
        <v>2.9603399433427761E-2</v>
      </c>
      <c r="E79" s="9">
        <f t="shared" si="3"/>
        <v>72690</v>
      </c>
    </row>
    <row r="80" spans="1:5" x14ac:dyDescent="0.45">
      <c r="A80" s="1" t="s">
        <v>388</v>
      </c>
      <c r="B80" s="38">
        <v>6326</v>
      </c>
      <c r="C80" s="38">
        <v>55505</v>
      </c>
      <c r="D80" s="3">
        <f t="shared" si="2"/>
        <v>0.11397171425997658</v>
      </c>
      <c r="E80" s="9">
        <f t="shared" si="3"/>
        <v>61831</v>
      </c>
    </row>
    <row r="81" spans="1:5" x14ac:dyDescent="0.45">
      <c r="A81" s="1" t="s">
        <v>393</v>
      </c>
      <c r="B81" s="38">
        <v>3295</v>
      </c>
      <c r="C81" s="38">
        <v>65860</v>
      </c>
      <c r="D81" s="3">
        <f t="shared" si="2"/>
        <v>5.0030367446097783E-2</v>
      </c>
      <c r="E81" s="9">
        <f t="shared" si="3"/>
        <v>69155</v>
      </c>
    </row>
    <row r="82" spans="1:5" x14ac:dyDescent="0.45">
      <c r="A82" s="1" t="s">
        <v>398</v>
      </c>
      <c r="B82" s="38">
        <v>7235</v>
      </c>
      <c r="C82" s="38">
        <v>79751</v>
      </c>
      <c r="D82" s="3">
        <f t="shared" si="2"/>
        <v>9.0719865581622802E-2</v>
      </c>
      <c r="E82" s="9">
        <f t="shared" si="3"/>
        <v>86986</v>
      </c>
    </row>
    <row r="83" spans="1:5" x14ac:dyDescent="0.45">
      <c r="A83" s="1" t="s">
        <v>403</v>
      </c>
      <c r="B83" s="38">
        <v>8999</v>
      </c>
      <c r="C83" s="38">
        <v>556113</v>
      </c>
      <c r="D83" s="3">
        <f t="shared" si="2"/>
        <v>1.6181963018307429E-2</v>
      </c>
      <c r="E83" s="9">
        <f t="shared" si="3"/>
        <v>565112</v>
      </c>
    </row>
    <row r="84" spans="1:5" x14ac:dyDescent="0.45">
      <c r="A84" s="1" t="s">
        <v>408</v>
      </c>
      <c r="B84" s="38">
        <v>5047</v>
      </c>
      <c r="C84" s="38">
        <v>211500</v>
      </c>
      <c r="D84" s="3">
        <f t="shared" si="2"/>
        <v>2.3862884160756503E-2</v>
      </c>
      <c r="E84" s="9">
        <f t="shared" si="3"/>
        <v>216547</v>
      </c>
    </row>
    <row r="85" spans="1:5" x14ac:dyDescent="0.45">
      <c r="A85" s="1" t="s">
        <v>413</v>
      </c>
      <c r="B85" s="38">
        <v>9744</v>
      </c>
      <c r="C85" s="38">
        <v>124211</v>
      </c>
      <c r="D85" s="3">
        <f t="shared" si="2"/>
        <v>7.8447158464226202E-2</v>
      </c>
      <c r="E85" s="9">
        <f t="shared" si="3"/>
        <v>133955</v>
      </c>
    </row>
    <row r="86" spans="1:5" x14ac:dyDescent="0.45">
      <c r="A86" s="1" t="s">
        <v>418</v>
      </c>
      <c r="B86" s="38">
        <v>3674</v>
      </c>
      <c r="C86" s="38">
        <v>83703</v>
      </c>
      <c r="D86" s="3">
        <f t="shared" si="2"/>
        <v>4.3893289368361947E-2</v>
      </c>
      <c r="E86" s="9">
        <f t="shared" si="3"/>
        <v>87377</v>
      </c>
    </row>
    <row r="87" spans="1:5" x14ac:dyDescent="0.45">
      <c r="A87" s="1" t="s">
        <v>423</v>
      </c>
      <c r="B87" s="38">
        <v>2267</v>
      </c>
      <c r="C87" s="38">
        <v>151243</v>
      </c>
      <c r="D87" s="3">
        <f t="shared" si="2"/>
        <v>1.4989123463565256E-2</v>
      </c>
      <c r="E87" s="9">
        <f t="shared" si="3"/>
        <v>153510</v>
      </c>
    </row>
    <row r="88" spans="1:5" x14ac:dyDescent="0.45">
      <c r="A88" s="1" t="s">
        <v>428</v>
      </c>
      <c r="B88" s="38">
        <v>7500</v>
      </c>
      <c r="C88" s="38">
        <v>264718</v>
      </c>
      <c r="D88" s="3">
        <f t="shared" si="2"/>
        <v>2.8332036355669051E-2</v>
      </c>
      <c r="E88" s="9">
        <f t="shared" si="3"/>
        <v>272218</v>
      </c>
    </row>
    <row r="89" spans="1:5" x14ac:dyDescent="0.45">
      <c r="A89" s="1" t="s">
        <v>433</v>
      </c>
      <c r="B89" s="38">
        <v>5403</v>
      </c>
      <c r="C89" s="38">
        <v>193200</v>
      </c>
      <c r="D89" s="3">
        <f t="shared" si="2"/>
        <v>2.7965838509316769E-2</v>
      </c>
      <c r="E89" s="9">
        <f t="shared" si="3"/>
        <v>198603</v>
      </c>
    </row>
    <row r="90" spans="1:5" x14ac:dyDescent="0.45">
      <c r="A90" s="1" t="s">
        <v>438</v>
      </c>
      <c r="B90" s="38">
        <v>114914</v>
      </c>
      <c r="C90" s="38">
        <v>25588791</v>
      </c>
      <c r="D90" s="3">
        <f t="shared" si="2"/>
        <v>4.4907944263564469E-3</v>
      </c>
      <c r="E90" s="9">
        <f t="shared" si="3"/>
        <v>25703705</v>
      </c>
    </row>
    <row r="91" spans="1:5" x14ac:dyDescent="0.45">
      <c r="A91" s="1" t="s">
        <v>443</v>
      </c>
      <c r="B91" s="38">
        <v>10854</v>
      </c>
      <c r="C91" s="38">
        <v>1190877</v>
      </c>
      <c r="D91" s="3">
        <f t="shared" si="2"/>
        <v>9.114291400371323E-3</v>
      </c>
      <c r="E91" s="9">
        <f t="shared" si="3"/>
        <v>1201731</v>
      </c>
    </row>
    <row r="92" spans="1:5" x14ac:dyDescent="0.45">
      <c r="A92" s="1" t="s">
        <v>448</v>
      </c>
      <c r="B92" s="38">
        <v>4105</v>
      </c>
      <c r="C92" s="38">
        <v>159895</v>
      </c>
      <c r="D92" s="3">
        <f t="shared" si="2"/>
        <v>2.5673097970543169E-2</v>
      </c>
      <c r="E92" s="9">
        <f t="shared" si="3"/>
        <v>164000</v>
      </c>
    </row>
    <row r="93" spans="1:5" x14ac:dyDescent="0.45">
      <c r="A93" s="1" t="s">
        <v>453</v>
      </c>
      <c r="B93" s="38">
        <v>9101</v>
      </c>
      <c r="C93" s="38">
        <v>530565</v>
      </c>
      <c r="D93" s="3">
        <f t="shared" si="2"/>
        <v>1.715341192879289E-2</v>
      </c>
      <c r="E93" s="9">
        <f t="shared" si="3"/>
        <v>539666</v>
      </c>
    </row>
    <row r="94" spans="1:5" x14ac:dyDescent="0.45">
      <c r="A94" s="1" t="s">
        <v>458</v>
      </c>
      <c r="B94" s="38">
        <v>3059</v>
      </c>
      <c r="C94" s="38">
        <v>29459</v>
      </c>
      <c r="D94" s="3">
        <f t="shared" si="2"/>
        <v>0.10383923418989104</v>
      </c>
      <c r="E94" s="9">
        <f t="shared" si="3"/>
        <v>32518</v>
      </c>
    </row>
    <row r="95" spans="1:5" x14ac:dyDescent="0.45">
      <c r="A95" s="1" t="s">
        <v>463</v>
      </c>
      <c r="B95" s="38">
        <v>2777</v>
      </c>
      <c r="C95" s="38">
        <v>41175</v>
      </c>
      <c r="D95" s="3">
        <f t="shared" si="2"/>
        <v>6.7443837279902857E-2</v>
      </c>
      <c r="E95" s="9">
        <f t="shared" si="3"/>
        <v>43952</v>
      </c>
    </row>
    <row r="96" spans="1:5" x14ac:dyDescent="0.45">
      <c r="A96" s="1" t="s">
        <v>468</v>
      </c>
      <c r="B96" s="38">
        <v>0</v>
      </c>
      <c r="C96" s="38">
        <v>0</v>
      </c>
      <c r="E96" s="9">
        <f t="shared" si="3"/>
        <v>0</v>
      </c>
    </row>
    <row r="97" spans="1:5" x14ac:dyDescent="0.45">
      <c r="A97" s="1" t="s">
        <v>470</v>
      </c>
      <c r="B97" s="38">
        <v>12957</v>
      </c>
      <c r="C97" s="38">
        <v>562765</v>
      </c>
      <c r="D97" s="3">
        <f t="shared" si="2"/>
        <v>2.3023819889296599E-2</v>
      </c>
      <c r="E97" s="9">
        <f t="shared" si="3"/>
        <v>575722</v>
      </c>
    </row>
    <row r="98" spans="1:5" x14ac:dyDescent="0.45">
      <c r="A98" s="1" t="s">
        <v>475</v>
      </c>
      <c r="B98" s="38">
        <v>3464</v>
      </c>
      <c r="C98" s="38">
        <v>66500</v>
      </c>
      <c r="D98" s="3">
        <f t="shared" si="2"/>
        <v>5.2090225563909777E-2</v>
      </c>
      <c r="E98" s="9">
        <f t="shared" si="3"/>
        <v>69964</v>
      </c>
    </row>
    <row r="99" spans="1:5" x14ac:dyDescent="0.45">
      <c r="A99" s="1" t="s">
        <v>480</v>
      </c>
      <c r="B99" s="38">
        <v>6054</v>
      </c>
      <c r="C99" s="38">
        <v>232440</v>
      </c>
      <c r="D99" s="3">
        <f t="shared" si="2"/>
        <v>2.6045431078988126E-2</v>
      </c>
      <c r="E99" s="9">
        <f t="shared" si="3"/>
        <v>238494</v>
      </c>
    </row>
    <row r="100" spans="1:5" x14ac:dyDescent="0.45">
      <c r="A100" s="1" t="s">
        <v>485</v>
      </c>
      <c r="B100" s="38">
        <v>9685</v>
      </c>
      <c r="C100" s="38">
        <v>87590</v>
      </c>
      <c r="D100" s="3">
        <f t="shared" si="2"/>
        <v>0.11057198310309396</v>
      </c>
      <c r="E100" s="9">
        <f t="shared" si="3"/>
        <v>97275</v>
      </c>
    </row>
    <row r="101" spans="1:5" x14ac:dyDescent="0.45">
      <c r="A101" s="1" t="s">
        <v>490</v>
      </c>
      <c r="B101" s="38">
        <v>86418</v>
      </c>
      <c r="C101" s="38">
        <v>6915643</v>
      </c>
      <c r="D101" s="3">
        <f t="shared" si="2"/>
        <v>1.249601808537543E-2</v>
      </c>
      <c r="E101" s="9">
        <f t="shared" si="3"/>
        <v>7002061</v>
      </c>
    </row>
    <row r="102" spans="1:5" x14ac:dyDescent="0.45">
      <c r="A102" s="1" t="s">
        <v>494</v>
      </c>
      <c r="B102" s="38">
        <v>45025</v>
      </c>
      <c r="C102" s="38">
        <v>2690386</v>
      </c>
      <c r="D102" s="3">
        <f t="shared" si="2"/>
        <v>1.6735516762278722E-2</v>
      </c>
      <c r="E102" s="9">
        <f t="shared" si="3"/>
        <v>2735411</v>
      </c>
    </row>
    <row r="103" spans="1:5" x14ac:dyDescent="0.45">
      <c r="A103" s="1" t="s">
        <v>497</v>
      </c>
      <c r="B103" s="38">
        <v>15056</v>
      </c>
      <c r="C103" s="38">
        <v>845613</v>
      </c>
      <c r="D103" s="3">
        <f t="shared" si="2"/>
        <v>1.7804835072308491E-2</v>
      </c>
      <c r="E103" s="9">
        <f t="shared" si="3"/>
        <v>860669</v>
      </c>
    </row>
    <row r="104" spans="1:5" x14ac:dyDescent="0.45">
      <c r="A104" s="1" t="s">
        <v>500</v>
      </c>
      <c r="B104" s="38">
        <v>18517</v>
      </c>
      <c r="C104" s="38">
        <v>1542556</v>
      </c>
      <c r="D104" s="3">
        <f t="shared" si="2"/>
        <v>1.200410228218619E-2</v>
      </c>
      <c r="E104" s="9">
        <f t="shared" si="3"/>
        <v>1561073</v>
      </c>
    </row>
    <row r="105" spans="1:5" x14ac:dyDescent="0.45">
      <c r="A105" s="1" t="s">
        <v>505</v>
      </c>
      <c r="B105" s="38">
        <v>2213</v>
      </c>
      <c r="C105" s="38">
        <v>21000</v>
      </c>
      <c r="D105" s="3">
        <f t="shared" si="2"/>
        <v>0.10538095238095238</v>
      </c>
      <c r="E105" s="9">
        <f t="shared" si="3"/>
        <v>23213</v>
      </c>
    </row>
    <row r="106" spans="1:5" x14ac:dyDescent="0.45">
      <c r="A106" s="1" t="s">
        <v>510</v>
      </c>
      <c r="B106" s="38">
        <v>4710</v>
      </c>
      <c r="C106" s="38">
        <v>97713</v>
      </c>
      <c r="D106" s="3">
        <f t="shared" si="2"/>
        <v>4.8202388627920541E-2</v>
      </c>
      <c r="E106" s="9">
        <f t="shared" si="3"/>
        <v>102423</v>
      </c>
    </row>
    <row r="107" spans="1:5" x14ac:dyDescent="0.45">
      <c r="A107" s="1" t="s">
        <v>515</v>
      </c>
      <c r="B107" s="38">
        <v>0</v>
      </c>
      <c r="C107" s="38">
        <v>20000</v>
      </c>
      <c r="D107" s="3">
        <f t="shared" si="2"/>
        <v>0</v>
      </c>
      <c r="E107" s="9">
        <f t="shared" si="3"/>
        <v>20000</v>
      </c>
    </row>
    <row r="108" spans="1:5" x14ac:dyDescent="0.45">
      <c r="A108" s="1" t="s">
        <v>520</v>
      </c>
      <c r="B108" s="38">
        <v>2743</v>
      </c>
      <c r="C108" s="38">
        <v>24609</v>
      </c>
      <c r="D108" s="3">
        <f t="shared" si="2"/>
        <v>0.11146328578975172</v>
      </c>
      <c r="E108" s="9">
        <f t="shared" si="3"/>
        <v>27352</v>
      </c>
    </row>
    <row r="109" spans="1:5" x14ac:dyDescent="0.45">
      <c r="A109" s="1" t="s">
        <v>525</v>
      </c>
      <c r="B109" s="38">
        <v>2090</v>
      </c>
      <c r="C109" s="38">
        <v>206018</v>
      </c>
      <c r="D109" s="3">
        <f t="shared" si="2"/>
        <v>1.0144744633964023E-2</v>
      </c>
      <c r="E109" s="9">
        <f t="shared" si="3"/>
        <v>208108</v>
      </c>
    </row>
    <row r="110" spans="1:5" x14ac:dyDescent="0.45">
      <c r="A110" s="1" t="s">
        <v>530</v>
      </c>
      <c r="B110" s="38">
        <v>2531</v>
      </c>
      <c r="C110" s="38">
        <v>8210</v>
      </c>
      <c r="D110" s="3">
        <f t="shared" si="2"/>
        <v>0.30828258221680876</v>
      </c>
      <c r="E110" s="9">
        <f t="shared" si="3"/>
        <v>10741</v>
      </c>
    </row>
    <row r="111" spans="1:5" x14ac:dyDescent="0.45">
      <c r="A111" s="1" t="s">
        <v>535</v>
      </c>
      <c r="B111" s="38">
        <v>170153</v>
      </c>
      <c r="C111" s="38">
        <v>42583922</v>
      </c>
      <c r="D111" s="3">
        <f t="shared" si="2"/>
        <v>3.9957099301468754E-3</v>
      </c>
      <c r="E111" s="9">
        <f t="shared" si="3"/>
        <v>42754075</v>
      </c>
    </row>
    <row r="112" spans="1:5" x14ac:dyDescent="0.45">
      <c r="A112" s="1" t="s">
        <v>540</v>
      </c>
      <c r="B112" s="38">
        <v>6412</v>
      </c>
      <c r="C112" s="38">
        <v>80264</v>
      </c>
      <c r="D112" s="3">
        <v>0</v>
      </c>
      <c r="E112" s="9">
        <f t="shared" si="3"/>
        <v>86676</v>
      </c>
    </row>
    <row r="113" spans="1:5" x14ac:dyDescent="0.45">
      <c r="A113" s="1" t="s">
        <v>545</v>
      </c>
      <c r="B113" s="38">
        <v>8363</v>
      </c>
      <c r="C113" s="38">
        <v>174569</v>
      </c>
      <c r="D113" s="3">
        <f t="shared" si="2"/>
        <v>4.7906558438210678E-2</v>
      </c>
      <c r="E113" s="9">
        <f t="shared" si="3"/>
        <v>182932</v>
      </c>
    </row>
    <row r="114" spans="1:5" x14ac:dyDescent="0.45">
      <c r="A114" s="1" t="s">
        <v>550</v>
      </c>
      <c r="B114" s="38">
        <v>11128</v>
      </c>
      <c r="C114" s="38">
        <v>455996</v>
      </c>
      <c r="D114" s="3">
        <f t="shared" si="2"/>
        <v>2.4403722839674031E-2</v>
      </c>
      <c r="E114" s="9">
        <f t="shared" si="3"/>
        <v>467124</v>
      </c>
    </row>
    <row r="115" spans="1:5" x14ac:dyDescent="0.45">
      <c r="A115" s="1" t="s">
        <v>555</v>
      </c>
      <c r="B115" s="38">
        <v>0</v>
      </c>
      <c r="C115" s="38">
        <v>93912</v>
      </c>
      <c r="D115" s="3">
        <f t="shared" si="2"/>
        <v>0</v>
      </c>
      <c r="E115" s="9">
        <f t="shared" si="3"/>
        <v>93912</v>
      </c>
    </row>
    <row r="116" spans="1:5" x14ac:dyDescent="0.45">
      <c r="A116" s="1" t="s">
        <v>560</v>
      </c>
      <c r="B116" s="38">
        <v>6156</v>
      </c>
      <c r="C116" s="38">
        <v>244177</v>
      </c>
      <c r="D116" s="3">
        <f t="shared" si="2"/>
        <v>2.5211219729949996E-2</v>
      </c>
      <c r="E116" s="9">
        <f t="shared" si="3"/>
        <v>250333</v>
      </c>
    </row>
    <row r="117" spans="1:5" x14ac:dyDescent="0.45">
      <c r="A117" s="1" t="s">
        <v>563</v>
      </c>
      <c r="B117" s="38">
        <v>5015</v>
      </c>
      <c r="C117" s="38">
        <v>60196</v>
      </c>
      <c r="D117" s="3">
        <f t="shared" si="2"/>
        <v>8.3311183467340025E-2</v>
      </c>
      <c r="E117" s="9">
        <f t="shared" si="3"/>
        <v>65211</v>
      </c>
    </row>
    <row r="118" spans="1:5" x14ac:dyDescent="0.45">
      <c r="A118" s="1" t="s">
        <v>568</v>
      </c>
      <c r="B118" s="38">
        <v>2379</v>
      </c>
      <c r="C118" s="38">
        <v>41082</v>
      </c>
      <c r="D118" s="3">
        <f t="shared" si="2"/>
        <v>5.7908573097707028E-2</v>
      </c>
      <c r="E118" s="9">
        <f t="shared" si="3"/>
        <v>43461</v>
      </c>
    </row>
    <row r="119" spans="1:5" x14ac:dyDescent="0.45">
      <c r="A119" s="1" t="s">
        <v>573</v>
      </c>
      <c r="B119" s="38">
        <v>37438</v>
      </c>
      <c r="C119" s="38">
        <v>2734581</v>
      </c>
      <c r="D119" s="3">
        <f t="shared" si="2"/>
        <v>1.369058001938871E-2</v>
      </c>
      <c r="E119" s="9">
        <f t="shared" si="3"/>
        <v>2772019</v>
      </c>
    </row>
    <row r="120" spans="1:5" x14ac:dyDescent="0.45">
      <c r="A120" s="1" t="s">
        <v>578</v>
      </c>
      <c r="B120" s="38">
        <v>0</v>
      </c>
      <c r="C120" s="38">
        <v>0</v>
      </c>
      <c r="E120" s="9">
        <f t="shared" si="3"/>
        <v>0</v>
      </c>
    </row>
    <row r="121" spans="1:5" x14ac:dyDescent="0.45">
      <c r="A121" s="1" t="s">
        <v>579</v>
      </c>
      <c r="B121" s="38">
        <v>3185</v>
      </c>
      <c r="C121" s="38">
        <v>49065</v>
      </c>
      <c r="D121" s="3">
        <f t="shared" si="2"/>
        <v>6.4913889738102512E-2</v>
      </c>
      <c r="E121" s="9">
        <f t="shared" si="3"/>
        <v>52250</v>
      </c>
    </row>
    <row r="122" spans="1:5" x14ac:dyDescent="0.45">
      <c r="A122" s="1" t="s">
        <v>584</v>
      </c>
      <c r="B122" s="38">
        <v>11473</v>
      </c>
      <c r="C122" s="38">
        <v>473667</v>
      </c>
      <c r="D122" s="3">
        <f t="shared" si="2"/>
        <v>2.4221657831345649E-2</v>
      </c>
      <c r="E122" s="9">
        <f t="shared" si="3"/>
        <v>485140</v>
      </c>
    </row>
    <row r="123" spans="1:5" x14ac:dyDescent="0.45">
      <c r="A123" s="1" t="s">
        <v>589</v>
      </c>
      <c r="B123" s="38">
        <v>2456</v>
      </c>
      <c r="C123" s="38">
        <v>112782</v>
      </c>
      <c r="D123" s="3">
        <f t="shared" si="2"/>
        <v>2.1776524622723486E-2</v>
      </c>
      <c r="E123" s="9">
        <f t="shared" si="3"/>
        <v>115238</v>
      </c>
    </row>
    <row r="124" spans="1:5" x14ac:dyDescent="0.45">
      <c r="A124" s="1" t="s">
        <v>594</v>
      </c>
      <c r="B124" s="38">
        <v>2267</v>
      </c>
      <c r="C124" s="38">
        <v>80579</v>
      </c>
      <c r="D124" s="3">
        <f t="shared" si="2"/>
        <v>2.8133881036001937E-2</v>
      </c>
      <c r="E124" s="9">
        <f t="shared" si="3"/>
        <v>82846</v>
      </c>
    </row>
    <row r="125" spans="1:5" x14ac:dyDescent="0.45">
      <c r="A125" s="1" t="s">
        <v>599</v>
      </c>
      <c r="B125" s="38">
        <v>16499</v>
      </c>
      <c r="C125" s="38">
        <v>773652</v>
      </c>
      <c r="D125" s="3">
        <f t="shared" si="2"/>
        <v>2.1326125958441262E-2</v>
      </c>
      <c r="E125" s="9">
        <f t="shared" si="3"/>
        <v>790151</v>
      </c>
    </row>
    <row r="127" spans="1:5" x14ac:dyDescent="0.45">
      <c r="A127" t="s">
        <v>604</v>
      </c>
      <c r="B127" s="9">
        <f>SUBTOTAL(109,B4:B126)</f>
        <v>1489277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CF34-E9E9-454B-8D4C-25BC415113BC}">
  <dimension ref="A1:N157"/>
  <sheetViews>
    <sheetView workbookViewId="0">
      <selection activeCell="D127" sqref="D127"/>
    </sheetView>
  </sheetViews>
  <sheetFormatPr defaultRowHeight="14.25" x14ac:dyDescent="0.45"/>
  <cols>
    <col min="1" max="1" width="52.3984375" bestFit="1" customWidth="1"/>
    <col min="2" max="2" width="13.59765625" style="37" bestFit="1" customWidth="1"/>
    <col min="3" max="3" width="14.3984375" style="10" bestFit="1" customWidth="1"/>
    <col min="4" max="4" width="12.73046875" style="10" customWidth="1"/>
    <col min="5" max="5" width="20" customWidth="1"/>
    <col min="6" max="6" width="16" customWidth="1"/>
    <col min="7" max="7" width="14.73046875" customWidth="1"/>
    <col min="8" max="8" width="25.1328125" customWidth="1"/>
    <col min="9" max="9" width="26" bestFit="1" customWidth="1"/>
    <col min="10" max="10" width="17.73046875" style="10" bestFit="1" customWidth="1"/>
    <col min="11" max="11" width="17.59765625" style="10" bestFit="1" customWidth="1"/>
    <col min="12" max="12" width="19.73046875" style="10" bestFit="1" customWidth="1"/>
    <col min="13" max="13" width="18.1328125" style="10" bestFit="1" customWidth="1"/>
    <col min="14" max="14" width="17.59765625" style="10" bestFit="1" customWidth="1"/>
  </cols>
  <sheetData>
    <row r="1" spans="1:14" x14ac:dyDescent="0.45">
      <c r="A1" s="15" t="s">
        <v>939</v>
      </c>
    </row>
    <row r="3" spans="1:14" x14ac:dyDescent="0.45">
      <c r="C3" s="80" t="s">
        <v>940</v>
      </c>
      <c r="D3" s="80"/>
      <c r="E3" s="80"/>
      <c r="F3" s="80"/>
      <c r="G3" s="80"/>
      <c r="H3" s="7"/>
      <c r="J3" s="81" t="s">
        <v>941</v>
      </c>
      <c r="K3" s="81"/>
      <c r="L3" s="81"/>
      <c r="M3" s="81"/>
      <c r="N3" s="81"/>
    </row>
    <row r="4" spans="1:14" x14ac:dyDescent="0.45">
      <c r="A4" s="23" t="s">
        <v>1</v>
      </c>
      <c r="B4" s="57" t="s">
        <v>942</v>
      </c>
      <c r="C4" s="33" t="s">
        <v>943</v>
      </c>
      <c r="D4" s="33" t="s">
        <v>944</v>
      </c>
      <c r="E4" s="20" t="s">
        <v>945</v>
      </c>
      <c r="F4" s="20" t="s">
        <v>946</v>
      </c>
      <c r="G4" s="21" t="s">
        <v>947</v>
      </c>
      <c r="H4" s="23" t="s">
        <v>948</v>
      </c>
      <c r="I4" s="23" t="s">
        <v>949</v>
      </c>
      <c r="J4" s="29" t="s">
        <v>950</v>
      </c>
      <c r="K4" s="29" t="s">
        <v>951</v>
      </c>
      <c r="L4" s="29" t="s">
        <v>952</v>
      </c>
      <c r="M4" s="29" t="s">
        <v>953</v>
      </c>
      <c r="N4" s="30" t="s">
        <v>954</v>
      </c>
    </row>
    <row r="5" spans="1:14" x14ac:dyDescent="0.45">
      <c r="A5" s="1" t="s">
        <v>12</v>
      </c>
      <c r="B5" s="64">
        <v>16578</v>
      </c>
      <c r="C5" s="38">
        <v>1500</v>
      </c>
      <c r="D5" s="38">
        <v>5000</v>
      </c>
      <c r="E5" s="38">
        <v>0</v>
      </c>
      <c r="F5" s="38">
        <v>3000</v>
      </c>
      <c r="G5" s="18">
        <f>SUM(C5:F5)</f>
        <v>9500</v>
      </c>
      <c r="H5" s="8">
        <f>'Operating Revenue I'!E4</f>
        <v>681498</v>
      </c>
      <c r="I5" s="9">
        <f>SUM(G5:H5)</f>
        <v>690998</v>
      </c>
      <c r="J5" s="10">
        <f>'Operating Revenue I'!C4/B5</f>
        <v>40.339606707684887</v>
      </c>
      <c r="K5" s="10">
        <f>('Operating Revenue I'!B4+C5)/B5</f>
        <v>0.85945228616238389</v>
      </c>
      <c r="L5" s="10">
        <f>D5/B5</f>
        <v>0.30160453613222343</v>
      </c>
      <c r="M5" s="10">
        <f>G5/B5</f>
        <v>0.57304861865122447</v>
      </c>
      <c r="N5" s="19">
        <f>I5/B5</f>
        <v>41.681626251658827</v>
      </c>
    </row>
    <row r="6" spans="1:14" x14ac:dyDescent="0.45">
      <c r="A6" s="1" t="s">
        <v>17</v>
      </c>
      <c r="B6" s="64">
        <v>803</v>
      </c>
      <c r="C6" s="38">
        <v>0</v>
      </c>
      <c r="D6" s="38">
        <v>0</v>
      </c>
      <c r="E6" s="38">
        <v>0</v>
      </c>
      <c r="F6" s="38">
        <v>0</v>
      </c>
      <c r="G6" s="18">
        <f t="shared" ref="G6:G70" si="0">SUM(C6:F6)</f>
        <v>0</v>
      </c>
      <c r="H6" s="8">
        <f>'Operating Revenue I'!E5</f>
        <v>42972</v>
      </c>
      <c r="I6" s="9">
        <f t="shared" ref="I6:I70" si="1">SUM(G6:H6)</f>
        <v>42972</v>
      </c>
      <c r="J6" s="10">
        <f>'Operating Revenue I'!C5/B6</f>
        <v>50.667496886674968</v>
      </c>
      <c r="K6" s="10">
        <f>('Operating Revenue I'!B5+C6)/B6</f>
        <v>2.8468244084682439</v>
      </c>
      <c r="L6" s="10">
        <f t="shared" ref="L6:L70" si="2">D6/B6</f>
        <v>0</v>
      </c>
      <c r="M6" s="10">
        <f t="shared" ref="M6:M70" si="3">G6/B6</f>
        <v>0</v>
      </c>
      <c r="N6" s="19">
        <f t="shared" ref="N6:N70" si="4">I6/B6</f>
        <v>53.514321295143212</v>
      </c>
    </row>
    <row r="7" spans="1:14" x14ac:dyDescent="0.45">
      <c r="A7" s="1" t="s">
        <v>22</v>
      </c>
      <c r="B7" s="64">
        <v>4962</v>
      </c>
      <c r="C7" s="38">
        <v>0</v>
      </c>
      <c r="D7" s="38">
        <v>960</v>
      </c>
      <c r="E7" s="38">
        <v>0</v>
      </c>
      <c r="F7" s="38">
        <v>20915</v>
      </c>
      <c r="G7" s="18">
        <f t="shared" si="0"/>
        <v>21875</v>
      </c>
      <c r="H7" s="8">
        <f>'Operating Revenue I'!E6</f>
        <v>353339</v>
      </c>
      <c r="I7" s="9">
        <f t="shared" si="1"/>
        <v>375214</v>
      </c>
      <c r="J7" s="10">
        <f>'Operating Revenue I'!C6/B7</f>
        <v>69.378476420798066</v>
      </c>
      <c r="K7" s="10">
        <f>('Operating Revenue I'!B6+C7)/B7</f>
        <v>1.8305118903667876</v>
      </c>
      <c r="L7" s="10">
        <f t="shared" si="2"/>
        <v>0.19347037484885127</v>
      </c>
      <c r="M7" s="10">
        <f t="shared" si="3"/>
        <v>4.4085046352277306</v>
      </c>
      <c r="N7" s="19">
        <f t="shared" si="4"/>
        <v>75.617492946392588</v>
      </c>
    </row>
    <row r="8" spans="1:14" x14ac:dyDescent="0.45">
      <c r="A8" s="1" t="s">
        <v>27</v>
      </c>
      <c r="B8" s="64">
        <v>5530</v>
      </c>
      <c r="C8" s="38">
        <v>0</v>
      </c>
      <c r="D8" s="38">
        <v>0</v>
      </c>
      <c r="E8" s="38">
        <v>0</v>
      </c>
      <c r="F8" s="38">
        <v>4312</v>
      </c>
      <c r="G8" s="18">
        <f t="shared" si="0"/>
        <v>4312</v>
      </c>
      <c r="H8" s="8">
        <f>'Operating Revenue I'!E7</f>
        <v>223022</v>
      </c>
      <c r="I8" s="9">
        <f t="shared" si="1"/>
        <v>227334</v>
      </c>
      <c r="J8" s="10">
        <f>'Operating Revenue I'!C7/B8</f>
        <v>39.342495479204338</v>
      </c>
      <c r="K8" s="10">
        <f>('Operating Revenue I'!B7+C8)/B8</f>
        <v>0.98698010849909579</v>
      </c>
      <c r="L8" s="10">
        <f t="shared" si="2"/>
        <v>0</v>
      </c>
      <c r="M8" s="10">
        <f t="shared" si="3"/>
        <v>0.77974683544303802</v>
      </c>
      <c r="N8" s="19">
        <f t="shared" si="4"/>
        <v>41.109222423146477</v>
      </c>
    </row>
    <row r="9" spans="1:14" x14ac:dyDescent="0.45">
      <c r="A9" s="1" t="s">
        <v>32</v>
      </c>
      <c r="B9" s="64">
        <v>2185</v>
      </c>
      <c r="C9" s="38">
        <v>0</v>
      </c>
      <c r="D9" s="38">
        <v>1500</v>
      </c>
      <c r="E9" s="38">
        <v>0</v>
      </c>
      <c r="F9" s="38">
        <v>1200</v>
      </c>
      <c r="G9" s="18">
        <f t="shared" si="0"/>
        <v>2700</v>
      </c>
      <c r="H9" s="8">
        <f>'Operating Revenue I'!E8</f>
        <v>118025</v>
      </c>
      <c r="I9" s="9">
        <f t="shared" si="1"/>
        <v>120725</v>
      </c>
      <c r="J9" s="10">
        <f>'Operating Revenue I'!C8/B9</f>
        <v>48.421052631578945</v>
      </c>
      <c r="K9" s="10">
        <f>('Operating Revenue I'!B8+C9)/B9</f>
        <v>5.5949656750572085</v>
      </c>
      <c r="L9" s="10">
        <f t="shared" si="2"/>
        <v>0.68649885583524028</v>
      </c>
      <c r="M9" s="10">
        <f t="shared" si="3"/>
        <v>1.2356979405034325</v>
      </c>
      <c r="N9" s="19">
        <f t="shared" si="4"/>
        <v>55.251716247139591</v>
      </c>
    </row>
    <row r="10" spans="1:14" x14ac:dyDescent="0.45">
      <c r="A10" s="1" t="s">
        <v>38</v>
      </c>
      <c r="B10" s="64">
        <v>1008</v>
      </c>
      <c r="C10" s="38">
        <v>2431</v>
      </c>
      <c r="D10" s="78">
        <v>0</v>
      </c>
      <c r="E10" s="38">
        <v>0</v>
      </c>
      <c r="F10" s="38">
        <v>0</v>
      </c>
      <c r="G10" s="18">
        <f t="shared" si="0"/>
        <v>2431</v>
      </c>
      <c r="H10" s="8">
        <f>'Operating Revenue I'!E9</f>
        <v>28622</v>
      </c>
      <c r="I10" s="9">
        <f t="shared" si="1"/>
        <v>31053</v>
      </c>
      <c r="J10" s="10">
        <f>'Operating Revenue I'!C9/B10</f>
        <v>25.983134920634921</v>
      </c>
      <c r="K10" s="10">
        <f>('Operating Revenue I'!B9+C10)/B10</f>
        <v>4.8234126984126986</v>
      </c>
      <c r="L10" s="10">
        <f t="shared" si="2"/>
        <v>0</v>
      </c>
      <c r="M10" s="10">
        <f t="shared" si="3"/>
        <v>2.4117063492063493</v>
      </c>
      <c r="N10" s="19">
        <f t="shared" si="4"/>
        <v>30.80654761904762</v>
      </c>
    </row>
    <row r="11" spans="1:14" x14ac:dyDescent="0.45">
      <c r="A11" s="1" t="s">
        <v>43</v>
      </c>
      <c r="B11" s="64">
        <v>25064</v>
      </c>
      <c r="C11" s="78">
        <v>0</v>
      </c>
      <c r="D11" s="38">
        <v>14000</v>
      </c>
      <c r="E11" s="38">
        <v>144467</v>
      </c>
      <c r="F11" s="38">
        <v>12933</v>
      </c>
      <c r="G11" s="18">
        <f t="shared" si="0"/>
        <v>171400</v>
      </c>
      <c r="H11" s="8">
        <f>'Operating Revenue I'!E10</f>
        <v>1204445</v>
      </c>
      <c r="I11" s="9">
        <f t="shared" si="1"/>
        <v>1375845</v>
      </c>
      <c r="J11" s="10">
        <f>'Operating Revenue I'!C10/B11</f>
        <v>47.3748404085541</v>
      </c>
      <c r="K11" s="10">
        <f>('Operating Revenue I'!B10+C11)/B11</f>
        <v>0.6799393552505586</v>
      </c>
      <c r="L11" s="10">
        <f t="shared" si="2"/>
        <v>0.55857006064474946</v>
      </c>
      <c r="M11" s="10">
        <f t="shared" si="3"/>
        <v>6.8384934567507178</v>
      </c>
      <c r="N11" s="19">
        <f t="shared" si="4"/>
        <v>54.893273220555379</v>
      </c>
    </row>
    <row r="12" spans="1:14" x14ac:dyDescent="0.45">
      <c r="A12" s="1" t="s">
        <v>48</v>
      </c>
      <c r="B12" s="64">
        <v>975</v>
      </c>
      <c r="C12" s="78">
        <v>0</v>
      </c>
      <c r="D12" s="78">
        <v>0</v>
      </c>
      <c r="E12" s="38">
        <v>0</v>
      </c>
      <c r="F12" s="38">
        <v>0</v>
      </c>
      <c r="G12" s="18">
        <f t="shared" si="0"/>
        <v>0</v>
      </c>
      <c r="H12" s="8">
        <f>'Operating Revenue I'!E11</f>
        <v>27020</v>
      </c>
      <c r="I12" s="9">
        <f t="shared" si="1"/>
        <v>27020</v>
      </c>
      <c r="J12" s="10">
        <f>'Operating Revenue I'!C11/B12</f>
        <v>23.478974358974359</v>
      </c>
      <c r="K12" s="10">
        <f>('Operating Revenue I'!B11+C12)/B12</f>
        <v>4.2338461538461543</v>
      </c>
      <c r="L12" s="10">
        <f t="shared" si="2"/>
        <v>0</v>
      </c>
      <c r="M12" s="10">
        <f t="shared" si="3"/>
        <v>0</v>
      </c>
      <c r="N12" s="19">
        <f t="shared" si="4"/>
        <v>27.712820512820514</v>
      </c>
    </row>
    <row r="13" spans="1:14" x14ac:dyDescent="0.45">
      <c r="A13" s="1" t="s">
        <v>53</v>
      </c>
      <c r="B13" s="64">
        <v>38355</v>
      </c>
      <c r="C13" s="78">
        <v>0</v>
      </c>
      <c r="D13" s="38">
        <v>4000</v>
      </c>
      <c r="E13" s="38">
        <v>0</v>
      </c>
      <c r="F13" s="38">
        <v>20362</v>
      </c>
      <c r="G13" s="18">
        <f t="shared" si="0"/>
        <v>24362</v>
      </c>
      <c r="H13" s="8">
        <f>'Operating Revenue I'!E12</f>
        <v>2125914</v>
      </c>
      <c r="I13" s="9">
        <f t="shared" si="1"/>
        <v>2150276</v>
      </c>
      <c r="J13" s="10">
        <f>'Operating Revenue I'!C12/B13</f>
        <v>55.427297614391868</v>
      </c>
      <c r="K13" s="10">
        <f>('Operating Revenue I'!B12+C13)/B13</f>
        <v>0</v>
      </c>
      <c r="L13" s="10">
        <f t="shared" si="2"/>
        <v>0.10428888019814887</v>
      </c>
      <c r="M13" s="10">
        <f t="shared" si="3"/>
        <v>0.63517142484682576</v>
      </c>
      <c r="N13" s="19">
        <f t="shared" si="4"/>
        <v>56.062469039238692</v>
      </c>
    </row>
    <row r="14" spans="1:14" x14ac:dyDescent="0.45">
      <c r="A14" s="1" t="s">
        <v>58</v>
      </c>
      <c r="B14" s="64">
        <v>5025</v>
      </c>
      <c r="C14" s="38">
        <v>0</v>
      </c>
      <c r="D14" s="38">
        <v>1049</v>
      </c>
      <c r="E14" s="38">
        <v>0</v>
      </c>
      <c r="F14" s="38">
        <v>3000</v>
      </c>
      <c r="G14" s="18">
        <f t="shared" si="0"/>
        <v>4049</v>
      </c>
      <c r="H14" s="8">
        <f>'Operating Revenue I'!E13</f>
        <v>93412</v>
      </c>
      <c r="I14" s="9">
        <f t="shared" si="1"/>
        <v>97461</v>
      </c>
      <c r="J14" s="10">
        <f>'Operating Revenue I'!C13/B14</f>
        <v>15.865671641791044</v>
      </c>
      <c r="K14" s="10">
        <f>('Operating Revenue I'!B13+C14)/B14</f>
        <v>2.7237810945273631</v>
      </c>
      <c r="L14" s="10">
        <f t="shared" si="2"/>
        <v>0.20875621890547263</v>
      </c>
      <c r="M14" s="10">
        <f t="shared" si="3"/>
        <v>0.80577114427860697</v>
      </c>
      <c r="N14" s="19">
        <f t="shared" si="4"/>
        <v>19.395223880597015</v>
      </c>
    </row>
    <row r="15" spans="1:14" x14ac:dyDescent="0.45">
      <c r="A15" s="1" t="s">
        <v>63</v>
      </c>
      <c r="B15" s="64">
        <v>6016</v>
      </c>
      <c r="C15" s="38">
        <v>3000</v>
      </c>
      <c r="D15" s="38">
        <v>4400</v>
      </c>
      <c r="E15" s="38">
        <v>0</v>
      </c>
      <c r="F15" s="38">
        <v>10171</v>
      </c>
      <c r="G15" s="18">
        <f t="shared" si="0"/>
        <v>17571</v>
      </c>
      <c r="H15" s="8">
        <f>'Operating Revenue I'!E14</f>
        <v>289938</v>
      </c>
      <c r="I15" s="9">
        <f t="shared" si="1"/>
        <v>307509</v>
      </c>
      <c r="J15" s="10">
        <f>'Operating Revenue I'!C14/B15</f>
        <v>47.743683510638299</v>
      </c>
      <c r="K15" s="10">
        <f>('Operating Revenue I'!B14+C15)/B15</f>
        <v>0.94946808510638303</v>
      </c>
      <c r="L15" s="10">
        <f t="shared" si="2"/>
        <v>0.7313829787234043</v>
      </c>
      <c r="M15" s="10">
        <f t="shared" si="3"/>
        <v>2.9207114361702127</v>
      </c>
      <c r="N15" s="19">
        <f t="shared" si="4"/>
        <v>51.115192819148938</v>
      </c>
    </row>
    <row r="16" spans="1:14" x14ac:dyDescent="0.45">
      <c r="A16" s="1" t="s">
        <v>68</v>
      </c>
      <c r="B16" s="64">
        <v>2133</v>
      </c>
      <c r="C16" s="38">
        <v>0</v>
      </c>
      <c r="D16" s="38">
        <v>120</v>
      </c>
      <c r="E16" s="38">
        <v>0</v>
      </c>
      <c r="F16" s="38">
        <v>0</v>
      </c>
      <c r="G16" s="18">
        <f t="shared" si="0"/>
        <v>120</v>
      </c>
      <c r="H16" s="8">
        <f>'Operating Revenue I'!E15</f>
        <v>52013</v>
      </c>
      <c r="I16" s="9">
        <f t="shared" si="1"/>
        <v>52133</v>
      </c>
      <c r="J16" s="10">
        <f>'Operating Revenue I'!C15/B16</f>
        <v>18.214721050164087</v>
      </c>
      <c r="K16" s="10">
        <f>('Operating Revenue I'!B15+C16)/B16</f>
        <v>6.1701828410689172</v>
      </c>
      <c r="L16" s="10">
        <f t="shared" si="2"/>
        <v>5.6258790436005623E-2</v>
      </c>
      <c r="M16" s="10">
        <f t="shared" si="3"/>
        <v>5.6258790436005623E-2</v>
      </c>
      <c r="N16" s="19">
        <f t="shared" si="4"/>
        <v>24.44116268166901</v>
      </c>
    </row>
    <row r="17" spans="1:14" x14ac:dyDescent="0.45">
      <c r="A17" s="1" t="s">
        <v>73</v>
      </c>
      <c r="B17" s="64">
        <v>4282</v>
      </c>
      <c r="C17" s="38">
        <v>0</v>
      </c>
      <c r="D17" s="38">
        <v>0</v>
      </c>
      <c r="E17" s="38">
        <v>0</v>
      </c>
      <c r="F17" s="38">
        <v>12500</v>
      </c>
      <c r="G17" s="18">
        <f t="shared" si="0"/>
        <v>12500</v>
      </c>
      <c r="H17" s="8">
        <f>'Operating Revenue I'!E16</f>
        <v>152382</v>
      </c>
      <c r="I17" s="9">
        <f t="shared" si="1"/>
        <v>164882</v>
      </c>
      <c r="J17" s="10">
        <f>'Operating Revenue I'!C16/B17</f>
        <v>34.849135917795422</v>
      </c>
      <c r="K17" s="10">
        <f>('Operating Revenue I'!B16+C17)/B17</f>
        <v>0.73750583839327422</v>
      </c>
      <c r="L17" s="10">
        <f t="shared" si="2"/>
        <v>0</v>
      </c>
      <c r="M17" s="10">
        <f t="shared" si="3"/>
        <v>2.9191966370854741</v>
      </c>
      <c r="N17" s="19">
        <f t="shared" si="4"/>
        <v>38.505838393274168</v>
      </c>
    </row>
    <row r="18" spans="1:14" x14ac:dyDescent="0.45">
      <c r="A18" s="1" t="s">
        <v>78</v>
      </c>
      <c r="B18" s="64">
        <v>1019</v>
      </c>
      <c r="C18" s="38">
        <v>0</v>
      </c>
      <c r="D18" s="38">
        <v>0</v>
      </c>
      <c r="E18" s="38">
        <v>0</v>
      </c>
      <c r="F18" s="38">
        <v>13943</v>
      </c>
      <c r="G18" s="18">
        <f t="shared" si="0"/>
        <v>13943</v>
      </c>
      <c r="H18" s="8">
        <f>'Operating Revenue I'!E17</f>
        <v>30821</v>
      </c>
      <c r="I18" s="9">
        <f t="shared" si="1"/>
        <v>44764</v>
      </c>
      <c r="J18" s="10">
        <f>'Operating Revenue I'!C17/B18</f>
        <v>25.884200196270854</v>
      </c>
      <c r="K18" s="10">
        <f>('Operating Revenue I'!B17+C18)/B18</f>
        <v>4.362119725220805</v>
      </c>
      <c r="L18" s="10">
        <f t="shared" si="2"/>
        <v>0</v>
      </c>
      <c r="M18" s="10">
        <f t="shared" si="3"/>
        <v>13.683022571148184</v>
      </c>
      <c r="N18" s="19">
        <f t="shared" si="4"/>
        <v>43.92934249263984</v>
      </c>
    </row>
    <row r="19" spans="1:14" x14ac:dyDescent="0.45">
      <c r="A19" s="1" t="s">
        <v>83</v>
      </c>
      <c r="B19" s="64">
        <v>3179</v>
      </c>
      <c r="C19" s="38">
        <v>0</v>
      </c>
      <c r="D19" s="38">
        <v>3400</v>
      </c>
      <c r="E19" s="38">
        <v>5000</v>
      </c>
      <c r="F19" s="38">
        <v>0</v>
      </c>
      <c r="G19" s="18">
        <f t="shared" si="0"/>
        <v>8400</v>
      </c>
      <c r="H19" s="8">
        <f>'Operating Revenue I'!E18</f>
        <v>11726</v>
      </c>
      <c r="I19" s="9">
        <f t="shared" si="1"/>
        <v>20126</v>
      </c>
      <c r="J19" s="10">
        <f>'Operating Revenue I'!C18/B19</f>
        <v>3.6885813148788928</v>
      </c>
      <c r="K19" s="10">
        <f>('Operating Revenue I'!B18+C19)/B19</f>
        <v>0</v>
      </c>
      <c r="L19" s="10">
        <f t="shared" si="2"/>
        <v>1.0695187165775402</v>
      </c>
      <c r="M19" s="10">
        <f t="shared" si="3"/>
        <v>2.6423403586033345</v>
      </c>
      <c r="N19" s="19">
        <f>I19/B19</f>
        <v>6.3309216734822273</v>
      </c>
    </row>
    <row r="20" spans="1:14" x14ac:dyDescent="0.45">
      <c r="A20" s="1" t="s">
        <v>88</v>
      </c>
      <c r="B20" s="64">
        <v>359</v>
      </c>
      <c r="C20" s="38">
        <v>0</v>
      </c>
      <c r="D20" s="38">
        <v>809</v>
      </c>
      <c r="E20" s="38">
        <v>0</v>
      </c>
      <c r="F20" s="38">
        <v>0</v>
      </c>
      <c r="G20" s="18">
        <f t="shared" si="0"/>
        <v>809</v>
      </c>
      <c r="H20" s="8">
        <f>'Operating Revenue I'!E19</f>
        <v>28636</v>
      </c>
      <c r="I20" s="9">
        <f t="shared" si="1"/>
        <v>29445</v>
      </c>
      <c r="J20" s="10">
        <f>'Operating Revenue I'!C19/B20</f>
        <v>72.515320334261844</v>
      </c>
      <c r="K20" s="10">
        <f>('Operating Revenue I'!B19+C20)/B20</f>
        <v>7.2506963788300833</v>
      </c>
      <c r="L20" s="10">
        <f t="shared" si="2"/>
        <v>2.253481894150418</v>
      </c>
      <c r="M20" s="10">
        <f t="shared" si="3"/>
        <v>2.253481894150418</v>
      </c>
      <c r="N20" s="19">
        <f t="shared" si="4"/>
        <v>82.01949860724234</v>
      </c>
    </row>
    <row r="21" spans="1:14" x14ac:dyDescent="0.45">
      <c r="A21" s="1" t="s">
        <v>93</v>
      </c>
      <c r="B21" s="64">
        <v>1379</v>
      </c>
      <c r="C21" s="38">
        <v>0</v>
      </c>
      <c r="D21" s="78">
        <v>0</v>
      </c>
      <c r="E21" s="38">
        <v>0</v>
      </c>
      <c r="F21" s="38">
        <v>2741</v>
      </c>
      <c r="G21" s="18">
        <f t="shared" si="0"/>
        <v>2741</v>
      </c>
      <c r="H21" s="8">
        <f>'Operating Revenue I'!E20</f>
        <v>35301</v>
      </c>
      <c r="I21" s="9">
        <f t="shared" si="1"/>
        <v>38042</v>
      </c>
      <c r="J21" s="10">
        <f>'Operating Revenue I'!C20/B21</f>
        <v>23.836113125453227</v>
      </c>
      <c r="K21" s="10">
        <f>('Operating Revenue I'!B20+C21)/B21</f>
        <v>1.7628716461203771</v>
      </c>
      <c r="L21" s="10">
        <f t="shared" si="2"/>
        <v>0</v>
      </c>
      <c r="M21" s="10">
        <f t="shared" si="3"/>
        <v>1.9876722262509066</v>
      </c>
      <c r="N21" s="19">
        <f t="shared" si="4"/>
        <v>27.586656997824509</v>
      </c>
    </row>
    <row r="22" spans="1:14" x14ac:dyDescent="0.45">
      <c r="A22" s="1" t="s">
        <v>98</v>
      </c>
      <c r="B22" s="64">
        <v>7497</v>
      </c>
      <c r="C22" s="38">
        <v>0</v>
      </c>
      <c r="D22" s="38">
        <v>0</v>
      </c>
      <c r="E22" s="38">
        <v>0</v>
      </c>
      <c r="F22" s="38">
        <v>0</v>
      </c>
      <c r="G22" s="18">
        <f t="shared" si="0"/>
        <v>0</v>
      </c>
      <c r="H22" s="8">
        <f>'Operating Revenue I'!E21</f>
        <v>293981</v>
      </c>
      <c r="I22" s="9">
        <f t="shared" si="1"/>
        <v>293981</v>
      </c>
      <c r="J22" s="10">
        <f>'Operating Revenue I'!C21/B22</f>
        <v>38.383353341336537</v>
      </c>
      <c r="K22" s="10">
        <f>('Operating Revenue I'!B21+C22)/B22</f>
        <v>0.82979858610110713</v>
      </c>
      <c r="L22" s="10">
        <f t="shared" si="2"/>
        <v>0</v>
      </c>
      <c r="M22" s="10">
        <f t="shared" si="3"/>
        <v>0</v>
      </c>
      <c r="N22" s="19">
        <f t="shared" si="4"/>
        <v>39.213151927437643</v>
      </c>
    </row>
    <row r="23" spans="1:14" x14ac:dyDescent="0.45">
      <c r="A23" s="1" t="s">
        <v>103</v>
      </c>
      <c r="B23" s="64">
        <v>2944</v>
      </c>
      <c r="C23" s="38">
        <v>0</v>
      </c>
      <c r="D23" s="38">
        <v>0</v>
      </c>
      <c r="E23" s="38">
        <v>0</v>
      </c>
      <c r="F23" s="38">
        <v>0</v>
      </c>
      <c r="G23" s="18">
        <f t="shared" si="0"/>
        <v>0</v>
      </c>
      <c r="H23" s="8">
        <f>'Operating Revenue I'!E22</f>
        <v>150793</v>
      </c>
      <c r="I23" s="9">
        <f t="shared" si="1"/>
        <v>150793</v>
      </c>
      <c r="J23" s="10">
        <f>'Operating Revenue I'!C22/B23</f>
        <v>49.620584239130437</v>
      </c>
      <c r="K23" s="10">
        <f>('Operating Revenue I'!B22+C23)/B23</f>
        <v>1.5998641304347827</v>
      </c>
      <c r="L23" s="10">
        <f t="shared" si="2"/>
        <v>0</v>
      </c>
      <c r="M23" s="10">
        <f t="shared" si="3"/>
        <v>0</v>
      </c>
      <c r="N23" s="19">
        <f t="shared" si="4"/>
        <v>51.220448369565219</v>
      </c>
    </row>
    <row r="24" spans="1:14" x14ac:dyDescent="0.45">
      <c r="A24" s="1" t="s">
        <v>108</v>
      </c>
      <c r="B24" s="64">
        <v>1986</v>
      </c>
      <c r="C24" s="38">
        <v>0</v>
      </c>
      <c r="D24" s="38">
        <v>0</v>
      </c>
      <c r="E24" s="38">
        <v>0</v>
      </c>
      <c r="F24" s="38">
        <v>0</v>
      </c>
      <c r="G24" s="18">
        <f t="shared" si="0"/>
        <v>0</v>
      </c>
      <c r="H24" s="8">
        <f>'Operating Revenue I'!E23</f>
        <v>23410</v>
      </c>
      <c r="I24" s="9">
        <f t="shared" si="1"/>
        <v>23410</v>
      </c>
      <c r="J24" s="10">
        <f>'Operating Revenue I'!C23/B24</f>
        <v>10.070493454179255</v>
      </c>
      <c r="K24" s="10">
        <f>('Operating Revenue I'!B23+C24)/B24</f>
        <v>1.7170191339375629</v>
      </c>
      <c r="L24" s="10">
        <f t="shared" si="2"/>
        <v>0</v>
      </c>
      <c r="M24" s="10">
        <f t="shared" si="3"/>
        <v>0</v>
      </c>
      <c r="N24" s="19">
        <f t="shared" si="4"/>
        <v>11.787512588116817</v>
      </c>
    </row>
    <row r="25" spans="1:14" x14ac:dyDescent="0.45">
      <c r="A25" s="1" t="s">
        <v>113</v>
      </c>
      <c r="B25" s="64">
        <v>5712</v>
      </c>
      <c r="C25" s="38">
        <v>1206</v>
      </c>
      <c r="D25" s="38">
        <v>0</v>
      </c>
      <c r="E25" s="38">
        <v>0</v>
      </c>
      <c r="F25" s="38">
        <v>0</v>
      </c>
      <c r="G25" s="18">
        <f t="shared" si="0"/>
        <v>1206</v>
      </c>
      <c r="H25" s="8">
        <f>'Operating Revenue I'!E24</f>
        <v>130649</v>
      </c>
      <c r="I25" s="9">
        <f t="shared" si="1"/>
        <v>131855</v>
      </c>
      <c r="J25" s="10">
        <f>'Operating Revenue I'!C24/B25</f>
        <v>21.743522408963585</v>
      </c>
      <c r="K25" s="10">
        <f>('Operating Revenue I'!B24+C25)/B25</f>
        <v>1.3403361344537814</v>
      </c>
      <c r="L25" s="10">
        <f t="shared" si="2"/>
        <v>0</v>
      </c>
      <c r="M25" s="10">
        <f t="shared" si="3"/>
        <v>0.2111344537815126</v>
      </c>
      <c r="N25" s="19">
        <f t="shared" si="4"/>
        <v>23.083858543417367</v>
      </c>
    </row>
    <row r="26" spans="1:14" x14ac:dyDescent="0.45">
      <c r="A26" s="1" t="s">
        <v>118</v>
      </c>
      <c r="B26" s="64">
        <v>17014</v>
      </c>
      <c r="C26" s="38">
        <v>950</v>
      </c>
      <c r="D26" s="38">
        <v>411</v>
      </c>
      <c r="E26" s="38">
        <v>0</v>
      </c>
      <c r="F26" s="38">
        <v>0</v>
      </c>
      <c r="G26" s="18">
        <f t="shared" si="0"/>
        <v>1361</v>
      </c>
      <c r="H26" s="8">
        <f>'Operating Revenue I'!E25</f>
        <v>581809</v>
      </c>
      <c r="I26" s="9">
        <f t="shared" si="1"/>
        <v>583170</v>
      </c>
      <c r="J26" s="10">
        <f>'Operating Revenue I'!C25/B26</f>
        <v>33.442165275655341</v>
      </c>
      <c r="K26" s="10">
        <f>('Operating Revenue I'!B25+C26)/B26</f>
        <v>0.80956859057246977</v>
      </c>
      <c r="L26" s="10">
        <f t="shared" si="2"/>
        <v>2.4156576936640414E-2</v>
      </c>
      <c r="M26" s="10">
        <f t="shared" si="3"/>
        <v>7.9992946984836014E-2</v>
      </c>
      <c r="N26" s="19">
        <f t="shared" si="4"/>
        <v>34.27589044316445</v>
      </c>
    </row>
    <row r="27" spans="1:14" x14ac:dyDescent="0.45">
      <c r="A27" s="1" t="s">
        <v>123</v>
      </c>
      <c r="B27" s="64">
        <v>2154</v>
      </c>
      <c r="C27" s="38">
        <v>0</v>
      </c>
      <c r="D27" s="78">
        <v>0</v>
      </c>
      <c r="E27" s="38">
        <v>0</v>
      </c>
      <c r="F27" s="38">
        <v>4000</v>
      </c>
      <c r="G27" s="18">
        <f t="shared" si="0"/>
        <v>4000</v>
      </c>
      <c r="H27" s="8">
        <f>'Operating Revenue I'!E26</f>
        <v>77840</v>
      </c>
      <c r="I27" s="9">
        <f t="shared" si="1"/>
        <v>81840</v>
      </c>
      <c r="J27" s="10">
        <f>'Operating Revenue I'!C26/B27</f>
        <v>34.859795728876506</v>
      </c>
      <c r="K27" s="10">
        <f>('Operating Revenue I'!B26+C27)/B27</f>
        <v>1.2776230269266482</v>
      </c>
      <c r="L27" s="10">
        <f t="shared" si="2"/>
        <v>0</v>
      </c>
      <c r="M27" s="10">
        <f t="shared" si="3"/>
        <v>1.8570102135561746</v>
      </c>
      <c r="N27" s="19">
        <f t="shared" si="4"/>
        <v>37.994428969359333</v>
      </c>
    </row>
    <row r="28" spans="1:14" x14ac:dyDescent="0.45">
      <c r="A28" s="1" t="s">
        <v>128</v>
      </c>
      <c r="B28" s="64">
        <v>20602</v>
      </c>
      <c r="C28" s="38">
        <v>0</v>
      </c>
      <c r="D28" s="38">
        <v>0</v>
      </c>
      <c r="E28" s="38">
        <v>0</v>
      </c>
      <c r="F28" s="38">
        <v>27918</v>
      </c>
      <c r="G28" s="18">
        <f t="shared" si="0"/>
        <v>27918</v>
      </c>
      <c r="H28" s="8">
        <f>'Operating Revenue I'!E27</f>
        <v>549848</v>
      </c>
      <c r="I28" s="9">
        <f t="shared" si="1"/>
        <v>577766</v>
      </c>
      <c r="J28" s="10">
        <f>'Operating Revenue I'!C27/B28</f>
        <v>25.849189399087468</v>
      </c>
      <c r="K28" s="10">
        <f>('Operating Revenue I'!B27+C28)/B28</f>
        <v>0.83986991554218038</v>
      </c>
      <c r="L28" s="10">
        <f t="shared" si="2"/>
        <v>0</v>
      </c>
      <c r="M28" s="10">
        <f t="shared" si="3"/>
        <v>1.3551111542568683</v>
      </c>
      <c r="N28" s="19">
        <f t="shared" si="4"/>
        <v>28.044170468886517</v>
      </c>
    </row>
    <row r="29" spans="1:14" x14ac:dyDescent="0.45">
      <c r="A29" s="1" t="s">
        <v>133</v>
      </c>
      <c r="B29" s="64">
        <v>3263</v>
      </c>
      <c r="C29" s="38">
        <v>0</v>
      </c>
      <c r="D29" s="38">
        <v>0</v>
      </c>
      <c r="E29" s="38">
        <v>0</v>
      </c>
      <c r="F29" s="38">
        <v>24842</v>
      </c>
      <c r="G29" s="18">
        <f t="shared" si="0"/>
        <v>24842</v>
      </c>
      <c r="H29" s="8">
        <f>'Operating Revenue I'!E28</f>
        <v>175738</v>
      </c>
      <c r="I29" s="9">
        <f t="shared" si="1"/>
        <v>200580</v>
      </c>
      <c r="J29" s="10">
        <f>'Operating Revenue I'!C28/B29</f>
        <v>52.276126264174074</v>
      </c>
      <c r="K29" s="10">
        <f>('Operating Revenue I'!B28+C29)/B29</f>
        <v>1.5816733067729083</v>
      </c>
      <c r="L29" s="10">
        <f t="shared" si="2"/>
        <v>0</v>
      </c>
      <c r="M29" s="10">
        <f t="shared" si="3"/>
        <v>7.6132393502911428</v>
      </c>
      <c r="N29" s="19">
        <f t="shared" si="4"/>
        <v>61.471038921238126</v>
      </c>
    </row>
    <row r="30" spans="1:14" x14ac:dyDescent="0.45">
      <c r="A30" s="1" t="s">
        <v>138</v>
      </c>
      <c r="B30" s="64">
        <v>11093</v>
      </c>
      <c r="C30" s="38">
        <v>0</v>
      </c>
      <c r="D30" s="38">
        <v>0</v>
      </c>
      <c r="E30" s="38">
        <v>0</v>
      </c>
      <c r="F30" s="38">
        <v>0</v>
      </c>
      <c r="G30" s="18">
        <f t="shared" si="0"/>
        <v>0</v>
      </c>
      <c r="H30" s="8">
        <f>'Operating Revenue I'!E29</f>
        <v>352395</v>
      </c>
      <c r="I30" s="9">
        <f t="shared" si="1"/>
        <v>352395</v>
      </c>
      <c r="J30" s="10">
        <f>'Operating Revenue I'!C29/B30</f>
        <v>30.487785089696203</v>
      </c>
      <c r="K30" s="10">
        <f>('Operating Revenue I'!B29+C30)/B30</f>
        <v>1.2795456594248624</v>
      </c>
      <c r="L30" s="10">
        <f t="shared" si="2"/>
        <v>0</v>
      </c>
      <c r="M30" s="10">
        <f t="shared" si="3"/>
        <v>0</v>
      </c>
      <c r="N30" s="19">
        <f t="shared" si="4"/>
        <v>31.767330749121069</v>
      </c>
    </row>
    <row r="31" spans="1:14" x14ac:dyDescent="0.45">
      <c r="A31" s="1" t="s">
        <v>143</v>
      </c>
      <c r="B31" s="64">
        <v>1386</v>
      </c>
      <c r="C31" s="38">
        <v>0</v>
      </c>
      <c r="D31" s="38">
        <v>0</v>
      </c>
      <c r="E31" s="38">
        <v>0</v>
      </c>
      <c r="F31" s="38">
        <v>0</v>
      </c>
      <c r="G31" s="18">
        <f t="shared" si="0"/>
        <v>0</v>
      </c>
      <c r="H31" s="8">
        <f>'Operating Revenue I'!E30</f>
        <v>42748</v>
      </c>
      <c r="I31" s="9">
        <f t="shared" si="1"/>
        <v>42748</v>
      </c>
      <c r="J31" s="10">
        <f>'Operating Revenue I'!C30/B31</f>
        <v>28.738816738816737</v>
      </c>
      <c r="K31" s="10">
        <f>('Operating Revenue I'!B30+C31)/B31</f>
        <v>2.1038961038961039</v>
      </c>
      <c r="L31" s="10">
        <f t="shared" si="2"/>
        <v>0</v>
      </c>
      <c r="M31" s="10">
        <f t="shared" si="3"/>
        <v>0</v>
      </c>
      <c r="N31" s="19">
        <f t="shared" si="4"/>
        <v>30.842712842712842</v>
      </c>
    </row>
    <row r="32" spans="1:14" x14ac:dyDescent="0.45">
      <c r="A32" s="1" t="s">
        <v>148</v>
      </c>
      <c r="B32" s="64">
        <v>8444</v>
      </c>
      <c r="C32" s="38">
        <v>0</v>
      </c>
      <c r="D32" s="38">
        <v>0</v>
      </c>
      <c r="E32" s="38">
        <v>0</v>
      </c>
      <c r="F32" s="38">
        <v>0</v>
      </c>
      <c r="G32" s="18">
        <f t="shared" si="0"/>
        <v>0</v>
      </c>
      <c r="H32" s="8">
        <f>'Operating Revenue I'!E31</f>
        <v>429638</v>
      </c>
      <c r="I32" s="9">
        <f t="shared" si="1"/>
        <v>429638</v>
      </c>
      <c r="J32" s="10">
        <f>'Operating Revenue I'!C31/B32</f>
        <v>50.503908100426337</v>
      </c>
      <c r="K32" s="10">
        <f>('Operating Revenue I'!B31+C32)/B32</f>
        <v>0.37695405021316913</v>
      </c>
      <c r="L32" s="10">
        <f t="shared" si="2"/>
        <v>0</v>
      </c>
      <c r="M32" s="10">
        <f t="shared" si="3"/>
        <v>0</v>
      </c>
      <c r="N32" s="19">
        <f t="shared" si="4"/>
        <v>50.880862150639508</v>
      </c>
    </row>
    <row r="33" spans="1:14" x14ac:dyDescent="0.45">
      <c r="A33" s="1" t="s">
        <v>153</v>
      </c>
      <c r="B33" s="64">
        <v>3439</v>
      </c>
      <c r="C33" s="38">
        <v>0</v>
      </c>
      <c r="D33" s="38">
        <v>0</v>
      </c>
      <c r="E33" s="38">
        <v>0</v>
      </c>
      <c r="F33" s="38">
        <v>0</v>
      </c>
      <c r="G33" s="18">
        <f t="shared" si="0"/>
        <v>0</v>
      </c>
      <c r="H33" s="8">
        <f>'Operating Revenue I'!E32</f>
        <v>101921</v>
      </c>
      <c r="I33" s="9">
        <f t="shared" si="1"/>
        <v>101921</v>
      </c>
      <c r="J33" s="10">
        <f>'Operating Revenue I'!C32/B33</f>
        <v>25.065425995929051</v>
      </c>
      <c r="K33" s="10">
        <f>('Operating Revenue I'!B32+C33)/B33</f>
        <v>4.5713870311136962</v>
      </c>
      <c r="L33" s="10">
        <f t="shared" si="2"/>
        <v>0</v>
      </c>
      <c r="M33" s="10">
        <f t="shared" si="3"/>
        <v>0</v>
      </c>
      <c r="N33" s="19">
        <f t="shared" si="4"/>
        <v>29.636813027042745</v>
      </c>
    </row>
    <row r="34" spans="1:14" x14ac:dyDescent="0.45">
      <c r="A34" s="1" t="s">
        <v>158</v>
      </c>
      <c r="B34" s="64">
        <v>2527</v>
      </c>
      <c r="C34" s="38">
        <v>0</v>
      </c>
      <c r="D34" s="38">
        <v>0</v>
      </c>
      <c r="E34" s="38">
        <v>0</v>
      </c>
      <c r="F34" s="38">
        <v>857</v>
      </c>
      <c r="G34" s="18">
        <f t="shared" si="0"/>
        <v>857</v>
      </c>
      <c r="H34" s="8">
        <f>'Operating Revenue I'!E33</f>
        <v>87713</v>
      </c>
      <c r="I34" s="9">
        <f t="shared" si="1"/>
        <v>88570</v>
      </c>
      <c r="J34" s="10">
        <f>'Operating Revenue I'!C33/B34</f>
        <v>33.581717451523545</v>
      </c>
      <c r="K34" s="10">
        <f>('Operating Revenue I'!B33+C34)/B34</f>
        <v>1.1286110011871784</v>
      </c>
      <c r="L34" s="10">
        <f t="shared" si="2"/>
        <v>0</v>
      </c>
      <c r="M34" s="10">
        <f t="shared" si="3"/>
        <v>0.33913731697665217</v>
      </c>
      <c r="N34" s="19">
        <f t="shared" si="4"/>
        <v>35.049465769687373</v>
      </c>
    </row>
    <row r="35" spans="1:14" x14ac:dyDescent="0.45">
      <c r="A35" s="1" t="s">
        <v>163</v>
      </c>
      <c r="B35" s="64">
        <v>23174</v>
      </c>
      <c r="C35" s="38">
        <v>1373</v>
      </c>
      <c r="D35" s="38">
        <v>1680</v>
      </c>
      <c r="E35" s="38">
        <v>0</v>
      </c>
      <c r="F35" s="38">
        <v>60000</v>
      </c>
      <c r="G35" s="18">
        <f t="shared" si="0"/>
        <v>63053</v>
      </c>
      <c r="H35" s="8">
        <f>'Operating Revenue I'!E34</f>
        <v>902602</v>
      </c>
      <c r="I35" s="9">
        <f t="shared" si="1"/>
        <v>965655</v>
      </c>
      <c r="J35" s="10">
        <f>'Operating Revenue I'!C34/B35</f>
        <v>38.361482696124966</v>
      </c>
      <c r="K35" s="10">
        <f>('Operating Revenue I'!B34+C35)/B35</f>
        <v>0.64667299559851554</v>
      </c>
      <c r="L35" s="10">
        <f t="shared" si="2"/>
        <v>7.249503754207301E-2</v>
      </c>
      <c r="M35" s="10">
        <f t="shared" si="3"/>
        <v>2.7208509536549581</v>
      </c>
      <c r="N35" s="19">
        <f t="shared" si="4"/>
        <v>41.669759212911018</v>
      </c>
    </row>
    <row r="36" spans="1:14" x14ac:dyDescent="0.45">
      <c r="A36" s="1" t="s">
        <v>168</v>
      </c>
      <c r="B36" s="64">
        <v>20908</v>
      </c>
      <c r="C36" s="78">
        <v>0</v>
      </c>
      <c r="D36" s="38">
        <v>4000</v>
      </c>
      <c r="E36" s="38">
        <v>0</v>
      </c>
      <c r="F36" s="38">
        <v>0</v>
      </c>
      <c r="G36" s="18">
        <f t="shared" si="0"/>
        <v>4000</v>
      </c>
      <c r="H36" s="8">
        <f>'Operating Revenue I'!E35</f>
        <v>706584</v>
      </c>
      <c r="I36" s="9">
        <f t="shared" si="1"/>
        <v>710584</v>
      </c>
      <c r="J36" s="10">
        <f>'Operating Revenue I'!C35/B36</f>
        <v>32.950784388750719</v>
      </c>
      <c r="K36" s="10">
        <f>('Operating Revenue I'!B35+C36)/B36</f>
        <v>0.84412665008609145</v>
      </c>
      <c r="L36" s="10">
        <f t="shared" si="2"/>
        <v>0.19131432944327531</v>
      </c>
      <c r="M36" s="10">
        <f t="shared" si="3"/>
        <v>0.19131432944327531</v>
      </c>
      <c r="N36" s="19">
        <f t="shared" si="4"/>
        <v>33.986225368280081</v>
      </c>
    </row>
    <row r="37" spans="1:14" x14ac:dyDescent="0.45">
      <c r="A37" s="1" t="s">
        <v>173</v>
      </c>
      <c r="B37" s="64">
        <v>237338</v>
      </c>
      <c r="C37" s="78">
        <v>0</v>
      </c>
      <c r="D37" s="38">
        <v>7000</v>
      </c>
      <c r="E37" s="38">
        <v>0</v>
      </c>
      <c r="F37" s="38">
        <v>327005</v>
      </c>
      <c r="G37" s="18">
        <f t="shared" si="0"/>
        <v>334005</v>
      </c>
      <c r="H37" s="8">
        <f>'Operating Revenue I'!E36</f>
        <v>6999640</v>
      </c>
      <c r="I37" s="9">
        <f t="shared" si="1"/>
        <v>7333645</v>
      </c>
      <c r="J37" s="10">
        <f>'Operating Revenue I'!C36/B37</f>
        <v>29.138979008839716</v>
      </c>
      <c r="K37" s="10">
        <f>('Operating Revenue I'!B36+C37)/B37</f>
        <v>0.35330625521408288</v>
      </c>
      <c r="L37" s="10">
        <f t="shared" si="2"/>
        <v>2.9493802088161186E-2</v>
      </c>
      <c r="M37" s="10">
        <f t="shared" si="3"/>
        <v>1.4072967666366112</v>
      </c>
      <c r="N37" s="19">
        <f t="shared" si="4"/>
        <v>30.899582030690407</v>
      </c>
    </row>
    <row r="38" spans="1:14" x14ac:dyDescent="0.45">
      <c r="A38" s="1" t="s">
        <v>177</v>
      </c>
      <c r="B38" s="64">
        <v>20041</v>
      </c>
      <c r="C38" s="78">
        <v>0</v>
      </c>
      <c r="D38" s="38">
        <v>6919</v>
      </c>
      <c r="E38" s="38">
        <v>0</v>
      </c>
      <c r="F38" s="38">
        <v>0</v>
      </c>
      <c r="G38" s="18">
        <f t="shared" si="0"/>
        <v>6919</v>
      </c>
      <c r="H38" s="8">
        <f>'Operating Revenue I'!E37</f>
        <v>469286</v>
      </c>
      <c r="I38" s="9">
        <f t="shared" si="1"/>
        <v>476205</v>
      </c>
      <c r="J38" s="10">
        <f>'Operating Revenue I'!C37/B38</f>
        <v>22.813232872611149</v>
      </c>
      <c r="K38" s="10">
        <f>('Operating Revenue I'!B37+C38)/B38</f>
        <v>0.60306371937528069</v>
      </c>
      <c r="L38" s="10">
        <f t="shared" si="2"/>
        <v>0.34524225338056985</v>
      </c>
      <c r="M38" s="10">
        <f t="shared" si="3"/>
        <v>0.34524225338056985</v>
      </c>
      <c r="N38" s="19">
        <f t="shared" si="4"/>
        <v>23.761538845366999</v>
      </c>
    </row>
    <row r="39" spans="1:14" x14ac:dyDescent="0.45">
      <c r="A39" s="1" t="s">
        <v>182</v>
      </c>
      <c r="B39" s="64">
        <v>3613</v>
      </c>
      <c r="C39" s="78">
        <v>0</v>
      </c>
      <c r="D39" s="38">
        <v>5000</v>
      </c>
      <c r="E39" s="38">
        <v>0</v>
      </c>
      <c r="F39" s="38">
        <v>45874</v>
      </c>
      <c r="G39" s="18">
        <f t="shared" si="0"/>
        <v>50874</v>
      </c>
      <c r="H39" s="8">
        <f>'Operating Revenue I'!E38</f>
        <v>94515</v>
      </c>
      <c r="I39" s="9">
        <f t="shared" si="1"/>
        <v>145389</v>
      </c>
      <c r="J39" s="10">
        <f>'Operating Revenue I'!C38/B39</f>
        <v>25.420426238582895</v>
      </c>
      <c r="K39" s="10">
        <f>('Operating Revenue I'!B38+C39)/B39</f>
        <v>0.73927484085247719</v>
      </c>
      <c r="L39" s="10">
        <f t="shared" si="2"/>
        <v>1.3838915029061722</v>
      </c>
      <c r="M39" s="10">
        <f t="shared" si="3"/>
        <v>14.080819263769721</v>
      </c>
      <c r="N39" s="19">
        <f t="shared" si="4"/>
        <v>40.240520343205091</v>
      </c>
    </row>
    <row r="40" spans="1:14" x14ac:dyDescent="0.45">
      <c r="A40" s="1" t="s">
        <v>187</v>
      </c>
      <c r="B40" s="64">
        <v>11383</v>
      </c>
      <c r="C40" s="78">
        <v>0</v>
      </c>
      <c r="D40" s="38">
        <v>1867</v>
      </c>
      <c r="E40" s="38">
        <v>0</v>
      </c>
      <c r="F40" s="38">
        <v>0</v>
      </c>
      <c r="G40" s="18">
        <f t="shared" si="0"/>
        <v>1867</v>
      </c>
      <c r="H40" s="8">
        <f>'Operating Revenue I'!E39</f>
        <v>430804</v>
      </c>
      <c r="I40" s="9">
        <f t="shared" si="1"/>
        <v>432671</v>
      </c>
      <c r="J40" s="10">
        <f>'Operating Revenue I'!C39/B40</f>
        <v>37.165158569797065</v>
      </c>
      <c r="K40" s="10">
        <f>('Operating Revenue I'!B39+C40)/B40</f>
        <v>0.68110339980672929</v>
      </c>
      <c r="L40" s="10">
        <f t="shared" si="2"/>
        <v>0.16401651585697971</v>
      </c>
      <c r="M40" s="10">
        <f t="shared" si="3"/>
        <v>0.16401651585697971</v>
      </c>
      <c r="N40" s="19">
        <f t="shared" si="4"/>
        <v>38.010278485460773</v>
      </c>
    </row>
    <row r="41" spans="1:14" x14ac:dyDescent="0.45">
      <c r="A41" s="1" t="s">
        <v>192</v>
      </c>
      <c r="B41" s="64">
        <v>62007</v>
      </c>
      <c r="C41" s="78">
        <v>0</v>
      </c>
      <c r="D41" s="78">
        <v>0</v>
      </c>
      <c r="E41" s="38">
        <v>0</v>
      </c>
      <c r="F41" s="38">
        <v>0</v>
      </c>
      <c r="G41" s="18">
        <f t="shared" si="0"/>
        <v>0</v>
      </c>
      <c r="H41" s="8">
        <f>'Operating Revenue I'!E40</f>
        <v>1168551</v>
      </c>
      <c r="I41" s="9">
        <f t="shared" si="1"/>
        <v>1168551</v>
      </c>
      <c r="J41" s="10">
        <f>'Operating Revenue I'!C40/B41</f>
        <v>18.493782959988387</v>
      </c>
      <c r="K41" s="10">
        <f>('Operating Revenue I'!B40+C41)/B41</f>
        <v>0.35168609995645655</v>
      </c>
      <c r="L41" s="10">
        <f t="shared" si="2"/>
        <v>0</v>
      </c>
      <c r="M41" s="10">
        <f t="shared" si="3"/>
        <v>0</v>
      </c>
      <c r="N41" s="19">
        <f t="shared" si="4"/>
        <v>18.845469059944843</v>
      </c>
    </row>
    <row r="42" spans="1:14" x14ac:dyDescent="0.45">
      <c r="A42" s="1" t="s">
        <v>197</v>
      </c>
      <c r="B42" s="64">
        <v>1102</v>
      </c>
      <c r="C42" s="78">
        <v>0</v>
      </c>
      <c r="D42" s="38">
        <v>0</v>
      </c>
      <c r="E42" s="38">
        <v>0</v>
      </c>
      <c r="F42" s="38">
        <v>6008</v>
      </c>
      <c r="G42" s="18">
        <f t="shared" si="0"/>
        <v>6008</v>
      </c>
      <c r="H42" s="8">
        <f>'Operating Revenue I'!E41</f>
        <v>57360</v>
      </c>
      <c r="I42" s="9">
        <f t="shared" si="1"/>
        <v>63368</v>
      </c>
      <c r="J42" s="10">
        <f>'Operating Revenue I'!C41/B42</f>
        <v>48.092558983666059</v>
      </c>
      <c r="K42" s="10">
        <f>('Operating Revenue I'!B41+C42)/B42</f>
        <v>3.958257713248639</v>
      </c>
      <c r="L42" s="10">
        <f t="shared" si="2"/>
        <v>0</v>
      </c>
      <c r="M42" s="10">
        <f t="shared" si="3"/>
        <v>5.4519056261343009</v>
      </c>
      <c r="N42" s="19">
        <f t="shared" si="4"/>
        <v>57.502722323048999</v>
      </c>
    </row>
    <row r="43" spans="1:14" x14ac:dyDescent="0.45">
      <c r="A43" s="1" t="s">
        <v>202</v>
      </c>
      <c r="B43" s="64">
        <v>2653</v>
      </c>
      <c r="C43" s="78">
        <v>0</v>
      </c>
      <c r="D43" s="38">
        <v>912</v>
      </c>
      <c r="E43" s="38">
        <v>0</v>
      </c>
      <c r="F43" s="38">
        <v>800</v>
      </c>
      <c r="G43" s="18">
        <f t="shared" si="0"/>
        <v>1712</v>
      </c>
      <c r="H43" s="8">
        <f>'Operating Revenue I'!E42</f>
        <v>156746</v>
      </c>
      <c r="I43" s="9">
        <f t="shared" si="1"/>
        <v>158458</v>
      </c>
      <c r="J43" s="10">
        <f>'Operating Revenue I'!C42/B43</f>
        <v>55.861289106671691</v>
      </c>
      <c r="K43" s="10">
        <f>('Operating Revenue I'!B42+C43)/B43</f>
        <v>3.2212589521296646</v>
      </c>
      <c r="L43" s="10">
        <f t="shared" si="2"/>
        <v>0.34376177911797967</v>
      </c>
      <c r="M43" s="10">
        <f t="shared" si="3"/>
        <v>0.64530719939690917</v>
      </c>
      <c r="N43" s="19">
        <f t="shared" si="4"/>
        <v>59.727855258198268</v>
      </c>
    </row>
    <row r="44" spans="1:14" x14ac:dyDescent="0.45">
      <c r="A44" s="1" t="s">
        <v>206</v>
      </c>
      <c r="B44" s="64">
        <v>3356</v>
      </c>
      <c r="C44" s="78">
        <v>0</v>
      </c>
      <c r="D44" s="78">
        <v>0</v>
      </c>
      <c r="E44" s="38">
        <v>0</v>
      </c>
      <c r="F44" s="38">
        <v>1000</v>
      </c>
      <c r="G44" s="18">
        <f t="shared" si="0"/>
        <v>1000</v>
      </c>
      <c r="H44" s="8">
        <f>'Operating Revenue I'!E43</f>
        <v>91023</v>
      </c>
      <c r="I44" s="9">
        <f t="shared" si="1"/>
        <v>92023</v>
      </c>
      <c r="J44" s="10">
        <f>'Operating Revenue I'!C43/B44</f>
        <v>25.288736591179976</v>
      </c>
      <c r="K44" s="10">
        <f>('Operating Revenue I'!B43+C44)/B44</f>
        <v>1.83373063170441</v>
      </c>
      <c r="L44" s="10">
        <f t="shared" si="2"/>
        <v>0</v>
      </c>
      <c r="M44" s="10">
        <f t="shared" si="3"/>
        <v>0.29797377830750893</v>
      </c>
      <c r="N44" s="19">
        <f t="shared" si="4"/>
        <v>27.420441001191897</v>
      </c>
    </row>
    <row r="45" spans="1:14" x14ac:dyDescent="0.45">
      <c r="A45" s="1" t="s">
        <v>211</v>
      </c>
      <c r="B45" s="64">
        <v>987</v>
      </c>
      <c r="C45" s="78">
        <v>0</v>
      </c>
      <c r="D45" s="38">
        <v>1396</v>
      </c>
      <c r="E45" s="38">
        <v>0</v>
      </c>
      <c r="F45" s="38">
        <v>5390</v>
      </c>
      <c r="G45" s="18">
        <f t="shared" si="0"/>
        <v>6786</v>
      </c>
      <c r="H45" s="8">
        <f>'Operating Revenue I'!E44</f>
        <v>41851</v>
      </c>
      <c r="I45" s="9">
        <f t="shared" si="1"/>
        <v>48637</v>
      </c>
      <c r="J45" s="10">
        <f>'Operating Revenue I'!C44/B45</f>
        <v>42.40222897669706</v>
      </c>
      <c r="K45" s="10">
        <f>('Operating Revenue I'!B44+C45)/B45</f>
        <v>0</v>
      </c>
      <c r="L45" s="10">
        <f t="shared" si="2"/>
        <v>1.414387031408308</v>
      </c>
      <c r="M45" s="10">
        <f t="shared" si="3"/>
        <v>6.8753799392097266</v>
      </c>
      <c r="N45" s="19">
        <f t="shared" si="4"/>
        <v>49.277608915906789</v>
      </c>
    </row>
    <row r="46" spans="1:14" x14ac:dyDescent="0.45">
      <c r="A46" s="1" t="s">
        <v>216</v>
      </c>
      <c r="B46" s="64">
        <v>883</v>
      </c>
      <c r="C46" s="78">
        <v>0</v>
      </c>
      <c r="D46" s="78">
        <v>0</v>
      </c>
      <c r="E46" s="38">
        <v>0</v>
      </c>
      <c r="F46" s="38">
        <v>144385</v>
      </c>
      <c r="G46" s="18">
        <f t="shared" si="0"/>
        <v>144385</v>
      </c>
      <c r="H46" s="8">
        <f>'Operating Revenue I'!E45</f>
        <v>37605</v>
      </c>
      <c r="I46" s="9">
        <f t="shared" si="1"/>
        <v>181990</v>
      </c>
      <c r="J46" s="10">
        <f>'Operating Revenue I'!C45/B46</f>
        <v>39.637599093997736</v>
      </c>
      <c r="K46" s="10">
        <f>('Operating Revenue I'!B45+C46)/B46</f>
        <v>2.9501698754246886</v>
      </c>
      <c r="L46" s="10">
        <f t="shared" si="2"/>
        <v>0</v>
      </c>
      <c r="M46" s="10">
        <f t="shared" si="3"/>
        <v>163.51642129105323</v>
      </c>
      <c r="N46" s="19">
        <f t="shared" si="4"/>
        <v>206.10419026047566</v>
      </c>
    </row>
    <row r="47" spans="1:14" x14ac:dyDescent="0.45">
      <c r="A47" s="1" t="s">
        <v>221</v>
      </c>
      <c r="B47" s="64">
        <v>11682</v>
      </c>
      <c r="C47" s="38">
        <v>5000</v>
      </c>
      <c r="D47" s="78">
        <v>0</v>
      </c>
      <c r="E47" s="38">
        <v>0</v>
      </c>
      <c r="F47" s="38">
        <v>19079</v>
      </c>
      <c r="G47" s="18">
        <f t="shared" si="0"/>
        <v>24079</v>
      </c>
      <c r="H47" s="8">
        <f>'Operating Revenue I'!E46</f>
        <v>423336</v>
      </c>
      <c r="I47" s="9">
        <f t="shared" si="1"/>
        <v>447415</v>
      </c>
      <c r="J47" s="10">
        <f>'Operating Revenue I'!C46/B47</f>
        <v>34.894709809964048</v>
      </c>
      <c r="K47" s="10">
        <f>('Operating Revenue I'!B46+C47)/B47</f>
        <v>1.7716144495805513</v>
      </c>
      <c r="L47" s="10">
        <f t="shared" si="2"/>
        <v>0</v>
      </c>
      <c r="M47" s="10">
        <f t="shared" si="3"/>
        <v>2.0612052730696799</v>
      </c>
      <c r="N47" s="19">
        <f t="shared" si="4"/>
        <v>38.299520630029107</v>
      </c>
    </row>
    <row r="48" spans="1:14" x14ac:dyDescent="0.45">
      <c r="A48" s="1" t="s">
        <v>226</v>
      </c>
      <c r="B48" s="64">
        <v>12397</v>
      </c>
      <c r="C48" s="38">
        <v>1419</v>
      </c>
      <c r="D48" s="38">
        <v>4341</v>
      </c>
      <c r="E48" s="38">
        <v>0</v>
      </c>
      <c r="F48" s="38">
        <v>13531</v>
      </c>
      <c r="G48" s="18">
        <f t="shared" si="0"/>
        <v>19291</v>
      </c>
      <c r="H48" s="8">
        <f>'Operating Revenue I'!E47</f>
        <v>564479</v>
      </c>
      <c r="I48" s="9">
        <f t="shared" si="1"/>
        <v>583770</v>
      </c>
      <c r="J48" s="10">
        <f>'Operating Revenue I'!C47/B48</f>
        <v>44.396144228442367</v>
      </c>
      <c r="K48" s="10">
        <f>('Operating Revenue I'!B47+C48)/B48</f>
        <v>1.2518351214003387</v>
      </c>
      <c r="L48" s="10">
        <f t="shared" si="2"/>
        <v>0.35016536258772285</v>
      </c>
      <c r="M48" s="10">
        <f t="shared" si="3"/>
        <v>1.5561022828103575</v>
      </c>
      <c r="N48" s="19">
        <f t="shared" si="4"/>
        <v>47.089618456078085</v>
      </c>
    </row>
    <row r="49" spans="1:14" x14ac:dyDescent="0.45">
      <c r="A49" s="1" t="s">
        <v>231</v>
      </c>
      <c r="B49" s="64">
        <v>2223</v>
      </c>
      <c r="C49" s="78">
        <v>0</v>
      </c>
      <c r="D49" s="78">
        <v>0</v>
      </c>
      <c r="E49" s="38">
        <v>0</v>
      </c>
      <c r="F49" s="38">
        <v>0</v>
      </c>
      <c r="G49" s="18">
        <f t="shared" si="0"/>
        <v>0</v>
      </c>
      <c r="H49" s="8">
        <f>'Operating Revenue I'!E48</f>
        <v>115183</v>
      </c>
      <c r="I49" s="9">
        <f t="shared" si="1"/>
        <v>115183</v>
      </c>
      <c r="J49" s="10">
        <f>'Operating Revenue I'!C48/B49</f>
        <v>50.183985605038238</v>
      </c>
      <c r="K49" s="10">
        <f>('Operating Revenue I'!B48+C49)/B49</f>
        <v>1.630229419703104</v>
      </c>
      <c r="L49" s="10">
        <f t="shared" si="2"/>
        <v>0</v>
      </c>
      <c r="M49" s="10">
        <f t="shared" si="3"/>
        <v>0</v>
      </c>
      <c r="N49" s="19">
        <f t="shared" si="4"/>
        <v>51.814215024741344</v>
      </c>
    </row>
    <row r="50" spans="1:14" x14ac:dyDescent="0.45">
      <c r="A50" s="1" t="s">
        <v>236</v>
      </c>
      <c r="B50" s="64">
        <v>5606</v>
      </c>
      <c r="C50" s="78">
        <v>0</v>
      </c>
      <c r="D50" s="78">
        <v>0</v>
      </c>
      <c r="E50" s="38">
        <v>0</v>
      </c>
      <c r="F50" s="38">
        <v>0</v>
      </c>
      <c r="G50" s="18">
        <f t="shared" si="0"/>
        <v>0</v>
      </c>
      <c r="H50" s="8">
        <f>'Operating Revenue I'!E49</f>
        <v>141504</v>
      </c>
      <c r="I50" s="9">
        <f t="shared" si="1"/>
        <v>141504</v>
      </c>
      <c r="J50" s="10">
        <f>'Operating Revenue I'!C49/B50</f>
        <v>24.450410274705671</v>
      </c>
      <c r="K50" s="10">
        <f>('Operating Revenue I'!B49+C50)/B50</f>
        <v>0.79111666072065645</v>
      </c>
      <c r="L50" s="10">
        <f t="shared" si="2"/>
        <v>0</v>
      </c>
      <c r="M50" s="10">
        <f t="shared" si="3"/>
        <v>0</v>
      </c>
      <c r="N50" s="19">
        <f t="shared" si="4"/>
        <v>25.241526935426329</v>
      </c>
    </row>
    <row r="51" spans="1:14" x14ac:dyDescent="0.45">
      <c r="A51" s="1" t="s">
        <v>241</v>
      </c>
      <c r="B51" s="64">
        <v>4931</v>
      </c>
      <c r="C51" s="78">
        <v>0</v>
      </c>
      <c r="D51" s="38">
        <v>890</v>
      </c>
      <c r="E51" s="38">
        <v>0</v>
      </c>
      <c r="F51" s="38">
        <v>90734</v>
      </c>
      <c r="G51" s="18">
        <f t="shared" si="0"/>
        <v>91624</v>
      </c>
      <c r="H51" s="8">
        <f>'Operating Revenue I'!E50</f>
        <v>131568</v>
      </c>
      <c r="I51" s="9">
        <f t="shared" si="1"/>
        <v>223192</v>
      </c>
      <c r="J51" s="10">
        <f>'Operating Revenue I'!C50/B51</f>
        <v>25.670249442303792</v>
      </c>
      <c r="K51" s="10">
        <f>('Operating Revenue I'!B50+C51)/B51</f>
        <v>1.0115595213952544</v>
      </c>
      <c r="L51" s="10">
        <f t="shared" si="2"/>
        <v>0.18049077266274588</v>
      </c>
      <c r="M51" s="10">
        <f t="shared" si="3"/>
        <v>18.581220847698237</v>
      </c>
      <c r="N51" s="19">
        <f t="shared" si="4"/>
        <v>45.263029811397281</v>
      </c>
    </row>
    <row r="52" spans="1:14" x14ac:dyDescent="0.45">
      <c r="A52" s="1" t="s">
        <v>246</v>
      </c>
      <c r="B52" s="64">
        <v>3300</v>
      </c>
      <c r="C52" s="38">
        <v>3000</v>
      </c>
      <c r="D52" s="38">
        <v>0</v>
      </c>
      <c r="E52" s="38">
        <v>0</v>
      </c>
      <c r="F52" s="38">
        <v>15306</v>
      </c>
      <c r="G52" s="18">
        <f t="shared" si="0"/>
        <v>18306</v>
      </c>
      <c r="H52" s="8">
        <f>'Operating Revenue I'!E51</f>
        <v>109834</v>
      </c>
      <c r="I52" s="9">
        <f t="shared" si="1"/>
        <v>128140</v>
      </c>
      <c r="J52" s="10">
        <f>'Operating Revenue I'!C51/B52</f>
        <v>31.030606060606061</v>
      </c>
      <c r="K52" s="10">
        <f>('Operating Revenue I'!B51+C52)/B52</f>
        <v>3.1615151515151516</v>
      </c>
      <c r="L52" s="10">
        <f t="shared" si="2"/>
        <v>0</v>
      </c>
      <c r="M52" s="10">
        <f t="shared" si="3"/>
        <v>5.5472727272727269</v>
      </c>
      <c r="N52" s="19">
        <f t="shared" si="4"/>
        <v>38.830303030303028</v>
      </c>
    </row>
    <row r="53" spans="1:14" x14ac:dyDescent="0.45">
      <c r="A53" s="1" t="s">
        <v>251</v>
      </c>
      <c r="B53" s="64">
        <v>5893</v>
      </c>
      <c r="C53" s="38">
        <v>0</v>
      </c>
      <c r="D53" s="38">
        <v>0</v>
      </c>
      <c r="E53" s="38">
        <v>0</v>
      </c>
      <c r="F53" s="38">
        <v>0</v>
      </c>
      <c r="G53" s="18">
        <f t="shared" si="0"/>
        <v>0</v>
      </c>
      <c r="H53" s="8">
        <f>'Operating Revenue I'!E52</f>
        <v>129662</v>
      </c>
      <c r="I53" s="9">
        <f t="shared" si="1"/>
        <v>129662</v>
      </c>
      <c r="J53" s="10">
        <f>'Operating Revenue I'!C52/B53</f>
        <v>20.6321058883421</v>
      </c>
      <c r="K53" s="10">
        <f>('Operating Revenue I'!B52+C53)/B53</f>
        <v>1.3706091973527914</v>
      </c>
      <c r="L53" s="10">
        <f t="shared" si="2"/>
        <v>0</v>
      </c>
      <c r="M53" s="10">
        <f t="shared" si="3"/>
        <v>0</v>
      </c>
      <c r="N53" s="19">
        <f t="shared" si="4"/>
        <v>22.002715085694891</v>
      </c>
    </row>
    <row r="54" spans="1:14" x14ac:dyDescent="0.45">
      <c r="A54" s="1" t="s">
        <v>256</v>
      </c>
      <c r="B54" s="64">
        <v>3286</v>
      </c>
      <c r="C54" s="38">
        <v>0</v>
      </c>
      <c r="D54" s="38">
        <v>0</v>
      </c>
      <c r="E54" s="38">
        <v>0</v>
      </c>
      <c r="F54" s="38">
        <v>0</v>
      </c>
      <c r="G54" s="18">
        <f t="shared" si="0"/>
        <v>0</v>
      </c>
      <c r="H54" s="8">
        <f>'Operating Revenue I'!E53</f>
        <v>82445</v>
      </c>
      <c r="I54" s="9">
        <f t="shared" si="1"/>
        <v>82445</v>
      </c>
      <c r="J54" s="10">
        <f>'Operating Revenue I'!C53/B54</f>
        <v>21.911138161898965</v>
      </c>
      <c r="K54" s="10">
        <f>('Operating Revenue I'!B53+C54)/B54</f>
        <v>3.1786366402921487</v>
      </c>
      <c r="L54" s="10">
        <f t="shared" si="2"/>
        <v>0</v>
      </c>
      <c r="M54" s="10">
        <f t="shared" si="3"/>
        <v>0</v>
      </c>
      <c r="N54" s="19">
        <f t="shared" si="4"/>
        <v>25.089774802191116</v>
      </c>
    </row>
    <row r="55" spans="1:14" x14ac:dyDescent="0.45">
      <c r="A55" s="1" t="s">
        <v>261</v>
      </c>
      <c r="B55" s="64">
        <v>1732</v>
      </c>
      <c r="C55" s="38">
        <v>0</v>
      </c>
      <c r="D55" s="38">
        <v>0</v>
      </c>
      <c r="E55" s="38">
        <v>10314</v>
      </c>
      <c r="F55" s="38">
        <v>1914</v>
      </c>
      <c r="G55" s="18">
        <f t="shared" si="0"/>
        <v>12228</v>
      </c>
      <c r="H55" s="8">
        <f>'Operating Revenue I'!E54</f>
        <v>39068</v>
      </c>
      <c r="I55" s="9">
        <f t="shared" si="1"/>
        <v>51296</v>
      </c>
      <c r="J55" s="10">
        <f>'Operating Revenue I'!C54/B55</f>
        <v>20.808314087759815</v>
      </c>
      <c r="K55" s="10">
        <f>('Operating Revenue I'!B54+C55)/B55</f>
        <v>1.7482678983833719</v>
      </c>
      <c r="L55" s="10">
        <f t="shared" si="2"/>
        <v>0</v>
      </c>
      <c r="M55" s="10">
        <f t="shared" si="3"/>
        <v>7.0600461893764432</v>
      </c>
      <c r="N55" s="19">
        <f t="shared" si="4"/>
        <v>29.616628175519629</v>
      </c>
    </row>
    <row r="56" spans="1:14" x14ac:dyDescent="0.45">
      <c r="A56" s="1" t="s">
        <v>266</v>
      </c>
      <c r="B56" s="64">
        <v>907</v>
      </c>
      <c r="C56" s="38">
        <v>0</v>
      </c>
      <c r="D56" s="38">
        <v>0</v>
      </c>
      <c r="E56" s="38">
        <v>0</v>
      </c>
      <c r="F56" s="38">
        <v>0</v>
      </c>
      <c r="G56" s="18">
        <f t="shared" si="0"/>
        <v>0</v>
      </c>
      <c r="H56" s="8">
        <f>'Operating Revenue I'!E55</f>
        <v>25937</v>
      </c>
      <c r="I56" s="9">
        <f t="shared" si="1"/>
        <v>25937</v>
      </c>
      <c r="J56" s="10">
        <f>'Operating Revenue I'!C55/B56</f>
        <v>25.916207276736493</v>
      </c>
      <c r="K56" s="10">
        <f>('Operating Revenue I'!B55+C56)/B56</f>
        <v>2.6802646085997797</v>
      </c>
      <c r="L56" s="10">
        <f t="shared" si="2"/>
        <v>0</v>
      </c>
      <c r="M56" s="10">
        <f t="shared" si="3"/>
        <v>0</v>
      </c>
      <c r="N56" s="19">
        <f t="shared" si="4"/>
        <v>28.596471885336275</v>
      </c>
    </row>
    <row r="57" spans="1:14" x14ac:dyDescent="0.45">
      <c r="A57" s="1" t="s">
        <v>271</v>
      </c>
      <c r="B57" s="64">
        <v>1895</v>
      </c>
      <c r="C57" s="38">
        <v>0</v>
      </c>
      <c r="D57" s="38">
        <v>0</v>
      </c>
      <c r="E57" s="38">
        <v>0</v>
      </c>
      <c r="F57" s="38">
        <v>0</v>
      </c>
      <c r="G57" s="18">
        <f t="shared" si="0"/>
        <v>0</v>
      </c>
      <c r="H57" s="8">
        <f>'Operating Revenue I'!E56</f>
        <v>158290</v>
      </c>
      <c r="I57" s="9">
        <f t="shared" si="1"/>
        <v>158290</v>
      </c>
      <c r="J57" s="10">
        <f>'Operating Revenue I'!C56/B57</f>
        <v>81.730870712401057</v>
      </c>
      <c r="K57" s="10">
        <f>('Operating Revenue I'!B56+C57)/B57</f>
        <v>1.7994722955145119</v>
      </c>
      <c r="L57" s="10">
        <f t="shared" si="2"/>
        <v>0</v>
      </c>
      <c r="M57" s="10">
        <f t="shared" si="3"/>
        <v>0</v>
      </c>
      <c r="N57" s="19">
        <f t="shared" si="4"/>
        <v>83.530343007915562</v>
      </c>
    </row>
    <row r="58" spans="1:14" x14ac:dyDescent="0.45">
      <c r="A58" s="1" t="s">
        <v>276</v>
      </c>
      <c r="B58" s="64">
        <v>327</v>
      </c>
      <c r="C58" s="38">
        <v>0</v>
      </c>
      <c r="D58" s="38">
        <v>0</v>
      </c>
      <c r="E58" t="s">
        <v>37</v>
      </c>
      <c r="F58" t="s">
        <v>37</v>
      </c>
      <c r="G58" s="18">
        <f t="shared" si="0"/>
        <v>0</v>
      </c>
      <c r="H58" s="8">
        <f>'Operating Revenue I'!E57</f>
        <v>0</v>
      </c>
      <c r="I58" s="9">
        <f t="shared" si="1"/>
        <v>0</v>
      </c>
      <c r="K58" s="10">
        <f>('Operating Revenue I'!B57+C58)/B58</f>
        <v>0</v>
      </c>
      <c r="L58" s="10">
        <f t="shared" si="2"/>
        <v>0</v>
      </c>
      <c r="M58" s="10">
        <f t="shared" si="3"/>
        <v>0</v>
      </c>
      <c r="N58" s="19">
        <f t="shared" si="4"/>
        <v>0</v>
      </c>
    </row>
    <row r="59" spans="1:14" x14ac:dyDescent="0.45">
      <c r="A59" s="1" t="s">
        <v>278</v>
      </c>
      <c r="B59" s="64">
        <v>1049</v>
      </c>
      <c r="C59" s="38">
        <v>0</v>
      </c>
      <c r="D59" s="38">
        <v>0</v>
      </c>
      <c r="E59" s="38">
        <v>0</v>
      </c>
      <c r="F59" s="38">
        <v>0</v>
      </c>
      <c r="G59" s="18">
        <f t="shared" si="0"/>
        <v>0</v>
      </c>
      <c r="H59" s="8">
        <f>'Operating Revenue I'!E58</f>
        <v>40412</v>
      </c>
      <c r="I59" s="9">
        <f t="shared" si="1"/>
        <v>40412</v>
      </c>
      <c r="J59" s="10">
        <f>'Operating Revenue I'!C58/B59</f>
        <v>35.805529075309821</v>
      </c>
      <c r="K59" s="10">
        <f>('Operating Revenue I'!B58+C59)/B59</f>
        <v>2.7187797902764537</v>
      </c>
      <c r="L59" s="10">
        <f t="shared" si="2"/>
        <v>0</v>
      </c>
      <c r="M59" s="10">
        <f t="shared" si="3"/>
        <v>0</v>
      </c>
      <c r="N59" s="19">
        <f t="shared" si="4"/>
        <v>38.524308865586271</v>
      </c>
    </row>
    <row r="60" spans="1:14" x14ac:dyDescent="0.45">
      <c r="A60" s="1" t="s">
        <v>283</v>
      </c>
      <c r="B60" s="64">
        <v>5192</v>
      </c>
      <c r="C60" s="38">
        <v>0</v>
      </c>
      <c r="D60" s="38">
        <v>0</v>
      </c>
      <c r="E60" s="38">
        <v>0</v>
      </c>
      <c r="F60" s="38">
        <v>2937</v>
      </c>
      <c r="G60" s="18">
        <f t="shared" si="0"/>
        <v>2937</v>
      </c>
      <c r="H60" s="8">
        <f>'Operating Revenue I'!E59</f>
        <v>419847</v>
      </c>
      <c r="I60" s="9">
        <f t="shared" si="1"/>
        <v>422784</v>
      </c>
      <c r="J60" s="10">
        <f>'Operating Revenue I'!C59/B60</f>
        <v>79.574730354391377</v>
      </c>
      <c r="K60" s="10">
        <f>('Operating Revenue I'!B59+C60)/B60</f>
        <v>1.2894838212634823</v>
      </c>
      <c r="L60" s="10">
        <f t="shared" si="2"/>
        <v>0</v>
      </c>
      <c r="M60" s="10">
        <f t="shared" si="3"/>
        <v>0.56567796610169496</v>
      </c>
      <c r="N60" s="19">
        <f t="shared" si="4"/>
        <v>81.429892141756554</v>
      </c>
    </row>
    <row r="61" spans="1:14" x14ac:dyDescent="0.45">
      <c r="A61" s="1" t="s">
        <v>288</v>
      </c>
      <c r="B61" s="64">
        <v>1246</v>
      </c>
      <c r="C61" s="38">
        <v>0</v>
      </c>
      <c r="D61" s="38">
        <v>0</v>
      </c>
      <c r="E61" s="38">
        <v>0</v>
      </c>
      <c r="F61" s="38">
        <v>0</v>
      </c>
      <c r="G61" s="18">
        <f t="shared" si="0"/>
        <v>0</v>
      </c>
      <c r="H61" s="8">
        <f>'Operating Revenue I'!E60</f>
        <v>98583</v>
      </c>
      <c r="I61" s="9">
        <f t="shared" si="1"/>
        <v>98583</v>
      </c>
      <c r="J61" s="10">
        <f>'Operating Revenue I'!C60/B61</f>
        <v>77.450240770465484</v>
      </c>
      <c r="K61" s="10">
        <f>('Operating Revenue I'!B60+C61)/B61</f>
        <v>1.6693418940609952</v>
      </c>
      <c r="L61" s="10">
        <f t="shared" si="2"/>
        <v>0</v>
      </c>
      <c r="M61" s="10">
        <f t="shared" si="3"/>
        <v>0</v>
      </c>
      <c r="N61" s="19">
        <f t="shared" si="4"/>
        <v>79.11958266452649</v>
      </c>
    </row>
    <row r="62" spans="1:14" x14ac:dyDescent="0.45">
      <c r="A62" s="1" t="s">
        <v>293</v>
      </c>
      <c r="B62" s="64">
        <v>637</v>
      </c>
      <c r="C62" s="38">
        <v>0</v>
      </c>
      <c r="D62" s="38">
        <v>0</v>
      </c>
      <c r="E62" s="38">
        <v>0</v>
      </c>
      <c r="F62" s="38">
        <v>0</v>
      </c>
      <c r="G62" s="18">
        <f t="shared" si="0"/>
        <v>0</v>
      </c>
      <c r="H62" s="8">
        <f>'Operating Revenue I'!E61</f>
        <v>74905</v>
      </c>
      <c r="I62" s="9">
        <f t="shared" si="1"/>
        <v>74905</v>
      </c>
      <c r="J62" s="10">
        <f>'Operating Revenue I'!C61/B62</f>
        <v>113.91208791208791</v>
      </c>
      <c r="K62" s="10">
        <f>('Operating Revenue I'!B61+C62)/B62</f>
        <v>3.6781789638932496</v>
      </c>
      <c r="L62" s="10">
        <f t="shared" si="2"/>
        <v>0</v>
      </c>
      <c r="M62" s="10">
        <f t="shared" si="3"/>
        <v>0</v>
      </c>
      <c r="N62" s="19">
        <f t="shared" si="4"/>
        <v>117.59026687598116</v>
      </c>
    </row>
    <row r="63" spans="1:14" x14ac:dyDescent="0.45">
      <c r="A63" s="1" t="s">
        <v>298</v>
      </c>
      <c r="B63" s="64">
        <v>1198</v>
      </c>
      <c r="C63" s="38">
        <v>0</v>
      </c>
      <c r="D63" s="38">
        <v>0</v>
      </c>
      <c r="E63" s="38">
        <v>0</v>
      </c>
      <c r="F63" s="38">
        <v>178</v>
      </c>
      <c r="G63" s="18">
        <f t="shared" si="0"/>
        <v>178</v>
      </c>
      <c r="H63" s="8">
        <f>'Operating Revenue I'!E62</f>
        <v>47109</v>
      </c>
      <c r="I63" s="9">
        <f t="shared" si="1"/>
        <v>47287</v>
      </c>
      <c r="J63" s="10">
        <f>'Operating Revenue I'!C62/B63</f>
        <v>35.158597662771285</v>
      </c>
      <c r="K63" s="10">
        <f>('Operating Revenue I'!B62+C63)/B63</f>
        <v>4.164440734557596</v>
      </c>
      <c r="L63" s="10">
        <f t="shared" si="2"/>
        <v>0</v>
      </c>
      <c r="M63" s="10">
        <f t="shared" si="3"/>
        <v>0.14858096828046743</v>
      </c>
      <c r="N63" s="19">
        <f t="shared" si="4"/>
        <v>39.471619365609349</v>
      </c>
    </row>
    <row r="64" spans="1:14" x14ac:dyDescent="0.45">
      <c r="A64" s="1" t="s">
        <v>303</v>
      </c>
      <c r="B64" s="64">
        <v>90027</v>
      </c>
      <c r="C64" s="38">
        <v>20000</v>
      </c>
      <c r="D64" s="38">
        <v>1036</v>
      </c>
      <c r="E64" s="38">
        <v>0</v>
      </c>
      <c r="F64" s="38">
        <v>62089</v>
      </c>
      <c r="G64" s="18">
        <f t="shared" si="0"/>
        <v>83125</v>
      </c>
      <c r="H64" s="8">
        <f>'Operating Revenue I'!E63</f>
        <v>1484280</v>
      </c>
      <c r="I64" s="9">
        <f t="shared" si="1"/>
        <v>1567405</v>
      </c>
      <c r="J64" s="10">
        <f>'Operating Revenue I'!C63/B64</f>
        <v>16.107523298565987</v>
      </c>
      <c r="K64" s="10">
        <f>('Operating Revenue I'!B63+C64)/B64</f>
        <v>0.60168616081842119</v>
      </c>
      <c r="L64" s="10">
        <f t="shared" si="2"/>
        <v>1.150765881346707E-2</v>
      </c>
      <c r="M64" s="10">
        <f t="shared" si="3"/>
        <v>0.92333411087784778</v>
      </c>
      <c r="N64" s="19">
        <f t="shared" si="4"/>
        <v>17.410387994712696</v>
      </c>
    </row>
    <row r="65" spans="1:14" x14ac:dyDescent="0.45">
      <c r="A65" s="1" t="s">
        <v>308</v>
      </c>
      <c r="B65" s="64">
        <v>2910</v>
      </c>
      <c r="C65" s="78">
        <v>0</v>
      </c>
      <c r="D65" s="38">
        <v>0</v>
      </c>
      <c r="E65" s="38">
        <v>0</v>
      </c>
      <c r="F65" s="38">
        <v>0</v>
      </c>
      <c r="G65" s="18">
        <f t="shared" si="0"/>
        <v>0</v>
      </c>
      <c r="H65" s="8">
        <f>'Operating Revenue I'!E64</f>
        <v>122474</v>
      </c>
      <c r="I65" s="9">
        <f t="shared" si="1"/>
        <v>122474</v>
      </c>
      <c r="J65" s="10">
        <f>'Operating Revenue I'!C64/B65</f>
        <v>41.048109965635739</v>
      </c>
      <c r="K65" s="10">
        <f>('Operating Revenue I'!B64+C65)/B65</f>
        <v>1.0391752577319588</v>
      </c>
      <c r="L65" s="10">
        <f t="shared" si="2"/>
        <v>0</v>
      </c>
      <c r="M65" s="10">
        <f t="shared" si="3"/>
        <v>0</v>
      </c>
      <c r="N65" s="19">
        <f t="shared" si="4"/>
        <v>42.087285223367701</v>
      </c>
    </row>
    <row r="66" spans="1:14" x14ac:dyDescent="0.45">
      <c r="A66" s="1" t="s">
        <v>313</v>
      </c>
      <c r="B66" s="64">
        <v>1399</v>
      </c>
      <c r="C66" s="38">
        <v>0</v>
      </c>
      <c r="D66" s="38">
        <v>0</v>
      </c>
      <c r="E66" s="38">
        <v>0</v>
      </c>
      <c r="F66" s="38">
        <v>1016</v>
      </c>
      <c r="G66" s="18">
        <f t="shared" si="0"/>
        <v>1016</v>
      </c>
      <c r="H66" s="8">
        <f>'Operating Revenue I'!E65</f>
        <v>74943</v>
      </c>
      <c r="I66" s="9">
        <f t="shared" si="1"/>
        <v>75959</v>
      </c>
      <c r="J66" s="10">
        <f>'Operating Revenue I'!C65/B66</f>
        <v>51.89421015010722</v>
      </c>
      <c r="K66" s="10">
        <f>('Operating Revenue I'!B65+C66)/B66</f>
        <v>1.6747676912080056</v>
      </c>
      <c r="L66" s="10">
        <f t="shared" si="2"/>
        <v>0</v>
      </c>
      <c r="M66" s="10">
        <f t="shared" si="3"/>
        <v>0.72623302358827735</v>
      </c>
      <c r="N66" s="19">
        <f t="shared" si="4"/>
        <v>54.295210864903503</v>
      </c>
    </row>
    <row r="67" spans="1:14" x14ac:dyDescent="0.45">
      <c r="A67" s="1" t="s">
        <v>318</v>
      </c>
      <c r="B67" s="64">
        <v>16147</v>
      </c>
      <c r="C67" s="38">
        <v>0</v>
      </c>
      <c r="D67" s="38">
        <v>500</v>
      </c>
      <c r="E67" s="38">
        <v>0</v>
      </c>
      <c r="F67" s="38">
        <v>750</v>
      </c>
      <c r="G67" s="18">
        <f t="shared" si="0"/>
        <v>1250</v>
      </c>
      <c r="H67" s="8">
        <f>'Operating Revenue I'!E66</f>
        <v>184477</v>
      </c>
      <c r="I67" s="9">
        <f t="shared" si="1"/>
        <v>185727</v>
      </c>
      <c r="J67" s="10">
        <f>'Operating Revenue I'!C66/B67</f>
        <v>11.017526475506285</v>
      </c>
      <c r="K67" s="10">
        <f>('Operating Revenue I'!B66+C67)/B67</f>
        <v>0.40732024524679505</v>
      </c>
      <c r="L67" s="10">
        <f t="shared" si="2"/>
        <v>3.0965504428067132E-2</v>
      </c>
      <c r="M67" s="10">
        <f t="shared" si="3"/>
        <v>7.7413761070167827E-2</v>
      </c>
      <c r="N67" s="19">
        <f t="shared" si="4"/>
        <v>11.502260481823249</v>
      </c>
    </row>
    <row r="68" spans="1:14" x14ac:dyDescent="0.45">
      <c r="A68" s="1" t="s">
        <v>323</v>
      </c>
      <c r="B68" s="64">
        <v>2719</v>
      </c>
      <c r="C68" s="38">
        <v>0</v>
      </c>
      <c r="D68" s="78">
        <v>0</v>
      </c>
      <c r="E68" s="38">
        <v>0</v>
      </c>
      <c r="F68" s="38">
        <v>0</v>
      </c>
      <c r="G68" s="18">
        <f t="shared" si="0"/>
        <v>0</v>
      </c>
      <c r="H68" s="8">
        <f>'Operating Revenue I'!E67</f>
        <v>143709</v>
      </c>
      <c r="I68" s="9">
        <f t="shared" si="1"/>
        <v>143709</v>
      </c>
      <c r="J68" s="10">
        <f>'Operating Revenue I'!C67/B68</f>
        <v>50.639941154836336</v>
      </c>
      <c r="K68" s="10">
        <f>('Operating Revenue I'!B67+C68)/B68</f>
        <v>2.2136815005516732</v>
      </c>
      <c r="L68" s="10">
        <f t="shared" si="2"/>
        <v>0</v>
      </c>
      <c r="M68" s="10">
        <f t="shared" si="3"/>
        <v>0</v>
      </c>
      <c r="N68" s="19">
        <f t="shared" si="4"/>
        <v>52.853622655388008</v>
      </c>
    </row>
    <row r="69" spans="1:14" x14ac:dyDescent="0.45">
      <c r="A69" s="1" t="s">
        <v>328</v>
      </c>
      <c r="B69" s="64">
        <v>3429</v>
      </c>
      <c r="C69" s="38">
        <v>0</v>
      </c>
      <c r="D69" s="78">
        <v>0</v>
      </c>
      <c r="E69" s="38">
        <v>0</v>
      </c>
      <c r="F69" s="38">
        <v>0</v>
      </c>
      <c r="G69" s="18">
        <f t="shared" si="0"/>
        <v>0</v>
      </c>
      <c r="H69" s="8">
        <f>'Operating Revenue I'!E68</f>
        <v>187833</v>
      </c>
      <c r="I69" s="9">
        <f t="shared" si="1"/>
        <v>187833</v>
      </c>
      <c r="J69" s="10">
        <f>'Operating Revenue I'!C68/B69</f>
        <v>53.94604841061534</v>
      </c>
      <c r="K69" s="10">
        <f>('Operating Revenue I'!B68+C69)/B69</f>
        <v>0.83172936716243806</v>
      </c>
      <c r="L69" s="10">
        <f t="shared" si="2"/>
        <v>0</v>
      </c>
      <c r="M69" s="10">
        <f t="shared" si="3"/>
        <v>0</v>
      </c>
      <c r="N69" s="19">
        <f t="shared" si="4"/>
        <v>54.777777777777779</v>
      </c>
    </row>
    <row r="70" spans="1:14" x14ac:dyDescent="0.45">
      <c r="A70" s="1" t="s">
        <v>333</v>
      </c>
      <c r="B70" s="64">
        <v>4505</v>
      </c>
      <c r="C70" s="38">
        <v>0</v>
      </c>
      <c r="D70" s="38">
        <v>1609</v>
      </c>
      <c r="E70" s="38">
        <v>0</v>
      </c>
      <c r="F70" s="38">
        <v>0</v>
      </c>
      <c r="G70" s="18">
        <f t="shared" si="0"/>
        <v>1609</v>
      </c>
      <c r="H70" s="8">
        <f>'Operating Revenue I'!E69</f>
        <v>139791</v>
      </c>
      <c r="I70" s="9">
        <f t="shared" si="1"/>
        <v>141400</v>
      </c>
      <c r="J70" s="10">
        <f>'Operating Revenue I'!C69/B70</f>
        <v>30.400443951165371</v>
      </c>
      <c r="K70" s="10">
        <f>('Operating Revenue I'!B69+C70)/B70</f>
        <v>0.62974472807991122</v>
      </c>
      <c r="L70" s="10">
        <f t="shared" si="2"/>
        <v>0.3571587125416204</v>
      </c>
      <c r="M70" s="10">
        <f t="shared" si="3"/>
        <v>0.3571587125416204</v>
      </c>
      <c r="N70" s="19">
        <f t="shared" si="4"/>
        <v>31.387347391786903</v>
      </c>
    </row>
    <row r="71" spans="1:14" x14ac:dyDescent="0.45">
      <c r="A71" s="1" t="s">
        <v>338</v>
      </c>
      <c r="B71" s="64">
        <v>1087</v>
      </c>
      <c r="C71" s="38">
        <v>0</v>
      </c>
      <c r="D71" s="38">
        <v>1328</v>
      </c>
      <c r="E71" s="38">
        <v>0</v>
      </c>
      <c r="F71" s="38">
        <v>620</v>
      </c>
      <c r="G71" s="18">
        <f t="shared" ref="G71:G126" si="5">SUM(C71:F71)</f>
        <v>1948</v>
      </c>
      <c r="H71" s="8">
        <f>'Operating Revenue I'!E70</f>
        <v>40023</v>
      </c>
      <c r="I71" s="9">
        <f t="shared" ref="I71:I126" si="6">SUM(G71:H71)</f>
        <v>41971</v>
      </c>
      <c r="J71" s="10">
        <f>'Operating Revenue I'!C70/B71</f>
        <v>34.858325666973322</v>
      </c>
      <c r="K71" s="10">
        <f>('Operating Revenue I'!B70+C71)/B71</f>
        <v>1.9613615455381785</v>
      </c>
      <c r="L71" s="10">
        <f t="shared" ref="L71:L126" si="7">D71/B71</f>
        <v>1.2217111315547378</v>
      </c>
      <c r="M71" s="10">
        <f t="shared" ref="M71:M126" si="8">G71/B71</f>
        <v>1.7920883164673413</v>
      </c>
      <c r="N71" s="19">
        <f t="shared" ref="N71:N126" si="9">I71/B71</f>
        <v>38.611775528978839</v>
      </c>
    </row>
    <row r="72" spans="1:14" x14ac:dyDescent="0.45">
      <c r="A72" s="1" t="s">
        <v>343</v>
      </c>
      <c r="B72" s="64">
        <v>915</v>
      </c>
      <c r="C72" s="38">
        <v>0</v>
      </c>
      <c r="D72" s="38">
        <v>0</v>
      </c>
      <c r="E72" s="38">
        <v>0</v>
      </c>
      <c r="F72" s="38">
        <v>0</v>
      </c>
      <c r="G72" s="18">
        <f t="shared" si="5"/>
        <v>0</v>
      </c>
      <c r="H72" s="8">
        <f>'Operating Revenue I'!E71</f>
        <v>55926</v>
      </c>
      <c r="I72" s="9">
        <f t="shared" si="6"/>
        <v>55926</v>
      </c>
      <c r="J72" s="10">
        <f>'Operating Revenue I'!C71/B72</f>
        <v>51.925683060109293</v>
      </c>
      <c r="K72" s="10">
        <f>('Operating Revenue I'!B71+C72)/B72</f>
        <v>9.195628415300547</v>
      </c>
      <c r="L72" s="10">
        <f t="shared" si="7"/>
        <v>0</v>
      </c>
      <c r="M72" s="10">
        <f t="shared" si="8"/>
        <v>0</v>
      </c>
      <c r="N72" s="19">
        <f t="shared" si="9"/>
        <v>61.121311475409833</v>
      </c>
    </row>
    <row r="73" spans="1:14" x14ac:dyDescent="0.45">
      <c r="A73" s="1" t="s">
        <v>348</v>
      </c>
      <c r="B73" s="64">
        <v>1029</v>
      </c>
      <c r="C73" s="38">
        <v>0</v>
      </c>
      <c r="D73" s="38">
        <v>1000</v>
      </c>
      <c r="E73" s="38">
        <v>0</v>
      </c>
      <c r="F73" s="38">
        <v>0</v>
      </c>
      <c r="G73" s="18">
        <f t="shared" si="5"/>
        <v>1000</v>
      </c>
      <c r="H73" s="8">
        <f>'Operating Revenue I'!E72</f>
        <v>64434</v>
      </c>
      <c r="I73" s="9">
        <f t="shared" si="6"/>
        <v>65434</v>
      </c>
      <c r="J73" s="10">
        <f>'Operating Revenue I'!C72/B73</f>
        <v>60.04081632653061</v>
      </c>
      <c r="K73" s="10">
        <f>('Operating Revenue I'!B72+C73)/B73</f>
        <v>2.5772594752186588</v>
      </c>
      <c r="L73" s="10">
        <f t="shared" si="7"/>
        <v>0.97181729834791064</v>
      </c>
      <c r="M73" s="10">
        <f t="shared" si="8"/>
        <v>0.97181729834791064</v>
      </c>
      <c r="N73" s="19">
        <f t="shared" si="9"/>
        <v>63.589893100097179</v>
      </c>
    </row>
    <row r="74" spans="1:14" x14ac:dyDescent="0.45">
      <c r="A74" s="1" t="s">
        <v>353</v>
      </c>
      <c r="B74" s="64">
        <v>816490</v>
      </c>
      <c r="C74" s="38">
        <v>0</v>
      </c>
      <c r="D74" s="38">
        <v>0</v>
      </c>
      <c r="E74" s="38">
        <v>0</v>
      </c>
      <c r="F74" s="38">
        <v>3949884</v>
      </c>
      <c r="G74" s="18">
        <f t="shared" si="5"/>
        <v>3949884</v>
      </c>
      <c r="H74" s="8">
        <f>'Operating Revenue I'!E73</f>
        <v>52017212</v>
      </c>
      <c r="I74" s="9">
        <f t="shared" si="6"/>
        <v>55967096</v>
      </c>
      <c r="J74" s="10">
        <f>'Operating Revenue I'!C73/B74</f>
        <v>63.461221815331477</v>
      </c>
      <c r="K74" s="10">
        <f>('Operating Revenue I'!B73+C74)/B74</f>
        <v>0.24710529216524391</v>
      </c>
      <c r="L74" s="10">
        <f t="shared" si="7"/>
        <v>0</v>
      </c>
      <c r="M74" s="10">
        <f t="shared" si="8"/>
        <v>4.8376391627576574</v>
      </c>
      <c r="N74" s="19">
        <f t="shared" si="9"/>
        <v>68.545966270254382</v>
      </c>
    </row>
    <row r="75" spans="1:14" x14ac:dyDescent="0.45">
      <c r="A75" s="1" t="s">
        <v>358</v>
      </c>
      <c r="B75" s="64">
        <v>12886</v>
      </c>
      <c r="C75" s="38">
        <v>2250</v>
      </c>
      <c r="D75" s="38">
        <v>1295</v>
      </c>
      <c r="E75" s="38">
        <v>0</v>
      </c>
      <c r="F75" s="38">
        <v>86207</v>
      </c>
      <c r="G75" s="18">
        <f t="shared" si="5"/>
        <v>89752</v>
      </c>
      <c r="H75" s="8">
        <f>'Operating Revenue I'!E74</f>
        <v>579262</v>
      </c>
      <c r="I75" s="9">
        <f t="shared" si="6"/>
        <v>669014</v>
      </c>
      <c r="J75" s="10">
        <f>'Operating Revenue I'!C74/B75</f>
        <v>44.14899891354959</v>
      </c>
      <c r="K75" s="10">
        <f>('Operating Revenue I'!B74+C75)/B75</f>
        <v>0.97842619897563243</v>
      </c>
      <c r="L75" s="10">
        <f t="shared" si="7"/>
        <v>0.1004966630451653</v>
      </c>
      <c r="M75" s="10">
        <f t="shared" si="8"/>
        <v>6.9650783796368154</v>
      </c>
      <c r="N75" s="19">
        <f t="shared" si="9"/>
        <v>51.917895390346111</v>
      </c>
    </row>
    <row r="76" spans="1:14" x14ac:dyDescent="0.45">
      <c r="A76" s="1" t="s">
        <v>363</v>
      </c>
      <c r="B76" s="64">
        <v>1135</v>
      </c>
      <c r="C76" s="78">
        <v>0</v>
      </c>
      <c r="D76" s="38">
        <v>1699</v>
      </c>
      <c r="E76" s="38">
        <v>0</v>
      </c>
      <c r="F76" s="38">
        <v>2020</v>
      </c>
      <c r="G76" s="18">
        <f t="shared" si="5"/>
        <v>3719</v>
      </c>
      <c r="H76" s="8">
        <f>'Operating Revenue I'!E75</f>
        <v>68052</v>
      </c>
      <c r="I76" s="9">
        <f t="shared" si="6"/>
        <v>71771</v>
      </c>
      <c r="J76" s="10">
        <f>'Operating Revenue I'!C75/B76</f>
        <v>57.952422907488987</v>
      </c>
      <c r="K76" s="10">
        <f>('Operating Revenue I'!B75+C76)/B76</f>
        <v>2.0052863436123349</v>
      </c>
      <c r="L76" s="10">
        <f t="shared" si="7"/>
        <v>1.4969162995594714</v>
      </c>
      <c r="M76" s="10">
        <f t="shared" si="8"/>
        <v>3.2766519823788545</v>
      </c>
      <c r="N76" s="19">
        <f t="shared" si="9"/>
        <v>63.234361233480179</v>
      </c>
    </row>
    <row r="77" spans="1:14" x14ac:dyDescent="0.45">
      <c r="A77" s="1" t="s">
        <v>368</v>
      </c>
      <c r="B77" s="64">
        <v>984</v>
      </c>
      <c r="C77" s="78">
        <v>0</v>
      </c>
      <c r="D77" s="78">
        <v>0</v>
      </c>
      <c r="E77" s="38">
        <v>0</v>
      </c>
      <c r="F77" s="38">
        <v>0</v>
      </c>
      <c r="G77" s="18">
        <f t="shared" si="5"/>
        <v>0</v>
      </c>
      <c r="H77" s="8">
        <f>'Operating Revenue I'!E76</f>
        <v>51852</v>
      </c>
      <c r="I77" s="9">
        <f t="shared" si="6"/>
        <v>51852</v>
      </c>
      <c r="J77" s="10">
        <f>'Operating Revenue I'!C76/B77</f>
        <v>49.796747967479675</v>
      </c>
      <c r="K77" s="10">
        <f>('Operating Revenue I'!B76+C77)/B77</f>
        <v>2.8983739837398375</v>
      </c>
      <c r="L77" s="10">
        <f t="shared" si="7"/>
        <v>0</v>
      </c>
      <c r="M77" s="10">
        <f t="shared" si="8"/>
        <v>0</v>
      </c>
      <c r="N77" s="19">
        <f t="shared" si="9"/>
        <v>52.695121951219512</v>
      </c>
    </row>
    <row r="78" spans="1:14" x14ac:dyDescent="0.45">
      <c r="A78" s="1" t="s">
        <v>373</v>
      </c>
      <c r="B78" s="64">
        <v>721</v>
      </c>
      <c r="C78" s="78">
        <v>0</v>
      </c>
      <c r="D78" s="38">
        <v>500</v>
      </c>
      <c r="E78" s="38">
        <v>0</v>
      </c>
      <c r="F78" s="38">
        <v>1627</v>
      </c>
      <c r="G78" s="18">
        <f t="shared" si="5"/>
        <v>2127</v>
      </c>
      <c r="H78" s="8">
        <f>'Operating Revenue I'!E77</f>
        <v>14108</v>
      </c>
      <c r="I78" s="9">
        <f t="shared" si="6"/>
        <v>16235</v>
      </c>
      <c r="J78" s="10">
        <f>'Operating Revenue I'!C77/B78</f>
        <v>15.875173370319001</v>
      </c>
      <c r="K78" s="10">
        <f>('Operating Revenue I'!B77+C78)/B78</f>
        <v>3.6920943134535369</v>
      </c>
      <c r="L78" s="10">
        <f t="shared" si="7"/>
        <v>0.69348127600554788</v>
      </c>
      <c r="M78" s="10">
        <f t="shared" si="8"/>
        <v>2.9500693481276006</v>
      </c>
      <c r="N78" s="19">
        <f t="shared" si="9"/>
        <v>22.517337031900137</v>
      </c>
    </row>
    <row r="79" spans="1:14" x14ac:dyDescent="0.45">
      <c r="A79" s="1" t="s">
        <v>378</v>
      </c>
      <c r="B79" s="64">
        <v>23965</v>
      </c>
      <c r="C79" s="78">
        <v>0</v>
      </c>
      <c r="D79" s="38">
        <v>702</v>
      </c>
      <c r="E79" s="38">
        <v>0</v>
      </c>
      <c r="F79" s="38">
        <v>36648</v>
      </c>
      <c r="G79" s="18">
        <f t="shared" si="5"/>
        <v>37350</v>
      </c>
      <c r="H79" s="8">
        <f>'Operating Revenue I'!E78</f>
        <v>538831</v>
      </c>
      <c r="I79" s="9">
        <f t="shared" si="6"/>
        <v>576181</v>
      </c>
      <c r="J79" s="10">
        <f>'Operating Revenue I'!C78/B79</f>
        <v>21.876736907990821</v>
      </c>
      <c r="K79" s="10">
        <f>('Operating Revenue I'!B78+C79)/B79</f>
        <v>0.60734404339662007</v>
      </c>
      <c r="L79" s="10">
        <f t="shared" si="7"/>
        <v>2.9292718547882329E-2</v>
      </c>
      <c r="M79" s="10">
        <f t="shared" si="8"/>
        <v>1.5585228458168161</v>
      </c>
      <c r="N79" s="19">
        <f t="shared" si="9"/>
        <v>24.042603797204258</v>
      </c>
    </row>
    <row r="80" spans="1:14" x14ac:dyDescent="0.45">
      <c r="A80" s="1" t="s">
        <v>383</v>
      </c>
      <c r="B80" s="64">
        <v>2243</v>
      </c>
      <c r="C80" s="38">
        <v>0</v>
      </c>
      <c r="D80" s="38">
        <v>0</v>
      </c>
      <c r="E80" s="38">
        <v>0</v>
      </c>
      <c r="F80" s="38">
        <v>5315</v>
      </c>
      <c r="G80" s="18">
        <f t="shared" si="5"/>
        <v>5315</v>
      </c>
      <c r="H80" s="8">
        <f>'Operating Revenue I'!E79</f>
        <v>72690</v>
      </c>
      <c r="I80" s="9">
        <f t="shared" si="6"/>
        <v>78005</v>
      </c>
      <c r="J80" s="10">
        <f>'Operating Revenue I'!C79/B80</f>
        <v>31.475702184574232</v>
      </c>
      <c r="K80" s="10">
        <f>('Operating Revenue I'!B79+C80)/B80</f>
        <v>0.93178778421756581</v>
      </c>
      <c r="L80" s="10">
        <f t="shared" si="7"/>
        <v>0</v>
      </c>
      <c r="M80" s="10">
        <f t="shared" si="8"/>
        <v>2.3695942933571108</v>
      </c>
      <c r="N80" s="19">
        <f t="shared" si="9"/>
        <v>34.777084262148911</v>
      </c>
    </row>
    <row r="81" spans="1:14" x14ac:dyDescent="0.45">
      <c r="A81" s="1" t="s">
        <v>388</v>
      </c>
      <c r="B81" s="64">
        <v>9561</v>
      </c>
      <c r="C81" s="38">
        <v>0</v>
      </c>
      <c r="D81" s="38">
        <v>0</v>
      </c>
      <c r="E81" s="38">
        <v>500</v>
      </c>
      <c r="F81" s="38">
        <v>105307</v>
      </c>
      <c r="G81" s="18">
        <f t="shared" si="5"/>
        <v>105807</v>
      </c>
      <c r="H81" s="8">
        <f>'Operating Revenue I'!E80</f>
        <v>61831</v>
      </c>
      <c r="I81" s="9">
        <f t="shared" si="6"/>
        <v>167638</v>
      </c>
      <c r="J81" s="10">
        <f>'Operating Revenue I'!C80/B81</f>
        <v>5.8053550883798763</v>
      </c>
      <c r="K81" s="10">
        <f>('Operating Revenue I'!B80+C81)/B81</f>
        <v>0.66164627131053233</v>
      </c>
      <c r="L81" s="10">
        <f t="shared" si="7"/>
        <v>0</v>
      </c>
      <c r="M81" s="10">
        <f t="shared" si="8"/>
        <v>11.06652023846878</v>
      </c>
      <c r="N81" s="19">
        <f t="shared" si="9"/>
        <v>17.53352159815919</v>
      </c>
    </row>
    <row r="82" spans="1:14" x14ac:dyDescent="0.45">
      <c r="A82" s="1" t="s">
        <v>393</v>
      </c>
      <c r="B82" s="64">
        <v>1052</v>
      </c>
      <c r="C82" s="38">
        <v>0</v>
      </c>
      <c r="D82" s="38">
        <v>4998</v>
      </c>
      <c r="E82" s="38">
        <v>0</v>
      </c>
      <c r="F82" s="38">
        <v>0</v>
      </c>
      <c r="G82" s="18">
        <f t="shared" si="5"/>
        <v>4998</v>
      </c>
      <c r="H82" s="8">
        <f>'Operating Revenue I'!E81</f>
        <v>69155</v>
      </c>
      <c r="I82" s="9">
        <f t="shared" si="6"/>
        <v>74153</v>
      </c>
      <c r="J82" s="10">
        <f>'Operating Revenue I'!C81/B82</f>
        <v>62.604562737642588</v>
      </c>
      <c r="K82" s="10">
        <f>('Operating Revenue I'!B81+C82)/B82</f>
        <v>3.1321292775665399</v>
      </c>
      <c r="L82" s="10">
        <f t="shared" si="7"/>
        <v>4.750950570342205</v>
      </c>
      <c r="M82" s="10">
        <f t="shared" si="8"/>
        <v>4.750950570342205</v>
      </c>
      <c r="N82" s="19">
        <f t="shared" si="9"/>
        <v>70.487642585551328</v>
      </c>
    </row>
    <row r="83" spans="1:14" x14ac:dyDescent="0.45">
      <c r="A83" s="1" t="s">
        <v>398</v>
      </c>
      <c r="B83" s="64">
        <v>3066</v>
      </c>
      <c r="C83" s="38">
        <v>701</v>
      </c>
      <c r="D83" s="78">
        <v>0</v>
      </c>
      <c r="E83" s="38">
        <v>0</v>
      </c>
      <c r="F83" s="38">
        <v>0</v>
      </c>
      <c r="G83" s="18">
        <f t="shared" si="5"/>
        <v>701</v>
      </c>
      <c r="H83" s="8">
        <f>'Operating Revenue I'!E82</f>
        <v>86986</v>
      </c>
      <c r="I83" s="9">
        <f t="shared" si="6"/>
        <v>87687</v>
      </c>
      <c r="J83" s="10">
        <f>'Operating Revenue I'!C82/B83</f>
        <v>26.011415525114156</v>
      </c>
      <c r="K83" s="10">
        <f>('Operating Revenue I'!B82+C83)/B83</f>
        <v>2.5883887801696019</v>
      </c>
      <c r="L83" s="10">
        <f t="shared" si="7"/>
        <v>0</v>
      </c>
      <c r="M83" s="10">
        <f t="shared" si="8"/>
        <v>0.22863666014350945</v>
      </c>
      <c r="N83" s="19">
        <f t="shared" si="9"/>
        <v>28.599804305283758</v>
      </c>
    </row>
    <row r="84" spans="1:14" x14ac:dyDescent="0.45">
      <c r="A84" s="1" t="s">
        <v>403</v>
      </c>
      <c r="B84" s="64">
        <v>11354</v>
      </c>
      <c r="C84" s="78">
        <v>0</v>
      </c>
      <c r="D84" s="78">
        <v>0</v>
      </c>
      <c r="E84" s="38">
        <v>0</v>
      </c>
      <c r="F84" s="38">
        <v>0</v>
      </c>
      <c r="G84" s="18">
        <f t="shared" si="5"/>
        <v>0</v>
      </c>
      <c r="H84" s="8">
        <f>'Operating Revenue I'!E83</f>
        <v>565112</v>
      </c>
      <c r="I84" s="9">
        <f t="shared" si="6"/>
        <v>565112</v>
      </c>
      <c r="J84" s="10">
        <f>'Operating Revenue I'!C83/B84</f>
        <v>48.979478597850978</v>
      </c>
      <c r="K84" s="10">
        <f>('Operating Revenue I'!B83+C84)/B84</f>
        <v>0.79258411132640483</v>
      </c>
      <c r="L84" s="10">
        <f t="shared" si="7"/>
        <v>0</v>
      </c>
      <c r="M84" s="10">
        <f t="shared" si="8"/>
        <v>0</v>
      </c>
      <c r="N84" s="19">
        <f t="shared" si="9"/>
        <v>49.772062709177384</v>
      </c>
    </row>
    <row r="85" spans="1:14" x14ac:dyDescent="0.45">
      <c r="A85" s="1" t="s">
        <v>408</v>
      </c>
      <c r="B85" s="64">
        <v>6112</v>
      </c>
      <c r="C85" s="38">
        <v>2400</v>
      </c>
      <c r="D85" s="38">
        <v>4780</v>
      </c>
      <c r="E85" s="38">
        <v>0</v>
      </c>
      <c r="F85" s="38">
        <v>3000</v>
      </c>
      <c r="G85" s="18">
        <f t="shared" si="5"/>
        <v>10180</v>
      </c>
      <c r="H85" s="8">
        <f>'Operating Revenue I'!E84</f>
        <v>216547</v>
      </c>
      <c r="I85" s="9">
        <f t="shared" si="6"/>
        <v>226727</v>
      </c>
      <c r="J85" s="10">
        <f>'Operating Revenue I'!C84/B85</f>
        <v>34.60405759162304</v>
      </c>
      <c r="K85" s="10">
        <f>('Operating Revenue I'!B84+C85)/B85</f>
        <v>1.2184227748691099</v>
      </c>
      <c r="L85" s="10">
        <f t="shared" si="7"/>
        <v>0.78206806282722519</v>
      </c>
      <c r="M85" s="10">
        <f t="shared" si="8"/>
        <v>1.6655759162303665</v>
      </c>
      <c r="N85" s="19">
        <f t="shared" si="9"/>
        <v>37.09538612565445</v>
      </c>
    </row>
    <row r="86" spans="1:14" x14ac:dyDescent="0.45">
      <c r="A86" s="1" t="s">
        <v>413</v>
      </c>
      <c r="B86" s="64">
        <v>2923</v>
      </c>
      <c r="C86" s="38">
        <v>0</v>
      </c>
      <c r="D86" s="38">
        <v>0</v>
      </c>
      <c r="E86" s="38">
        <v>0</v>
      </c>
      <c r="F86" s="38">
        <v>0</v>
      </c>
      <c r="G86" s="18">
        <f t="shared" si="5"/>
        <v>0</v>
      </c>
      <c r="H86" s="8">
        <f>'Operating Revenue I'!E85</f>
        <v>133955</v>
      </c>
      <c r="I86" s="9">
        <f t="shared" si="6"/>
        <v>133955</v>
      </c>
      <c r="J86" s="10">
        <f>'Operating Revenue I'!C85/B86</f>
        <v>42.494355114608283</v>
      </c>
      <c r="K86" s="10">
        <f>('Operating Revenue I'!B85+C86)/B86</f>
        <v>3.3335614095107764</v>
      </c>
      <c r="L86" s="10">
        <f t="shared" si="7"/>
        <v>0</v>
      </c>
      <c r="M86" s="10">
        <f t="shared" si="8"/>
        <v>0</v>
      </c>
      <c r="N86" s="19">
        <f t="shared" si="9"/>
        <v>45.827916524119054</v>
      </c>
    </row>
    <row r="87" spans="1:14" x14ac:dyDescent="0.45">
      <c r="A87" s="1" t="s">
        <v>418</v>
      </c>
      <c r="B87" s="64">
        <v>1971</v>
      </c>
      <c r="C87" s="38">
        <v>0</v>
      </c>
      <c r="D87" s="38">
        <v>0</v>
      </c>
      <c r="E87" s="38">
        <v>0</v>
      </c>
      <c r="F87" s="38">
        <v>0</v>
      </c>
      <c r="G87" s="18">
        <f t="shared" si="5"/>
        <v>0</v>
      </c>
      <c r="H87" s="8">
        <f>'Operating Revenue I'!E86</f>
        <v>87377</v>
      </c>
      <c r="I87" s="9">
        <f t="shared" si="6"/>
        <v>87377</v>
      </c>
      <c r="J87" s="10">
        <f>'Operating Revenue I'!C86/B87</f>
        <v>42.467275494672755</v>
      </c>
      <c r="K87" s="10">
        <f>('Operating Revenue I'!B86+C87)/B87</f>
        <v>1.8640284119736175</v>
      </c>
      <c r="L87" s="10">
        <f t="shared" si="7"/>
        <v>0</v>
      </c>
      <c r="M87" s="10">
        <f t="shared" si="8"/>
        <v>0</v>
      </c>
      <c r="N87" s="19">
        <f t="shared" si="9"/>
        <v>44.331303906646376</v>
      </c>
    </row>
    <row r="88" spans="1:14" x14ac:dyDescent="0.45">
      <c r="A88" s="1" t="s">
        <v>423</v>
      </c>
      <c r="B88" s="64">
        <v>3292</v>
      </c>
      <c r="C88" s="38">
        <v>0</v>
      </c>
      <c r="D88" s="38">
        <v>0</v>
      </c>
      <c r="E88" s="38">
        <v>0</v>
      </c>
      <c r="F88" s="38">
        <v>0</v>
      </c>
      <c r="G88" s="18">
        <f t="shared" si="5"/>
        <v>0</v>
      </c>
      <c r="H88" s="8">
        <f>'Operating Revenue I'!E87</f>
        <v>153510</v>
      </c>
      <c r="I88" s="9">
        <f t="shared" si="6"/>
        <v>153510</v>
      </c>
      <c r="J88" s="10">
        <f>'Operating Revenue I'!C87/B88</f>
        <v>45.942588092345076</v>
      </c>
      <c r="K88" s="10">
        <f>('Operating Revenue I'!B87+C88)/B88</f>
        <v>0.6886391251518833</v>
      </c>
      <c r="L88" s="10">
        <f t="shared" si="7"/>
        <v>0</v>
      </c>
      <c r="M88" s="10">
        <f t="shared" si="8"/>
        <v>0</v>
      </c>
      <c r="N88" s="19">
        <f t="shared" si="9"/>
        <v>46.631227217496964</v>
      </c>
    </row>
    <row r="89" spans="1:14" x14ac:dyDescent="0.45">
      <c r="A89" s="1" t="s">
        <v>428</v>
      </c>
      <c r="B89" s="64">
        <v>4448</v>
      </c>
      <c r="C89" s="38">
        <v>0</v>
      </c>
      <c r="D89" s="38">
        <v>0</v>
      </c>
      <c r="E89" s="38">
        <v>0</v>
      </c>
      <c r="F89" s="38">
        <v>4985</v>
      </c>
      <c r="G89" s="18">
        <f t="shared" si="5"/>
        <v>4985</v>
      </c>
      <c r="H89" s="8">
        <f>'Operating Revenue I'!E88</f>
        <v>272218</v>
      </c>
      <c r="I89" s="9">
        <f t="shared" si="6"/>
        <v>277203</v>
      </c>
      <c r="J89" s="10">
        <f>'Operating Revenue I'!C88/B89</f>
        <v>59.513938848920866</v>
      </c>
      <c r="K89" s="10">
        <f>('Operating Revenue I'!B88+C89)/B89</f>
        <v>1.6861510791366907</v>
      </c>
      <c r="L89" s="10">
        <f t="shared" si="7"/>
        <v>0</v>
      </c>
      <c r="M89" s="10">
        <f t="shared" si="8"/>
        <v>1.1207284172661871</v>
      </c>
      <c r="N89" s="19">
        <f t="shared" si="9"/>
        <v>62.320818345323744</v>
      </c>
    </row>
    <row r="90" spans="1:14" x14ac:dyDescent="0.45">
      <c r="A90" s="1" t="s">
        <v>433</v>
      </c>
      <c r="B90" s="64">
        <v>9092</v>
      </c>
      <c r="C90" s="38">
        <v>0</v>
      </c>
      <c r="D90" s="38">
        <v>5000</v>
      </c>
      <c r="E90" s="38">
        <v>10032</v>
      </c>
      <c r="F90" s="38">
        <v>3412</v>
      </c>
      <c r="G90" s="18">
        <f t="shared" si="5"/>
        <v>18444</v>
      </c>
      <c r="H90" s="8">
        <f>'Operating Revenue I'!E89</f>
        <v>198603</v>
      </c>
      <c r="I90" s="9">
        <f t="shared" si="6"/>
        <v>217047</v>
      </c>
      <c r="J90" s="10">
        <f>'Operating Revenue I'!C89/B90</f>
        <v>21.249450065992082</v>
      </c>
      <c r="K90" s="10">
        <f>('Operating Revenue I'!B89+C90)/B90</f>
        <v>0.59425868895732514</v>
      </c>
      <c r="L90" s="10">
        <f t="shared" si="7"/>
        <v>0.54993400791904967</v>
      </c>
      <c r="M90" s="10">
        <f t="shared" si="8"/>
        <v>2.0285965684117904</v>
      </c>
      <c r="N90" s="19">
        <f t="shared" si="9"/>
        <v>23.872305323361196</v>
      </c>
    </row>
    <row r="91" spans="1:14" x14ac:dyDescent="0.45">
      <c r="A91" s="1" t="s">
        <v>438</v>
      </c>
      <c r="B91" s="64">
        <v>426832</v>
      </c>
      <c r="C91" s="38">
        <v>0</v>
      </c>
      <c r="D91" s="38">
        <v>12070</v>
      </c>
      <c r="E91" s="38">
        <v>0</v>
      </c>
      <c r="F91" s="38">
        <v>1272556</v>
      </c>
      <c r="G91" s="18">
        <f t="shared" si="5"/>
        <v>1284626</v>
      </c>
      <c r="H91" s="8">
        <f>'Operating Revenue I'!E90</f>
        <v>25703705</v>
      </c>
      <c r="I91" s="9">
        <f t="shared" si="6"/>
        <v>26988331</v>
      </c>
      <c r="J91" s="10">
        <f>'Operating Revenue I'!C90/B91</f>
        <v>59.950498088240806</v>
      </c>
      <c r="K91" s="10">
        <f>('Operating Revenue I'!B90+C91)/B91</f>
        <v>0.26922536267196462</v>
      </c>
      <c r="L91" s="10">
        <f t="shared" si="7"/>
        <v>2.8278104734415416E-2</v>
      </c>
      <c r="M91" s="10">
        <f t="shared" si="8"/>
        <v>3.0096759380739964</v>
      </c>
      <c r="N91" s="19">
        <f t="shared" si="9"/>
        <v>63.229399388986771</v>
      </c>
    </row>
    <row r="92" spans="1:14" x14ac:dyDescent="0.45">
      <c r="A92" s="1" t="s">
        <v>443</v>
      </c>
      <c r="B92" s="64">
        <v>24234</v>
      </c>
      <c r="C92" s="38">
        <v>1394</v>
      </c>
      <c r="D92" s="38">
        <v>866</v>
      </c>
      <c r="E92" s="38">
        <v>0</v>
      </c>
      <c r="F92" s="38">
        <v>25227</v>
      </c>
      <c r="G92" s="18">
        <f t="shared" si="5"/>
        <v>27487</v>
      </c>
      <c r="H92" s="8">
        <f>'Operating Revenue I'!E91</f>
        <v>1201731</v>
      </c>
      <c r="I92" s="9">
        <f t="shared" si="6"/>
        <v>1229218</v>
      </c>
      <c r="J92" s="10">
        <f>'Operating Revenue I'!C91/B92</f>
        <v>49.14075266154989</v>
      </c>
      <c r="K92" s="10">
        <f>('Operating Revenue I'!B91+C92)/B92</f>
        <v>0.50540562845588843</v>
      </c>
      <c r="L92" s="10">
        <f t="shared" si="7"/>
        <v>3.5734917883964677E-2</v>
      </c>
      <c r="M92" s="10">
        <f t="shared" si="8"/>
        <v>1.1342328959313361</v>
      </c>
      <c r="N92" s="19">
        <f t="shared" si="9"/>
        <v>50.722868696872162</v>
      </c>
    </row>
    <row r="93" spans="1:14" x14ac:dyDescent="0.45">
      <c r="A93" s="1" t="s">
        <v>448</v>
      </c>
      <c r="B93" s="64">
        <v>2414</v>
      </c>
      <c r="C93" s="78">
        <v>0</v>
      </c>
      <c r="D93" s="38">
        <v>3269</v>
      </c>
      <c r="E93" s="38">
        <v>0</v>
      </c>
      <c r="F93" s="38">
        <v>0</v>
      </c>
      <c r="G93" s="18">
        <f t="shared" si="5"/>
        <v>3269</v>
      </c>
      <c r="H93" s="8">
        <f>'Operating Revenue I'!E92</f>
        <v>164000</v>
      </c>
      <c r="I93" s="9">
        <f t="shared" si="6"/>
        <v>167269</v>
      </c>
      <c r="J93" s="10">
        <f>'Operating Revenue I'!C92/B93</f>
        <v>66.236536868268431</v>
      </c>
      <c r="K93" s="10">
        <f>('Operating Revenue I'!B92+C93)/B93</f>
        <v>1.7004971002485501</v>
      </c>
      <c r="L93" s="10">
        <f t="shared" si="7"/>
        <v>1.3541839270919636</v>
      </c>
      <c r="M93" s="10">
        <f t="shared" si="8"/>
        <v>1.3541839270919636</v>
      </c>
      <c r="N93" s="19">
        <f t="shared" si="9"/>
        <v>69.291217895608952</v>
      </c>
    </row>
    <row r="94" spans="1:14" x14ac:dyDescent="0.45">
      <c r="A94" s="1" t="s">
        <v>453</v>
      </c>
      <c r="B94" s="64">
        <v>9700</v>
      </c>
      <c r="C94" s="38">
        <v>0</v>
      </c>
      <c r="D94" s="38">
        <v>0</v>
      </c>
      <c r="E94" s="38">
        <v>0</v>
      </c>
      <c r="F94" s="38">
        <v>0</v>
      </c>
      <c r="G94" s="18">
        <f t="shared" si="5"/>
        <v>0</v>
      </c>
      <c r="H94" s="8">
        <f>'Operating Revenue I'!E93</f>
        <v>539666</v>
      </c>
      <c r="I94" s="9">
        <f t="shared" si="6"/>
        <v>539666</v>
      </c>
      <c r="J94" s="10">
        <f>'Operating Revenue I'!C93/B94</f>
        <v>54.697422680412373</v>
      </c>
      <c r="K94" s="10">
        <f>('Operating Revenue I'!B93+C94)/B94</f>
        <v>0.93824742268041239</v>
      </c>
      <c r="L94" s="10">
        <f t="shared" si="7"/>
        <v>0</v>
      </c>
      <c r="M94" s="10">
        <f t="shared" si="8"/>
        <v>0</v>
      </c>
      <c r="N94" s="19">
        <f t="shared" si="9"/>
        <v>55.635670103092785</v>
      </c>
    </row>
    <row r="95" spans="1:14" x14ac:dyDescent="0.45">
      <c r="A95" s="1" t="s">
        <v>458</v>
      </c>
      <c r="B95" s="64">
        <v>875</v>
      </c>
      <c r="C95" s="38">
        <v>0</v>
      </c>
      <c r="D95" s="38">
        <v>1400</v>
      </c>
      <c r="E95" s="38">
        <v>0</v>
      </c>
      <c r="F95" s="38">
        <v>30000</v>
      </c>
      <c r="G95" s="18">
        <f t="shared" si="5"/>
        <v>31400</v>
      </c>
      <c r="H95" s="8">
        <f>'Operating Revenue I'!E94</f>
        <v>32518</v>
      </c>
      <c r="I95" s="9">
        <f t="shared" si="6"/>
        <v>63918</v>
      </c>
      <c r="J95" s="10">
        <f>'Operating Revenue I'!C94/B95</f>
        <v>33.667428571428573</v>
      </c>
      <c r="K95" s="10">
        <f>('Operating Revenue I'!B94+C95)/B95</f>
        <v>3.496</v>
      </c>
      <c r="L95" s="10">
        <f t="shared" si="7"/>
        <v>1.6</v>
      </c>
      <c r="M95" s="10">
        <f t="shared" si="8"/>
        <v>35.885714285714286</v>
      </c>
      <c r="N95" s="19">
        <f t="shared" si="9"/>
        <v>73.049142857142854</v>
      </c>
    </row>
    <row r="96" spans="1:14" x14ac:dyDescent="0.45">
      <c r="A96" s="1" t="s">
        <v>463</v>
      </c>
      <c r="B96" s="64">
        <v>1024</v>
      </c>
      <c r="C96" s="38">
        <v>0</v>
      </c>
      <c r="D96" s="38">
        <v>500</v>
      </c>
      <c r="E96" s="38">
        <v>0</v>
      </c>
      <c r="F96" s="38">
        <v>0</v>
      </c>
      <c r="G96" s="18">
        <f t="shared" si="5"/>
        <v>500</v>
      </c>
      <c r="H96" s="8">
        <f>'Operating Revenue I'!E95</f>
        <v>43952</v>
      </c>
      <c r="I96" s="9">
        <f t="shared" si="6"/>
        <v>44452</v>
      </c>
      <c r="J96" s="10">
        <f>'Operating Revenue I'!C95/B96</f>
        <v>40.2099609375</v>
      </c>
      <c r="K96" s="10">
        <f>('Operating Revenue I'!B95+C96)/B96</f>
        <v>2.7119140625</v>
      </c>
      <c r="L96" s="10">
        <f t="shared" si="7"/>
        <v>0.48828125</v>
      </c>
      <c r="M96" s="10">
        <f t="shared" si="8"/>
        <v>0.48828125</v>
      </c>
      <c r="N96" s="19">
        <f t="shared" si="9"/>
        <v>43.41015625</v>
      </c>
    </row>
    <row r="97" spans="1:14" x14ac:dyDescent="0.45">
      <c r="A97" s="1" t="s">
        <v>468</v>
      </c>
      <c r="B97" s="64">
        <v>1106</v>
      </c>
      <c r="C97" s="38">
        <v>0</v>
      </c>
      <c r="D97" s="78">
        <v>0</v>
      </c>
      <c r="E97" t="s">
        <v>37</v>
      </c>
      <c r="F97" t="s">
        <v>37</v>
      </c>
      <c r="G97" s="18">
        <f t="shared" si="5"/>
        <v>0</v>
      </c>
      <c r="H97" s="8">
        <f>'Operating Revenue I'!E96</f>
        <v>0</v>
      </c>
      <c r="I97" s="9">
        <f t="shared" si="6"/>
        <v>0</v>
      </c>
      <c r="K97" s="10">
        <f>('Operating Revenue I'!B96+C97)/B97</f>
        <v>0</v>
      </c>
      <c r="L97" s="10">
        <f t="shared" si="7"/>
        <v>0</v>
      </c>
      <c r="M97" s="10">
        <f t="shared" si="8"/>
        <v>0</v>
      </c>
      <c r="N97" s="19">
        <f t="shared" si="9"/>
        <v>0</v>
      </c>
    </row>
    <row r="98" spans="1:14" x14ac:dyDescent="0.45">
      <c r="A98" s="1" t="s">
        <v>470</v>
      </c>
      <c r="B98" s="64">
        <v>23297</v>
      </c>
      <c r="C98" s="38">
        <v>0</v>
      </c>
      <c r="D98" s="38">
        <v>0</v>
      </c>
      <c r="E98" s="38">
        <v>0</v>
      </c>
      <c r="F98" s="38">
        <v>0</v>
      </c>
      <c r="G98" s="18">
        <f t="shared" si="5"/>
        <v>0</v>
      </c>
      <c r="H98" s="8">
        <f>'Operating Revenue I'!E97</f>
        <v>575722</v>
      </c>
      <c r="I98" s="9">
        <f t="shared" si="6"/>
        <v>575722</v>
      </c>
      <c r="J98" s="10">
        <f>'Operating Revenue I'!C97/B98</f>
        <v>24.156114521182985</v>
      </c>
      <c r="K98" s="10">
        <f>('Operating Revenue I'!B97+C98)/B98</f>
        <v>0.55616602996093922</v>
      </c>
      <c r="L98" s="10">
        <f t="shared" si="7"/>
        <v>0</v>
      </c>
      <c r="M98" s="10">
        <f t="shared" si="8"/>
        <v>0</v>
      </c>
      <c r="N98" s="19">
        <f t="shared" si="9"/>
        <v>24.712280551143923</v>
      </c>
    </row>
    <row r="99" spans="1:14" x14ac:dyDescent="0.45">
      <c r="A99" s="1" t="s">
        <v>475</v>
      </c>
      <c r="B99" s="64">
        <v>4841</v>
      </c>
      <c r="C99" s="38">
        <v>0</v>
      </c>
      <c r="D99" s="38">
        <v>0</v>
      </c>
      <c r="E99" s="38">
        <v>1825</v>
      </c>
      <c r="F99" s="38">
        <v>0</v>
      </c>
      <c r="G99" s="18">
        <f t="shared" si="5"/>
        <v>1825</v>
      </c>
      <c r="H99" s="8">
        <f>'Operating Revenue I'!E98</f>
        <v>69964</v>
      </c>
      <c r="I99" s="9">
        <f t="shared" si="6"/>
        <v>71789</v>
      </c>
      <c r="J99" s="10">
        <f>'Operating Revenue I'!C98/B99</f>
        <v>13.736831233216277</v>
      </c>
      <c r="K99" s="10">
        <f>('Operating Revenue I'!B98+C99)/B99</f>
        <v>0.71555463747159676</v>
      </c>
      <c r="L99" s="10">
        <f t="shared" si="7"/>
        <v>0</v>
      </c>
      <c r="M99" s="10">
        <f t="shared" si="8"/>
        <v>0.3769882255732287</v>
      </c>
      <c r="N99" s="19">
        <f t="shared" si="9"/>
        <v>14.829374096261104</v>
      </c>
    </row>
    <row r="100" spans="1:14" x14ac:dyDescent="0.45">
      <c r="A100" s="1" t="s">
        <v>480</v>
      </c>
      <c r="B100" s="64">
        <v>7264</v>
      </c>
      <c r="C100" s="38">
        <v>0</v>
      </c>
      <c r="D100" s="38">
        <v>0</v>
      </c>
      <c r="E100" s="38">
        <v>0</v>
      </c>
      <c r="F100" s="38">
        <v>0</v>
      </c>
      <c r="G100" s="18">
        <f t="shared" si="5"/>
        <v>0</v>
      </c>
      <c r="H100" s="8">
        <f>'Operating Revenue I'!E99</f>
        <v>238494</v>
      </c>
      <c r="I100" s="9">
        <f t="shared" si="6"/>
        <v>238494</v>
      </c>
      <c r="J100" s="10">
        <f>'Operating Revenue I'!C99/B100</f>
        <v>31.998898678414097</v>
      </c>
      <c r="K100" s="10">
        <f>('Operating Revenue I'!B99+C100)/B100</f>
        <v>0.83342511013215859</v>
      </c>
      <c r="L100" s="10">
        <f t="shared" si="7"/>
        <v>0</v>
      </c>
      <c r="M100" s="10">
        <f t="shared" si="8"/>
        <v>0</v>
      </c>
      <c r="N100" s="19">
        <f t="shared" si="9"/>
        <v>32.832323788546255</v>
      </c>
    </row>
    <row r="101" spans="1:14" x14ac:dyDescent="0.45">
      <c r="A101" s="1" t="s">
        <v>485</v>
      </c>
      <c r="B101" s="64">
        <v>1191</v>
      </c>
      <c r="C101" s="38">
        <v>0</v>
      </c>
      <c r="D101" s="38">
        <v>0</v>
      </c>
      <c r="E101" s="38">
        <v>0</v>
      </c>
      <c r="F101" s="38">
        <v>0</v>
      </c>
      <c r="G101" s="18">
        <f t="shared" si="5"/>
        <v>0</v>
      </c>
      <c r="H101" s="8">
        <f>'Operating Revenue I'!E100</f>
        <v>97275</v>
      </c>
      <c r="I101" s="9">
        <f t="shared" si="6"/>
        <v>97275</v>
      </c>
      <c r="J101" s="10">
        <f>'Operating Revenue I'!C100/B101</f>
        <v>73.54324097397145</v>
      </c>
      <c r="K101" s="10">
        <f>('Operating Revenue I'!B100+C101)/B101</f>
        <v>8.1318219983207385</v>
      </c>
      <c r="L101" s="10">
        <f t="shared" si="7"/>
        <v>0</v>
      </c>
      <c r="M101" s="10">
        <f t="shared" si="8"/>
        <v>0</v>
      </c>
      <c r="N101" s="19">
        <f t="shared" si="9"/>
        <v>81.675062972292196</v>
      </c>
    </row>
    <row r="102" spans="1:14" x14ac:dyDescent="0.45">
      <c r="A102" s="1" t="s">
        <v>490</v>
      </c>
      <c r="B102" s="64">
        <v>164962</v>
      </c>
      <c r="C102" s="38">
        <v>0</v>
      </c>
      <c r="D102" s="38">
        <v>14050</v>
      </c>
      <c r="E102" s="38">
        <v>0</v>
      </c>
      <c r="F102" s="38">
        <v>3189028</v>
      </c>
      <c r="G102" s="18">
        <f t="shared" si="5"/>
        <v>3203078</v>
      </c>
      <c r="H102" s="8">
        <f>'Operating Revenue I'!E101</f>
        <v>7002061</v>
      </c>
      <c r="I102" s="9">
        <f t="shared" si="6"/>
        <v>10205139</v>
      </c>
      <c r="J102" s="10">
        <f>'Operating Revenue I'!C101/B102</f>
        <v>41.922642790460834</v>
      </c>
      <c r="K102" s="10">
        <f>('Operating Revenue I'!B101+C102)/B102</f>
        <v>0.52386610249633248</v>
      </c>
      <c r="L102" s="10">
        <f t="shared" si="7"/>
        <v>8.5171130320922397E-2</v>
      </c>
      <c r="M102" s="10">
        <f t="shared" si="8"/>
        <v>19.417065748475405</v>
      </c>
      <c r="N102" s="19">
        <f t="shared" si="9"/>
        <v>61.863574641432571</v>
      </c>
    </row>
    <row r="103" spans="1:14" x14ac:dyDescent="0.45">
      <c r="A103" s="1" t="s">
        <v>494</v>
      </c>
      <c r="B103" s="64">
        <v>98205</v>
      </c>
      <c r="C103" s="38">
        <v>11290</v>
      </c>
      <c r="D103" s="38">
        <v>3998</v>
      </c>
      <c r="E103" s="38">
        <v>0</v>
      </c>
      <c r="F103" s="38">
        <v>169225</v>
      </c>
      <c r="G103" s="18">
        <f t="shared" si="5"/>
        <v>184513</v>
      </c>
      <c r="H103" s="8">
        <f>'Operating Revenue I'!E102</f>
        <v>2735411</v>
      </c>
      <c r="I103" s="9">
        <f t="shared" si="6"/>
        <v>2919924</v>
      </c>
      <c r="J103" s="10">
        <f>'Operating Revenue I'!C102/B103</f>
        <v>27.39561122142457</v>
      </c>
      <c r="K103" s="10">
        <f>('Operating Revenue I'!B102+C103)/B103</f>
        <v>0.57344330736724203</v>
      </c>
      <c r="L103" s="10">
        <f t="shared" si="7"/>
        <v>4.0710758108039306E-2</v>
      </c>
      <c r="M103" s="10">
        <f t="shared" si="8"/>
        <v>1.8788554554248766</v>
      </c>
      <c r="N103" s="19">
        <f t="shared" si="9"/>
        <v>29.732946387658469</v>
      </c>
    </row>
    <row r="104" spans="1:14" x14ac:dyDescent="0.45">
      <c r="A104" s="1" t="s">
        <v>497</v>
      </c>
      <c r="B104" s="64">
        <v>26856</v>
      </c>
      <c r="C104" s="38">
        <v>1004</v>
      </c>
      <c r="D104" s="38">
        <v>4937</v>
      </c>
      <c r="E104" s="38">
        <v>0</v>
      </c>
      <c r="F104" s="38">
        <v>62165</v>
      </c>
      <c r="G104" s="18">
        <f t="shared" si="5"/>
        <v>68106</v>
      </c>
      <c r="H104" s="8">
        <f>'Operating Revenue I'!E103</f>
        <v>860669</v>
      </c>
      <c r="I104" s="9">
        <f t="shared" si="6"/>
        <v>928775</v>
      </c>
      <c r="J104" s="10">
        <f>'Operating Revenue I'!C103/B104</f>
        <v>31.486930294906166</v>
      </c>
      <c r="K104" s="10">
        <f>('Operating Revenue I'!B103+C104)/B104</f>
        <v>0.59800417039022935</v>
      </c>
      <c r="L104" s="10">
        <f t="shared" si="7"/>
        <v>0.18383229073577598</v>
      </c>
      <c r="M104" s="10">
        <f t="shared" si="8"/>
        <v>2.5359696157283289</v>
      </c>
      <c r="N104" s="19">
        <f t="shared" si="9"/>
        <v>34.583519511468573</v>
      </c>
    </row>
    <row r="105" spans="1:14" x14ac:dyDescent="0.45">
      <c r="A105" s="1" t="s">
        <v>500</v>
      </c>
      <c r="B105" s="64">
        <v>50138</v>
      </c>
      <c r="C105" s="38">
        <v>13733</v>
      </c>
      <c r="D105" s="38">
        <v>100000</v>
      </c>
      <c r="E105" s="38">
        <v>0</v>
      </c>
      <c r="F105" s="38">
        <v>58147</v>
      </c>
      <c r="G105" s="18">
        <f t="shared" si="5"/>
        <v>171880</v>
      </c>
      <c r="H105" s="8">
        <f>'Operating Revenue I'!E104</f>
        <v>1561073</v>
      </c>
      <c r="I105" s="9">
        <f t="shared" si="6"/>
        <v>1732953</v>
      </c>
      <c r="J105" s="10">
        <f>'Operating Revenue I'!C104/B105</f>
        <v>30.766205273445291</v>
      </c>
      <c r="K105" s="10">
        <f>('Operating Revenue I'!B104+C105)/B105</f>
        <v>0.64322469982847341</v>
      </c>
      <c r="L105" s="10">
        <f t="shared" si="7"/>
        <v>1.9944951932665842</v>
      </c>
      <c r="M105" s="10">
        <f t="shared" si="8"/>
        <v>3.4281383381866051</v>
      </c>
      <c r="N105" s="19">
        <f t="shared" si="9"/>
        <v>34.563664286569072</v>
      </c>
    </row>
    <row r="106" spans="1:14" x14ac:dyDescent="0.45">
      <c r="A106" s="1" t="s">
        <v>505</v>
      </c>
      <c r="B106" s="64">
        <v>1427</v>
      </c>
      <c r="C106" s="78">
        <v>0</v>
      </c>
      <c r="D106" s="38">
        <v>1950</v>
      </c>
      <c r="E106" s="38">
        <v>0</v>
      </c>
      <c r="F106" s="38">
        <v>10</v>
      </c>
      <c r="G106" s="18">
        <f t="shared" si="5"/>
        <v>1960</v>
      </c>
      <c r="H106" s="8">
        <f>'Operating Revenue I'!E105</f>
        <v>23213</v>
      </c>
      <c r="I106" s="9">
        <f t="shared" si="6"/>
        <v>25173</v>
      </c>
      <c r="J106" s="10">
        <f>'Operating Revenue I'!C105/B106</f>
        <v>14.716187806587246</v>
      </c>
      <c r="K106" s="10">
        <f>('Operating Revenue I'!B105+C106)/B106</f>
        <v>1.5508058864751226</v>
      </c>
      <c r="L106" s="10">
        <f t="shared" si="7"/>
        <v>1.3665031534688157</v>
      </c>
      <c r="M106" s="10">
        <f t="shared" si="8"/>
        <v>1.3735108619481429</v>
      </c>
      <c r="N106" s="19">
        <f t="shared" si="9"/>
        <v>17.640504555010512</v>
      </c>
    </row>
    <row r="107" spans="1:14" x14ac:dyDescent="0.45">
      <c r="A107" s="1" t="s">
        <v>510</v>
      </c>
      <c r="B107" s="64">
        <v>2862</v>
      </c>
      <c r="C107" s="78">
        <v>0</v>
      </c>
      <c r="D107" s="78">
        <v>0</v>
      </c>
      <c r="E107" s="38">
        <v>0</v>
      </c>
      <c r="F107" s="38">
        <v>0</v>
      </c>
      <c r="G107" s="18">
        <f t="shared" si="5"/>
        <v>0</v>
      </c>
      <c r="H107" s="8">
        <f>'Operating Revenue I'!E106</f>
        <v>102423</v>
      </c>
      <c r="I107" s="9">
        <f t="shared" si="6"/>
        <v>102423</v>
      </c>
      <c r="J107" s="10">
        <f>'Operating Revenue I'!C106/B107</f>
        <v>34.141509433962263</v>
      </c>
      <c r="K107" s="10">
        <f>('Operating Revenue I'!B106+C107)/B107</f>
        <v>1.6457023060796645</v>
      </c>
      <c r="L107" s="10">
        <f t="shared" si="7"/>
        <v>0</v>
      </c>
      <c r="M107" s="10">
        <f t="shared" si="8"/>
        <v>0</v>
      </c>
      <c r="N107" s="19">
        <f t="shared" si="9"/>
        <v>35.787211740041926</v>
      </c>
    </row>
    <row r="108" spans="1:14" x14ac:dyDescent="0.45">
      <c r="A108" s="1" t="s">
        <v>515</v>
      </c>
      <c r="B108" s="64">
        <v>266</v>
      </c>
      <c r="C108" s="38">
        <v>2004</v>
      </c>
      <c r="D108" s="38">
        <v>1018</v>
      </c>
      <c r="E108" s="38">
        <v>0</v>
      </c>
      <c r="F108" s="38">
        <v>3000</v>
      </c>
      <c r="G108" s="18">
        <f t="shared" si="5"/>
        <v>6022</v>
      </c>
      <c r="H108" s="8">
        <f>'Operating Revenue I'!E107</f>
        <v>20000</v>
      </c>
      <c r="I108" s="9">
        <f t="shared" si="6"/>
        <v>26022</v>
      </c>
      <c r="J108" s="10">
        <f>'Operating Revenue I'!C107/B108</f>
        <v>75.187969924812023</v>
      </c>
      <c r="K108" s="10">
        <f>('Operating Revenue I'!B107+C108)/B108</f>
        <v>7.5338345864661651</v>
      </c>
      <c r="L108" s="10">
        <f t="shared" si="7"/>
        <v>3.8270676691729322</v>
      </c>
      <c r="M108" s="10">
        <f t="shared" si="8"/>
        <v>22.639097744360903</v>
      </c>
      <c r="N108" s="19">
        <f t="shared" si="9"/>
        <v>97.827067669172934</v>
      </c>
    </row>
    <row r="109" spans="1:14" x14ac:dyDescent="0.45">
      <c r="A109" s="1" t="s">
        <v>520</v>
      </c>
      <c r="B109" s="64">
        <v>835</v>
      </c>
      <c r="C109" s="38">
        <v>0</v>
      </c>
      <c r="D109" s="38">
        <v>0</v>
      </c>
      <c r="E109" s="38">
        <v>0</v>
      </c>
      <c r="F109" s="38">
        <v>432</v>
      </c>
      <c r="G109" s="18">
        <f t="shared" si="5"/>
        <v>432</v>
      </c>
      <c r="H109" s="8">
        <f>'Operating Revenue I'!E108</f>
        <v>27352</v>
      </c>
      <c r="I109" s="9">
        <f t="shared" si="6"/>
        <v>27784</v>
      </c>
      <c r="J109" s="10">
        <f>'Operating Revenue I'!C108/B109</f>
        <v>29.471856287425151</v>
      </c>
      <c r="K109" s="10">
        <f>('Operating Revenue I'!B108+C109)/B109</f>
        <v>3.2850299401197605</v>
      </c>
      <c r="L109" s="10">
        <f t="shared" si="7"/>
        <v>0</v>
      </c>
      <c r="M109" s="10">
        <f t="shared" si="8"/>
        <v>0.51736526946107786</v>
      </c>
      <c r="N109" s="19">
        <f t="shared" si="9"/>
        <v>33.274251497005991</v>
      </c>
    </row>
    <row r="110" spans="1:14" x14ac:dyDescent="0.45">
      <c r="A110" s="1" t="s">
        <v>525</v>
      </c>
      <c r="B110" s="64">
        <v>2988</v>
      </c>
      <c r="C110" s="38">
        <v>0</v>
      </c>
      <c r="D110" s="38">
        <v>0</v>
      </c>
      <c r="E110" s="38">
        <v>0</v>
      </c>
      <c r="F110" s="38">
        <v>0</v>
      </c>
      <c r="G110" s="18">
        <f t="shared" si="5"/>
        <v>0</v>
      </c>
      <c r="H110" s="8">
        <f>'Operating Revenue I'!E109</f>
        <v>208108</v>
      </c>
      <c r="I110" s="9">
        <f t="shared" si="6"/>
        <v>208108</v>
      </c>
      <c r="J110" s="10">
        <f>'Operating Revenue I'!C109/B110</f>
        <v>68.948460508701473</v>
      </c>
      <c r="K110" s="10">
        <f>('Operating Revenue I'!B109+C110)/B110</f>
        <v>0.69946452476572962</v>
      </c>
      <c r="L110" s="10">
        <f t="shared" si="7"/>
        <v>0</v>
      </c>
      <c r="M110" s="10">
        <f t="shared" si="8"/>
        <v>0</v>
      </c>
      <c r="N110" s="19">
        <f t="shared" si="9"/>
        <v>69.647925033467203</v>
      </c>
    </row>
    <row r="111" spans="1:14" x14ac:dyDescent="0.45">
      <c r="A111" s="1" t="s">
        <v>530</v>
      </c>
      <c r="B111" s="64">
        <v>395</v>
      </c>
      <c r="C111" s="38">
        <v>0</v>
      </c>
      <c r="D111" s="38">
        <v>0</v>
      </c>
      <c r="E111" s="38">
        <v>0</v>
      </c>
      <c r="F111" s="38">
        <v>0</v>
      </c>
      <c r="G111" s="18">
        <f t="shared" si="5"/>
        <v>0</v>
      </c>
      <c r="H111" s="8">
        <f>'Operating Revenue I'!E110</f>
        <v>10741</v>
      </c>
      <c r="I111" s="9">
        <f t="shared" si="6"/>
        <v>10741</v>
      </c>
      <c r="J111" s="10">
        <f>'Operating Revenue I'!C110/B111</f>
        <v>20.784810126582279</v>
      </c>
      <c r="K111" s="10">
        <f>('Operating Revenue I'!B110+C111)/B111</f>
        <v>6.4075949367088612</v>
      </c>
      <c r="L111" s="10">
        <f t="shared" si="7"/>
        <v>0</v>
      </c>
      <c r="M111" s="10">
        <f t="shared" si="8"/>
        <v>0</v>
      </c>
      <c r="N111" s="19">
        <f t="shared" si="9"/>
        <v>27.19240506329114</v>
      </c>
    </row>
    <row r="112" spans="1:14" x14ac:dyDescent="0.45">
      <c r="A112" s="1" t="s">
        <v>535</v>
      </c>
      <c r="B112" s="64">
        <v>693514</v>
      </c>
      <c r="C112" s="38">
        <v>0</v>
      </c>
      <c r="D112" s="38">
        <v>1200</v>
      </c>
      <c r="E112" s="38">
        <v>0</v>
      </c>
      <c r="F112" s="38">
        <v>3713145</v>
      </c>
      <c r="G112" s="18">
        <f t="shared" si="5"/>
        <v>3714345</v>
      </c>
      <c r="H112" s="8">
        <f>'Operating Revenue I'!E111</f>
        <v>42754075</v>
      </c>
      <c r="I112" s="9">
        <f t="shared" si="6"/>
        <v>46468420</v>
      </c>
      <c r="J112" s="10">
        <f>'Operating Revenue I'!C111/B112</f>
        <v>61.403118033666225</v>
      </c>
      <c r="K112" s="10">
        <f>('Operating Revenue I'!B111+C112)/B112</f>
        <v>0.24534904846910083</v>
      </c>
      <c r="L112" s="10">
        <f t="shared" si="7"/>
        <v>1.7303183497377125E-3</v>
      </c>
      <c r="M112" s="10">
        <f t="shared" si="8"/>
        <v>5.3558327589637704</v>
      </c>
      <c r="N112" s="19">
        <f t="shared" si="9"/>
        <v>67.004299841099098</v>
      </c>
    </row>
    <row r="113" spans="1:14" x14ac:dyDescent="0.45">
      <c r="A113" s="1" t="s">
        <v>540</v>
      </c>
      <c r="B113" s="64">
        <v>8584</v>
      </c>
      <c r="C113" s="38">
        <v>0</v>
      </c>
      <c r="D113" s="78">
        <v>0</v>
      </c>
      <c r="E113" s="38">
        <v>0</v>
      </c>
      <c r="F113" s="38">
        <v>0</v>
      </c>
      <c r="G113" s="18">
        <f t="shared" si="5"/>
        <v>0</v>
      </c>
      <c r="H113" s="8">
        <f>'Operating Revenue I'!E112</f>
        <v>86676</v>
      </c>
      <c r="I113" s="9">
        <f t="shared" si="6"/>
        <v>86676</v>
      </c>
      <c r="J113" s="10">
        <f>'Operating Revenue I'!C112/B113</f>
        <v>9.3504193849021426</v>
      </c>
      <c r="K113" s="10">
        <f>('Operating Revenue I'!B112+C113)/B113</f>
        <v>0.74697110904007458</v>
      </c>
      <c r="L113" s="10">
        <f t="shared" si="7"/>
        <v>0</v>
      </c>
      <c r="M113" s="10">
        <f t="shared" si="8"/>
        <v>0</v>
      </c>
      <c r="N113" s="19">
        <f t="shared" si="9"/>
        <v>10.097390493942218</v>
      </c>
    </row>
    <row r="114" spans="1:14" x14ac:dyDescent="0.45">
      <c r="A114" s="1" t="s">
        <v>545</v>
      </c>
      <c r="B114" s="64">
        <v>5395</v>
      </c>
      <c r="C114" s="38">
        <v>0</v>
      </c>
      <c r="D114" s="78">
        <v>0</v>
      </c>
      <c r="E114" s="38">
        <v>0</v>
      </c>
      <c r="F114" s="38">
        <v>0</v>
      </c>
      <c r="G114" s="18">
        <f t="shared" si="5"/>
        <v>0</v>
      </c>
      <c r="H114" s="8">
        <f>'Operating Revenue I'!E113</f>
        <v>182932</v>
      </c>
      <c r="I114" s="9">
        <f t="shared" si="6"/>
        <v>182932</v>
      </c>
      <c r="J114" s="10">
        <f>'Operating Revenue I'!C113/B114</f>
        <v>32.357553290083409</v>
      </c>
      <c r="K114" s="10">
        <f>('Operating Revenue I'!B113+C114)/B114</f>
        <v>1.5501390176088972</v>
      </c>
      <c r="L114" s="10">
        <f t="shared" si="7"/>
        <v>0</v>
      </c>
      <c r="M114" s="10">
        <f t="shared" si="8"/>
        <v>0</v>
      </c>
      <c r="N114" s="19">
        <f t="shared" si="9"/>
        <v>33.907692307692308</v>
      </c>
    </row>
    <row r="115" spans="1:14" x14ac:dyDescent="0.45">
      <c r="A115" s="1" t="s">
        <v>550</v>
      </c>
      <c r="B115" s="64">
        <v>8387</v>
      </c>
      <c r="C115" s="38">
        <v>3483</v>
      </c>
      <c r="D115" s="38">
        <v>1790</v>
      </c>
      <c r="E115" s="38">
        <v>0</v>
      </c>
      <c r="F115" s="38">
        <v>0</v>
      </c>
      <c r="G115" s="18">
        <f t="shared" si="5"/>
        <v>5273</v>
      </c>
      <c r="H115" s="8">
        <f>'Operating Revenue I'!E114</f>
        <v>467124</v>
      </c>
      <c r="I115" s="9">
        <f t="shared" si="6"/>
        <v>472397</v>
      </c>
      <c r="J115" s="10">
        <f>'Operating Revenue I'!C114/B115</f>
        <v>54.369381185167519</v>
      </c>
      <c r="K115" s="10">
        <f>('Operating Revenue I'!B114+C115)/B115</f>
        <v>1.7421008703946583</v>
      </c>
      <c r="L115" s="10">
        <f t="shared" si="7"/>
        <v>0.21342553952545606</v>
      </c>
      <c r="M115" s="10">
        <f t="shared" si="8"/>
        <v>0.62871110051269818</v>
      </c>
      <c r="N115" s="19">
        <f t="shared" si="9"/>
        <v>56.324907595087637</v>
      </c>
    </row>
    <row r="116" spans="1:14" x14ac:dyDescent="0.45">
      <c r="A116" s="1" t="s">
        <v>555</v>
      </c>
      <c r="B116" s="64">
        <v>2384</v>
      </c>
      <c r="C116" s="78">
        <v>0</v>
      </c>
      <c r="D116" s="78">
        <v>0</v>
      </c>
      <c r="E116" s="38">
        <v>0</v>
      </c>
      <c r="F116" s="38">
        <v>145381</v>
      </c>
      <c r="G116" s="18">
        <f t="shared" si="5"/>
        <v>145381</v>
      </c>
      <c r="H116" s="8">
        <f>'Operating Revenue I'!E115</f>
        <v>93912</v>
      </c>
      <c r="I116" s="9">
        <f t="shared" si="6"/>
        <v>239293</v>
      </c>
      <c r="J116" s="10">
        <f>'Operating Revenue I'!C115/B116</f>
        <v>39.392617449664428</v>
      </c>
      <c r="K116" s="10">
        <f>('Operating Revenue I'!B115+C116)/B116</f>
        <v>0</v>
      </c>
      <c r="L116" s="10">
        <f t="shared" si="7"/>
        <v>0</v>
      </c>
      <c r="M116" s="10">
        <f t="shared" si="8"/>
        <v>60.981963087248324</v>
      </c>
      <c r="N116" s="19">
        <f t="shared" si="9"/>
        <v>100.37458053691275</v>
      </c>
    </row>
    <row r="117" spans="1:14" x14ac:dyDescent="0.45">
      <c r="A117" s="1" t="s">
        <v>560</v>
      </c>
      <c r="B117" s="64">
        <v>2617</v>
      </c>
      <c r="C117" s="78">
        <v>0</v>
      </c>
      <c r="D117" s="78">
        <v>0</v>
      </c>
      <c r="E117" s="38">
        <v>0</v>
      </c>
      <c r="F117" s="38">
        <v>2329</v>
      </c>
      <c r="G117" s="18">
        <f t="shared" si="5"/>
        <v>2329</v>
      </c>
      <c r="H117" s="8">
        <f>'Operating Revenue I'!E116</f>
        <v>250333</v>
      </c>
      <c r="I117" s="9">
        <f t="shared" si="6"/>
        <v>252662</v>
      </c>
      <c r="J117" s="10">
        <f>'Operating Revenue I'!C116/B117</f>
        <v>93.304165074512795</v>
      </c>
      <c r="K117" s="10">
        <f>('Operating Revenue I'!B116+C117)/B117</f>
        <v>2.3523118074130682</v>
      </c>
      <c r="L117" s="10">
        <f t="shared" si="7"/>
        <v>0</v>
      </c>
      <c r="M117" s="10">
        <f t="shared" si="8"/>
        <v>0.88995032479938863</v>
      </c>
      <c r="N117" s="19">
        <f t="shared" si="9"/>
        <v>96.546427206725255</v>
      </c>
    </row>
    <row r="118" spans="1:14" x14ac:dyDescent="0.45">
      <c r="A118" s="1" t="s">
        <v>563</v>
      </c>
      <c r="B118" s="64">
        <v>1842</v>
      </c>
      <c r="C118" s="78">
        <v>0</v>
      </c>
      <c r="D118" s="78">
        <v>0</v>
      </c>
      <c r="E118" s="38">
        <v>0</v>
      </c>
      <c r="F118" s="38">
        <v>0</v>
      </c>
      <c r="G118" s="18">
        <f t="shared" si="5"/>
        <v>0</v>
      </c>
      <c r="H118" s="8">
        <f>'Operating Revenue I'!E117</f>
        <v>65211</v>
      </c>
      <c r="I118" s="9">
        <f t="shared" si="6"/>
        <v>65211</v>
      </c>
      <c r="J118" s="10">
        <f>'Operating Revenue I'!C117/B118</f>
        <v>32.679695982627578</v>
      </c>
      <c r="K118" s="10">
        <f>('Operating Revenue I'!B117+C118)/B118</f>
        <v>2.722584147665581</v>
      </c>
      <c r="L118" s="10">
        <f t="shared" si="7"/>
        <v>0</v>
      </c>
      <c r="M118" s="10">
        <f t="shared" si="8"/>
        <v>0</v>
      </c>
      <c r="N118" s="19">
        <f t="shared" si="9"/>
        <v>35.402280130293157</v>
      </c>
    </row>
    <row r="119" spans="1:14" x14ac:dyDescent="0.45">
      <c r="A119" s="1" t="s">
        <v>568</v>
      </c>
      <c r="B119" s="64">
        <v>703</v>
      </c>
      <c r="C119" s="78">
        <v>0</v>
      </c>
      <c r="D119" s="38">
        <v>1025</v>
      </c>
      <c r="E119" s="38">
        <v>0</v>
      </c>
      <c r="F119" s="38">
        <v>933</v>
      </c>
      <c r="G119" s="18">
        <f t="shared" si="5"/>
        <v>1958</v>
      </c>
      <c r="H119" s="8">
        <f>'Operating Revenue I'!E118</f>
        <v>43461</v>
      </c>
      <c r="I119" s="9">
        <f t="shared" si="6"/>
        <v>45419</v>
      </c>
      <c r="J119" s="10">
        <f>'Operating Revenue I'!C118/B119</f>
        <v>58.438122332859173</v>
      </c>
      <c r="K119" s="10">
        <f>('Operating Revenue I'!B118+C119)/B119</f>
        <v>3.3840682788051208</v>
      </c>
      <c r="L119" s="10">
        <f t="shared" si="7"/>
        <v>1.4580369843527738</v>
      </c>
      <c r="M119" s="10">
        <f t="shared" si="8"/>
        <v>2.7852062588904696</v>
      </c>
      <c r="N119" s="19">
        <f t="shared" si="9"/>
        <v>64.607396870554766</v>
      </c>
    </row>
    <row r="120" spans="1:14" x14ac:dyDescent="0.45">
      <c r="A120" s="1" t="s">
        <v>573</v>
      </c>
      <c r="B120" s="64">
        <v>46677</v>
      </c>
      <c r="C120" s="78">
        <v>0</v>
      </c>
      <c r="D120" s="38">
        <v>23670</v>
      </c>
      <c r="E120" s="38">
        <v>0</v>
      </c>
      <c r="F120" s="38">
        <v>68715</v>
      </c>
      <c r="G120" s="18">
        <f t="shared" si="5"/>
        <v>92385</v>
      </c>
      <c r="H120" s="8">
        <f>'Operating Revenue I'!E119</f>
        <v>2772019</v>
      </c>
      <c r="I120" s="9">
        <f t="shared" si="6"/>
        <v>2864404</v>
      </c>
      <c r="J120" s="10">
        <f>'Operating Revenue I'!C119/B120</f>
        <v>58.585191850375985</v>
      </c>
      <c r="K120" s="10">
        <f>('Operating Revenue I'!B119+C120)/B120</f>
        <v>0.80206525697881181</v>
      </c>
      <c r="L120" s="10">
        <f t="shared" si="7"/>
        <v>0.50710199884311336</v>
      </c>
      <c r="M120" s="10">
        <f t="shared" si="8"/>
        <v>1.9792403110739765</v>
      </c>
      <c r="N120" s="19">
        <f t="shared" si="9"/>
        <v>61.366497418428779</v>
      </c>
    </row>
    <row r="121" spans="1:14" x14ac:dyDescent="0.45">
      <c r="A121" s="1" t="s">
        <v>578</v>
      </c>
      <c r="B121" s="64">
        <v>1127</v>
      </c>
      <c r="C121" s="78">
        <v>0</v>
      </c>
      <c r="D121" s="78">
        <v>0</v>
      </c>
      <c r="E121" t="s">
        <v>37</v>
      </c>
      <c r="F121" t="s">
        <v>37</v>
      </c>
      <c r="G121" s="18">
        <f t="shared" si="5"/>
        <v>0</v>
      </c>
      <c r="H121" s="8">
        <f>'Operating Revenue I'!E120</f>
        <v>0</v>
      </c>
      <c r="I121" s="9">
        <f t="shared" si="6"/>
        <v>0</v>
      </c>
      <c r="J121" s="10">
        <f>'Operating Revenue I'!C120/B121</f>
        <v>0</v>
      </c>
      <c r="K121" s="10">
        <f>('Operating Revenue I'!B120+C121)/B121</f>
        <v>0</v>
      </c>
      <c r="L121" s="10">
        <f t="shared" si="7"/>
        <v>0</v>
      </c>
      <c r="M121" s="10">
        <f t="shared" si="8"/>
        <v>0</v>
      </c>
      <c r="N121" s="19">
        <f t="shared" si="9"/>
        <v>0</v>
      </c>
    </row>
    <row r="122" spans="1:14" x14ac:dyDescent="0.45">
      <c r="A122" s="1" t="s">
        <v>579</v>
      </c>
      <c r="B122" s="64">
        <v>3047</v>
      </c>
      <c r="C122" s="78">
        <v>0</v>
      </c>
      <c r="D122" s="78">
        <v>0</v>
      </c>
      <c r="E122" s="38">
        <v>0</v>
      </c>
      <c r="F122" s="38">
        <v>4500</v>
      </c>
      <c r="G122" s="18">
        <f t="shared" si="5"/>
        <v>4500</v>
      </c>
      <c r="H122" s="8">
        <f>'Operating Revenue I'!E121</f>
        <v>52250</v>
      </c>
      <c r="I122" s="9">
        <f t="shared" si="6"/>
        <v>56750</v>
      </c>
      <c r="J122" s="10">
        <f>'Operating Revenue I'!C121/B122</f>
        <v>16.102723990810635</v>
      </c>
      <c r="K122" s="10">
        <f>('Operating Revenue I'!B121+C122)/B122</f>
        <v>1.0452904496225797</v>
      </c>
      <c r="L122" s="10">
        <f t="shared" si="7"/>
        <v>0</v>
      </c>
      <c r="M122" s="10">
        <f t="shared" si="8"/>
        <v>1.4768624876928127</v>
      </c>
      <c r="N122" s="19">
        <f t="shared" si="9"/>
        <v>18.624876928126024</v>
      </c>
    </row>
    <row r="123" spans="1:14" x14ac:dyDescent="0.45">
      <c r="A123" s="1" t="s">
        <v>584</v>
      </c>
      <c r="B123" s="64">
        <v>11750</v>
      </c>
      <c r="C123" s="38">
        <v>1184</v>
      </c>
      <c r="D123" s="38">
        <v>0</v>
      </c>
      <c r="E123" s="38">
        <v>0</v>
      </c>
      <c r="F123" s="38">
        <v>10000</v>
      </c>
      <c r="G123" s="18">
        <f t="shared" si="5"/>
        <v>11184</v>
      </c>
      <c r="H123" s="8">
        <f>'Operating Revenue I'!E122</f>
        <v>485140</v>
      </c>
      <c r="I123" s="9">
        <f t="shared" si="6"/>
        <v>496324</v>
      </c>
      <c r="J123" s="10">
        <f>'Operating Revenue I'!C122/B123</f>
        <v>40.31208510638298</v>
      </c>
      <c r="K123" s="10">
        <f>('Operating Revenue I'!B122+C123)/B123</f>
        <v>1.0771914893617021</v>
      </c>
      <c r="L123" s="10">
        <f t="shared" si="7"/>
        <v>0</v>
      </c>
      <c r="M123" s="10">
        <f t="shared" si="8"/>
        <v>0.95182978723404255</v>
      </c>
      <c r="N123" s="19">
        <f t="shared" si="9"/>
        <v>42.240340425531912</v>
      </c>
    </row>
    <row r="124" spans="1:14" x14ac:dyDescent="0.45">
      <c r="A124" s="1" t="s">
        <v>589</v>
      </c>
      <c r="B124" s="64">
        <v>1944</v>
      </c>
      <c r="C124" s="38">
        <v>0</v>
      </c>
      <c r="D124" s="38">
        <v>0</v>
      </c>
      <c r="E124" s="38">
        <v>0</v>
      </c>
      <c r="F124" s="38">
        <v>0</v>
      </c>
      <c r="G124" s="18">
        <f t="shared" si="5"/>
        <v>0</v>
      </c>
      <c r="H124" s="8">
        <f>'Operating Revenue I'!E123</f>
        <v>115238</v>
      </c>
      <c r="I124" s="9">
        <f t="shared" si="6"/>
        <v>115238</v>
      </c>
      <c r="J124" s="10">
        <f>'Operating Revenue I'!C123/B124</f>
        <v>58.01543209876543</v>
      </c>
      <c r="K124" s="10">
        <f>('Operating Revenue I'!B123+C124)/B124</f>
        <v>1.2633744855967077</v>
      </c>
      <c r="L124" s="10">
        <f t="shared" si="7"/>
        <v>0</v>
      </c>
      <c r="M124" s="10">
        <f t="shared" si="8"/>
        <v>0</v>
      </c>
      <c r="N124" s="19">
        <f t="shared" si="9"/>
        <v>59.278806584362137</v>
      </c>
    </row>
    <row r="125" spans="1:14" x14ac:dyDescent="0.45">
      <c r="A125" s="1" t="s">
        <v>594</v>
      </c>
      <c r="B125" s="64">
        <v>1075</v>
      </c>
      <c r="C125" s="38">
        <v>0</v>
      </c>
      <c r="D125" s="38">
        <v>7000</v>
      </c>
      <c r="E125" s="38">
        <v>0</v>
      </c>
      <c r="F125" s="38">
        <v>6128</v>
      </c>
      <c r="G125" s="18">
        <f t="shared" si="5"/>
        <v>13128</v>
      </c>
      <c r="H125" s="8">
        <f>'Operating Revenue I'!E124</f>
        <v>82846</v>
      </c>
      <c r="I125" s="9">
        <f t="shared" si="6"/>
        <v>95974</v>
      </c>
      <c r="J125" s="10">
        <f>'Operating Revenue I'!C124/B125</f>
        <v>74.95720930232558</v>
      </c>
      <c r="K125" s="10">
        <f>('Operating Revenue I'!B124+C125)/B125</f>
        <v>2.1088372093023255</v>
      </c>
      <c r="L125" s="10">
        <f t="shared" si="7"/>
        <v>6.5116279069767442</v>
      </c>
      <c r="M125" s="10">
        <f t="shared" si="8"/>
        <v>12.212093023255814</v>
      </c>
      <c r="N125" s="19">
        <f t="shared" si="9"/>
        <v>89.278139534883721</v>
      </c>
    </row>
    <row r="126" spans="1:14" x14ac:dyDescent="0.45">
      <c r="A126" s="1" t="s">
        <v>599</v>
      </c>
      <c r="B126" s="64">
        <v>27068</v>
      </c>
      <c r="C126" s="38">
        <v>1040</v>
      </c>
      <c r="D126" s="78">
        <v>0</v>
      </c>
      <c r="E126" s="38">
        <v>9200</v>
      </c>
      <c r="F126" s="38">
        <v>5914</v>
      </c>
      <c r="G126" s="18">
        <f t="shared" si="5"/>
        <v>16154</v>
      </c>
      <c r="H126" s="8">
        <f>'Operating Revenue I'!E125</f>
        <v>790151</v>
      </c>
      <c r="I126" s="9">
        <f t="shared" si="6"/>
        <v>806305</v>
      </c>
      <c r="J126" s="10">
        <f>'Operating Revenue I'!C125/B126</f>
        <v>28.581794000295552</v>
      </c>
      <c r="K126" s="10">
        <f>('Operating Revenue I'!B125+C126)/B126</f>
        <v>0.64796069159154723</v>
      </c>
      <c r="L126" s="10">
        <f t="shared" si="7"/>
        <v>0</v>
      </c>
      <c r="M126" s="10">
        <f t="shared" si="8"/>
        <v>0.59679326141569378</v>
      </c>
      <c r="N126" s="19">
        <f t="shared" si="9"/>
        <v>29.78812620067977</v>
      </c>
    </row>
    <row r="127" spans="1:14" x14ac:dyDescent="0.45">
      <c r="B127" s="36"/>
      <c r="N127" s="19"/>
    </row>
    <row r="128" spans="1:14" x14ac:dyDescent="0.45">
      <c r="A128" s="4" t="s">
        <v>604</v>
      </c>
      <c r="B128" s="36"/>
      <c r="D128" s="10">
        <f>SUM(D5:D127)</f>
        <v>272844</v>
      </c>
      <c r="I128" s="9">
        <f>SUM(I5:I127)</f>
        <v>183862029</v>
      </c>
      <c r="N128" s="19"/>
    </row>
    <row r="129" spans="1:14" x14ac:dyDescent="0.45">
      <c r="A129" s="1"/>
      <c r="B129" s="63"/>
      <c r="C129" s="35"/>
      <c r="D129" s="35"/>
      <c r="E129" s="8"/>
      <c r="F129" s="8"/>
      <c r="G129" s="18"/>
      <c r="H129" s="8"/>
      <c r="I129" s="9"/>
      <c r="N129" s="19"/>
    </row>
    <row r="130" spans="1:14" x14ac:dyDescent="0.45">
      <c r="A130" s="1"/>
      <c r="B130" s="63"/>
      <c r="C130" s="35"/>
      <c r="D130" s="35"/>
      <c r="E130" s="8"/>
      <c r="F130" s="8"/>
      <c r="G130" s="18"/>
      <c r="H130" s="8"/>
      <c r="I130" s="9"/>
      <c r="N130" s="19"/>
    </row>
    <row r="131" spans="1:14" x14ac:dyDescent="0.45">
      <c r="A131" s="1"/>
      <c r="B131" s="63"/>
      <c r="C131" s="35"/>
      <c r="D131" s="35"/>
      <c r="E131" s="8"/>
      <c r="F131" s="8"/>
      <c r="G131" s="18"/>
      <c r="H131" s="8"/>
      <c r="I131" s="9"/>
      <c r="N131" s="19"/>
    </row>
    <row r="132" spans="1:14" x14ac:dyDescent="0.45">
      <c r="A132" s="1"/>
      <c r="B132" s="63"/>
      <c r="C132" s="35"/>
      <c r="D132" s="35"/>
      <c r="E132" s="8"/>
      <c r="F132" s="8"/>
      <c r="G132" s="18"/>
      <c r="H132" s="8"/>
      <c r="I132" s="9"/>
      <c r="N132" s="19"/>
    </row>
    <row r="133" spans="1:14" x14ac:dyDescent="0.45">
      <c r="A133" s="1"/>
      <c r="B133" s="63"/>
      <c r="C133" s="35"/>
      <c r="D133" s="35"/>
      <c r="E133" s="8"/>
      <c r="F133" s="8"/>
      <c r="G133" s="18"/>
      <c r="H133" s="8"/>
      <c r="I133" s="9"/>
      <c r="N133" s="19"/>
    </row>
    <row r="134" spans="1:14" x14ac:dyDescent="0.45">
      <c r="A134" s="1"/>
      <c r="B134" s="63"/>
      <c r="C134" s="35"/>
      <c r="D134" s="35"/>
      <c r="E134" s="8"/>
      <c r="F134" s="8"/>
      <c r="G134" s="18"/>
      <c r="H134" s="8"/>
      <c r="I134" s="9"/>
      <c r="N134" s="19"/>
    </row>
    <row r="135" spans="1:14" x14ac:dyDescent="0.45">
      <c r="A135" s="1"/>
      <c r="B135" s="63"/>
      <c r="C135" s="35"/>
      <c r="D135" s="35"/>
      <c r="E135" s="8"/>
      <c r="F135" s="8"/>
      <c r="G135" s="18"/>
      <c r="H135" s="8"/>
      <c r="I135" s="9"/>
      <c r="N135" s="19"/>
    </row>
    <row r="136" spans="1:14" x14ac:dyDescent="0.45">
      <c r="A136" s="1"/>
      <c r="B136" s="63"/>
      <c r="C136" s="35"/>
      <c r="D136" s="35"/>
      <c r="E136" s="8"/>
      <c r="F136" s="8"/>
      <c r="G136" s="18"/>
      <c r="H136" s="8"/>
      <c r="I136" s="9"/>
      <c r="N136" s="19"/>
    </row>
    <row r="137" spans="1:14" x14ac:dyDescent="0.45">
      <c r="A137" s="1"/>
      <c r="B137" s="63"/>
      <c r="C137" s="35"/>
      <c r="D137" s="35"/>
      <c r="E137" s="8"/>
      <c r="F137" s="8"/>
      <c r="G137" s="18"/>
      <c r="H137" s="8"/>
      <c r="I137" s="9"/>
      <c r="N137" s="19"/>
    </row>
    <row r="138" spans="1:14" x14ac:dyDescent="0.45">
      <c r="A138" s="1"/>
      <c r="B138" s="63"/>
      <c r="C138" s="35"/>
      <c r="D138" s="35"/>
      <c r="E138" s="8"/>
      <c r="F138" s="8"/>
      <c r="G138" s="18"/>
      <c r="H138" s="8"/>
      <c r="I138" s="9"/>
      <c r="N138" s="19"/>
    </row>
    <row r="139" spans="1:14" x14ac:dyDescent="0.45">
      <c r="A139" s="1"/>
      <c r="B139" s="63"/>
      <c r="C139" s="35"/>
      <c r="D139" s="35"/>
      <c r="E139" s="8"/>
      <c r="F139" s="8"/>
      <c r="G139" s="18"/>
      <c r="H139" s="8"/>
      <c r="I139" s="9"/>
      <c r="N139" s="19"/>
    </row>
    <row r="140" spans="1:14" x14ac:dyDescent="0.45">
      <c r="A140" s="1"/>
      <c r="B140" s="63"/>
      <c r="C140" s="35"/>
      <c r="D140" s="35"/>
      <c r="E140" s="8"/>
      <c r="F140" s="8"/>
      <c r="G140" s="18"/>
      <c r="H140" s="8"/>
      <c r="I140" s="9"/>
      <c r="N140" s="19"/>
    </row>
    <row r="141" spans="1:14" x14ac:dyDescent="0.45">
      <c r="A141" s="1"/>
      <c r="B141" s="63"/>
      <c r="C141" s="35"/>
      <c r="D141" s="35"/>
      <c r="E141" s="8"/>
      <c r="F141" s="8"/>
      <c r="G141" s="18"/>
      <c r="H141" s="8"/>
      <c r="I141" s="9"/>
      <c r="N141" s="19"/>
    </row>
    <row r="142" spans="1:14" x14ac:dyDescent="0.45">
      <c r="A142" s="1"/>
      <c r="B142" s="63"/>
      <c r="C142" s="35"/>
      <c r="D142" s="35"/>
      <c r="E142" s="8"/>
      <c r="F142" s="8"/>
      <c r="G142" s="18"/>
      <c r="H142" s="8"/>
      <c r="I142" s="9"/>
      <c r="N142" s="19"/>
    </row>
    <row r="143" spans="1:14" x14ac:dyDescent="0.45">
      <c r="A143" s="1"/>
      <c r="B143" s="63"/>
      <c r="C143" s="35"/>
      <c r="D143" s="35"/>
      <c r="E143" s="8"/>
      <c r="F143" s="8"/>
      <c r="G143" s="18"/>
      <c r="H143" s="8"/>
      <c r="I143" s="9"/>
      <c r="N143" s="19"/>
    </row>
    <row r="144" spans="1:14" x14ac:dyDescent="0.45">
      <c r="A144" s="1"/>
      <c r="B144" s="63"/>
      <c r="C144" s="35"/>
      <c r="D144" s="35"/>
      <c r="E144" s="8"/>
      <c r="F144" s="8"/>
      <c r="G144" s="18"/>
      <c r="H144" s="8"/>
      <c r="I144" s="9"/>
      <c r="N144" s="19"/>
    </row>
    <row r="145" spans="1:14" x14ac:dyDescent="0.45">
      <c r="A145" s="1"/>
      <c r="B145" s="63"/>
      <c r="C145" s="35"/>
      <c r="D145" s="35"/>
      <c r="E145" s="8"/>
      <c r="F145" s="8"/>
      <c r="G145" s="18"/>
      <c r="H145" s="8"/>
      <c r="I145" s="9"/>
      <c r="N145" s="19"/>
    </row>
    <row r="146" spans="1:14" x14ac:dyDescent="0.45">
      <c r="A146" s="1"/>
      <c r="B146" s="63"/>
      <c r="C146" s="35"/>
      <c r="D146" s="35"/>
      <c r="E146" s="8"/>
      <c r="F146" s="8"/>
      <c r="G146" s="18"/>
      <c r="H146" s="8"/>
      <c r="I146" s="9"/>
      <c r="N146" s="19"/>
    </row>
    <row r="147" spans="1:14" x14ac:dyDescent="0.45">
      <c r="A147" s="1"/>
      <c r="B147" s="63"/>
      <c r="C147" s="35"/>
      <c r="D147" s="35"/>
      <c r="E147" s="8"/>
      <c r="F147" s="8"/>
      <c r="G147" s="18"/>
      <c r="H147" s="8"/>
      <c r="I147" s="9"/>
      <c r="N147" s="19"/>
    </row>
    <row r="148" spans="1:14" x14ac:dyDescent="0.45">
      <c r="A148" s="1"/>
      <c r="B148" s="63"/>
      <c r="C148" s="35"/>
      <c r="D148" s="35"/>
      <c r="E148" s="8"/>
      <c r="F148" s="8"/>
      <c r="G148" s="18"/>
      <c r="H148" s="8"/>
      <c r="I148" s="9"/>
      <c r="N148" s="19"/>
    </row>
    <row r="149" spans="1:14" x14ac:dyDescent="0.45">
      <c r="A149" s="1"/>
      <c r="B149" s="63"/>
      <c r="C149" s="35"/>
      <c r="D149" s="35"/>
      <c r="E149" s="8"/>
      <c r="F149" s="8"/>
      <c r="G149" s="18"/>
      <c r="H149" s="8"/>
      <c r="I149" s="9"/>
      <c r="N149" s="19"/>
    </row>
    <row r="150" spans="1:14" x14ac:dyDescent="0.45">
      <c r="A150" s="1"/>
      <c r="B150" s="63"/>
      <c r="C150" s="35"/>
      <c r="D150" s="35"/>
      <c r="E150" s="8"/>
      <c r="F150" s="8"/>
      <c r="G150" s="18"/>
      <c r="H150" s="8"/>
      <c r="I150" s="9"/>
      <c r="N150" s="19"/>
    </row>
    <row r="151" spans="1:14" x14ac:dyDescent="0.45">
      <c r="A151" s="1"/>
      <c r="B151" s="63"/>
      <c r="C151" s="35"/>
      <c r="D151" s="35"/>
      <c r="E151" s="8"/>
      <c r="F151" s="8"/>
      <c r="G151" s="18"/>
      <c r="H151" s="8"/>
      <c r="I151" s="9"/>
      <c r="N151" s="19"/>
    </row>
    <row r="152" spans="1:14" x14ac:dyDescent="0.45">
      <c r="A152" s="1"/>
      <c r="B152" s="63"/>
      <c r="C152" s="35"/>
      <c r="D152" s="35"/>
      <c r="E152" s="8"/>
      <c r="F152" s="8"/>
      <c r="G152" s="18"/>
      <c r="H152" s="8"/>
      <c r="I152" s="9"/>
      <c r="N152" s="19"/>
    </row>
    <row r="153" spans="1:14" x14ac:dyDescent="0.45">
      <c r="A153" s="1"/>
      <c r="B153" s="63"/>
      <c r="C153" s="35"/>
      <c r="D153" s="35"/>
      <c r="E153" s="8"/>
      <c r="F153" s="8"/>
      <c r="G153" s="18"/>
      <c r="H153" s="8"/>
      <c r="I153" s="9"/>
      <c r="N153" s="19"/>
    </row>
    <row r="154" spans="1:14" x14ac:dyDescent="0.45">
      <c r="A154" s="1"/>
      <c r="B154" s="63"/>
      <c r="C154" s="35"/>
      <c r="D154" s="35"/>
      <c r="E154" s="8"/>
      <c r="F154" s="8"/>
      <c r="G154" s="18"/>
      <c r="H154" s="8"/>
      <c r="I154" s="9"/>
      <c r="N154" s="19"/>
    </row>
    <row r="155" spans="1:14" x14ac:dyDescent="0.45">
      <c r="A155" s="1"/>
      <c r="B155" s="63"/>
      <c r="C155" s="35"/>
      <c r="D155" s="35"/>
      <c r="E155" s="8"/>
      <c r="F155" s="8"/>
      <c r="G155" s="18"/>
      <c r="H155" s="8"/>
      <c r="I155" s="9"/>
      <c r="N155" s="19"/>
    </row>
    <row r="156" spans="1:14" x14ac:dyDescent="0.45">
      <c r="A156" s="1"/>
      <c r="B156" s="63"/>
      <c r="C156" s="35"/>
      <c r="D156" s="35"/>
      <c r="E156" s="8"/>
      <c r="F156" s="8"/>
      <c r="G156" s="18"/>
      <c r="H156" s="8"/>
      <c r="I156" s="9"/>
      <c r="N156" s="19"/>
    </row>
    <row r="157" spans="1:14" x14ac:dyDescent="0.45">
      <c r="A157" s="1"/>
      <c r="B157" s="63"/>
      <c r="C157" s="35"/>
      <c r="D157" s="35"/>
      <c r="E157" s="8"/>
      <c r="F157" s="8"/>
      <c r="G157" s="18"/>
      <c r="H157" s="8"/>
      <c r="I157" s="9"/>
      <c r="N157" s="19"/>
    </row>
  </sheetData>
  <mergeCells count="2">
    <mergeCell ref="C3:G3"/>
    <mergeCell ref="J3:N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5CDF-9249-42D7-97B2-4DEEF52EFAFB}">
  <dimension ref="A1:L128"/>
  <sheetViews>
    <sheetView workbookViewId="0">
      <selection activeCell="M19" sqref="M19"/>
    </sheetView>
  </sheetViews>
  <sheetFormatPr defaultRowHeight="14.25" x14ac:dyDescent="0.45"/>
  <cols>
    <col min="1" max="1" width="56.59765625" customWidth="1"/>
    <col min="2" max="2" width="13.59765625" style="37" bestFit="1" customWidth="1"/>
    <col min="3" max="3" width="19.86328125" style="11" customWidth="1"/>
    <col min="4" max="4" width="15" style="11" customWidth="1"/>
    <col min="5" max="5" width="13.86328125" bestFit="1" customWidth="1"/>
    <col min="6" max="6" width="14.265625" bestFit="1" customWidth="1"/>
    <col min="7" max="7" width="14.59765625" customWidth="1"/>
    <col min="8" max="8" width="26.3984375" bestFit="1" customWidth="1"/>
    <col min="9" max="9" width="21.3984375" customWidth="1"/>
    <col min="10" max="10" width="30" bestFit="1" customWidth="1"/>
    <col min="11" max="11" width="23.73046875" style="3" customWidth="1"/>
    <col min="12" max="12" width="13.59765625" customWidth="1"/>
  </cols>
  <sheetData>
    <row r="1" spans="1:12" x14ac:dyDescent="0.45">
      <c r="A1" s="15" t="s">
        <v>955</v>
      </c>
    </row>
    <row r="3" spans="1:12" x14ac:dyDescent="0.45">
      <c r="E3" s="80" t="s">
        <v>956</v>
      </c>
      <c r="F3" s="80"/>
      <c r="G3" s="80"/>
      <c r="H3" s="80"/>
      <c r="I3" s="80"/>
      <c r="J3" s="80"/>
      <c r="K3" s="80"/>
      <c r="L3" s="80"/>
    </row>
    <row r="4" spans="1:12" x14ac:dyDescent="0.45">
      <c r="A4" s="23" t="s">
        <v>1</v>
      </c>
      <c r="B4" s="57" t="s">
        <v>11</v>
      </c>
      <c r="C4" s="31" t="s">
        <v>957</v>
      </c>
      <c r="D4" s="31" t="s">
        <v>813</v>
      </c>
      <c r="E4" s="20" t="s">
        <v>958</v>
      </c>
      <c r="F4" s="20" t="s">
        <v>959</v>
      </c>
      <c r="G4" s="20" t="s">
        <v>960</v>
      </c>
      <c r="H4" s="20" t="s">
        <v>961</v>
      </c>
      <c r="I4" s="34" t="s">
        <v>796</v>
      </c>
      <c r="J4" s="21" t="s">
        <v>962</v>
      </c>
      <c r="K4" s="32" t="s">
        <v>963</v>
      </c>
      <c r="L4" s="20" t="s">
        <v>964</v>
      </c>
    </row>
    <row r="5" spans="1:12" x14ac:dyDescent="0.45">
      <c r="A5" s="1" t="s">
        <v>12</v>
      </c>
      <c r="B5" s="36">
        <v>16578</v>
      </c>
      <c r="C5" s="38">
        <v>639035</v>
      </c>
      <c r="D5" s="35">
        <f t="shared" ref="D5:D37" si="0">C5/B5</f>
        <v>38.547170949451079</v>
      </c>
      <c r="E5" s="38">
        <v>47746</v>
      </c>
      <c r="F5" s="38">
        <v>5662</v>
      </c>
      <c r="G5" s="38">
        <v>4128</v>
      </c>
      <c r="H5" s="38">
        <v>12997</v>
      </c>
      <c r="I5" s="38">
        <v>0</v>
      </c>
      <c r="J5" s="18">
        <f>SUM(E5:I5)</f>
        <v>70533</v>
      </c>
      <c r="K5" s="3">
        <f t="shared" ref="K5:K36" si="1">J5/C5</f>
        <v>0.11037423615294936</v>
      </c>
      <c r="L5" s="10">
        <f t="shared" ref="L5:L36" si="2">J5/B5</f>
        <v>4.2546145494028229</v>
      </c>
    </row>
    <row r="6" spans="1:12" x14ac:dyDescent="0.45">
      <c r="A6" s="1" t="s">
        <v>17</v>
      </c>
      <c r="B6" s="36">
        <v>803</v>
      </c>
      <c r="C6" s="38">
        <v>46915</v>
      </c>
      <c r="D6" s="35">
        <f t="shared" si="0"/>
        <v>58.424657534246577</v>
      </c>
      <c r="E6" s="38">
        <v>4069</v>
      </c>
      <c r="F6" s="38">
        <v>0</v>
      </c>
      <c r="G6" s="38">
        <v>0</v>
      </c>
      <c r="H6" s="38">
        <v>3156</v>
      </c>
      <c r="I6" s="38">
        <v>0</v>
      </c>
      <c r="J6" s="18">
        <f t="shared" ref="J6:J70" si="3">SUM(E6:I6)</f>
        <v>7225</v>
      </c>
      <c r="K6" s="3">
        <f t="shared" si="1"/>
        <v>0.1540019183629969</v>
      </c>
      <c r="L6" s="10">
        <f t="shared" si="2"/>
        <v>8.9975093399750943</v>
      </c>
    </row>
    <row r="7" spans="1:12" x14ac:dyDescent="0.45">
      <c r="A7" s="1" t="s">
        <v>22</v>
      </c>
      <c r="B7" s="36">
        <v>4962</v>
      </c>
      <c r="C7" s="38">
        <v>294150</v>
      </c>
      <c r="D7" s="35">
        <f t="shared" si="0"/>
        <v>59.280532043530833</v>
      </c>
      <c r="E7" s="38">
        <v>8510</v>
      </c>
      <c r="F7" s="38">
        <v>1968</v>
      </c>
      <c r="G7" s="38">
        <v>20</v>
      </c>
      <c r="H7" s="38">
        <v>3467</v>
      </c>
      <c r="I7" s="38">
        <v>0</v>
      </c>
      <c r="J7" s="18">
        <f t="shared" si="3"/>
        <v>13965</v>
      </c>
      <c r="K7" s="3">
        <f t="shared" si="1"/>
        <v>4.747577766445691E-2</v>
      </c>
      <c r="L7" s="10">
        <f t="shared" si="2"/>
        <v>2.8143893591293834</v>
      </c>
    </row>
    <row r="8" spans="1:12" x14ac:dyDescent="0.45">
      <c r="A8" s="1" t="s">
        <v>27</v>
      </c>
      <c r="B8" s="36">
        <v>5530</v>
      </c>
      <c r="C8" s="38">
        <v>176841</v>
      </c>
      <c r="D8" s="35">
        <f t="shared" si="0"/>
        <v>31.978481012658229</v>
      </c>
      <c r="E8" s="38">
        <v>1444</v>
      </c>
      <c r="F8" s="38">
        <v>7057</v>
      </c>
      <c r="G8" s="38">
        <v>0</v>
      </c>
      <c r="H8" s="38">
        <v>3000</v>
      </c>
      <c r="I8" s="38">
        <v>0</v>
      </c>
      <c r="J8" s="18">
        <f t="shared" si="3"/>
        <v>11501</v>
      </c>
      <c r="K8" s="3">
        <f t="shared" si="1"/>
        <v>6.5035823140561291E-2</v>
      </c>
      <c r="L8" s="10">
        <f t="shared" si="2"/>
        <v>2.079746835443038</v>
      </c>
    </row>
    <row r="9" spans="1:12" x14ac:dyDescent="0.45">
      <c r="A9" s="1" t="s">
        <v>32</v>
      </c>
      <c r="B9" s="36">
        <v>2185</v>
      </c>
      <c r="C9" s="38">
        <v>107372</v>
      </c>
      <c r="D9" s="35">
        <f t="shared" si="0"/>
        <v>49.140503432494278</v>
      </c>
      <c r="E9" s="38">
        <v>4459</v>
      </c>
      <c r="F9" s="38">
        <v>0</v>
      </c>
      <c r="G9" s="38">
        <v>0</v>
      </c>
      <c r="H9" s="38">
        <v>861</v>
      </c>
      <c r="I9" s="38">
        <v>158</v>
      </c>
      <c r="J9" s="18">
        <f t="shared" si="3"/>
        <v>5478</v>
      </c>
      <c r="K9" s="3">
        <f t="shared" si="1"/>
        <v>5.1018887605707261E-2</v>
      </c>
      <c r="L9" s="10">
        <f t="shared" si="2"/>
        <v>2.5070938215102974</v>
      </c>
    </row>
    <row r="10" spans="1:12" x14ac:dyDescent="0.45">
      <c r="A10" s="1" t="s">
        <v>38</v>
      </c>
      <c r="B10" s="36">
        <v>1008</v>
      </c>
      <c r="C10" s="38">
        <v>29102</v>
      </c>
      <c r="D10" s="35">
        <f t="shared" si="0"/>
        <v>28.871031746031747</v>
      </c>
      <c r="E10" s="38">
        <v>1921</v>
      </c>
      <c r="F10" s="38">
        <v>0</v>
      </c>
      <c r="G10" s="38">
        <v>0</v>
      </c>
      <c r="H10" s="38">
        <v>0</v>
      </c>
      <c r="I10" s="38">
        <v>0</v>
      </c>
      <c r="J10" s="18">
        <f t="shared" si="3"/>
        <v>1921</v>
      </c>
      <c r="K10" s="3">
        <f t="shared" si="1"/>
        <v>6.6009208989072921E-2</v>
      </c>
      <c r="L10" s="10">
        <f t="shared" si="2"/>
        <v>1.9057539682539681</v>
      </c>
    </row>
    <row r="11" spans="1:12" x14ac:dyDescent="0.45">
      <c r="A11" s="1" t="s">
        <v>43</v>
      </c>
      <c r="B11" s="36">
        <v>25064</v>
      </c>
      <c r="C11" s="38">
        <v>1378045</v>
      </c>
      <c r="D11" s="35">
        <f t="shared" si="0"/>
        <v>54.98104851579955</v>
      </c>
      <c r="E11" s="38">
        <v>84270</v>
      </c>
      <c r="F11" s="38">
        <v>3324</v>
      </c>
      <c r="G11" s="38">
        <v>31444</v>
      </c>
      <c r="H11" s="38">
        <v>27796</v>
      </c>
      <c r="I11" s="38">
        <v>0</v>
      </c>
      <c r="J11" s="18">
        <f t="shared" si="3"/>
        <v>146834</v>
      </c>
      <c r="K11" s="3">
        <f t="shared" si="1"/>
        <v>0.10655239850657998</v>
      </c>
      <c r="L11" s="10">
        <f t="shared" si="2"/>
        <v>5.858362591765081</v>
      </c>
    </row>
    <row r="12" spans="1:12" x14ac:dyDescent="0.45">
      <c r="A12" s="1" t="s">
        <v>48</v>
      </c>
      <c r="B12" s="36">
        <v>975</v>
      </c>
      <c r="C12" s="38">
        <v>25745</v>
      </c>
      <c r="D12" s="35">
        <f t="shared" si="0"/>
        <v>26.405128205128204</v>
      </c>
      <c r="E12" s="38">
        <v>1499</v>
      </c>
      <c r="F12" s="38">
        <v>0</v>
      </c>
      <c r="G12" s="38">
        <v>0</v>
      </c>
      <c r="H12" s="38">
        <v>1500</v>
      </c>
      <c r="I12" s="38">
        <v>0</v>
      </c>
      <c r="J12" s="18">
        <f t="shared" si="3"/>
        <v>2999</v>
      </c>
      <c r="K12" s="3">
        <f t="shared" si="1"/>
        <v>0.11648863857059623</v>
      </c>
      <c r="L12" s="10">
        <f t="shared" si="2"/>
        <v>3.0758974358974358</v>
      </c>
    </row>
    <row r="13" spans="1:12" x14ac:dyDescent="0.45">
      <c r="A13" s="1" t="s">
        <v>53</v>
      </c>
      <c r="B13" s="36">
        <v>38355</v>
      </c>
      <c r="C13" s="38">
        <v>1829031</v>
      </c>
      <c r="D13" s="35">
        <f t="shared" si="0"/>
        <v>47.686898709425108</v>
      </c>
      <c r="E13" s="38">
        <v>29609</v>
      </c>
      <c r="F13" s="38">
        <v>3818</v>
      </c>
      <c r="G13" s="38">
        <v>11709</v>
      </c>
      <c r="H13" s="38">
        <v>60225</v>
      </c>
      <c r="I13" s="38">
        <v>795</v>
      </c>
      <c r="J13" s="18">
        <f t="shared" si="3"/>
        <v>106156</v>
      </c>
      <c r="K13" s="3">
        <f t="shared" si="1"/>
        <v>5.8039475547434681E-2</v>
      </c>
      <c r="L13" s="10">
        <f t="shared" si="2"/>
        <v>2.7677225915786727</v>
      </c>
    </row>
    <row r="14" spans="1:12" x14ac:dyDescent="0.45">
      <c r="A14" s="1" t="s">
        <v>58</v>
      </c>
      <c r="B14" s="36">
        <v>5025</v>
      </c>
      <c r="C14" s="38">
        <v>94553</v>
      </c>
      <c r="D14" s="35">
        <f t="shared" si="0"/>
        <v>18.816517412935323</v>
      </c>
      <c r="E14" s="38">
        <v>2700</v>
      </c>
      <c r="F14" s="38">
        <v>0</v>
      </c>
      <c r="G14" s="38">
        <v>0</v>
      </c>
      <c r="H14" s="38">
        <v>4029</v>
      </c>
      <c r="I14" s="38">
        <v>0</v>
      </c>
      <c r="J14" s="18">
        <f t="shared" si="3"/>
        <v>6729</v>
      </c>
      <c r="K14" s="3">
        <f t="shared" si="1"/>
        <v>7.1166435755607965E-2</v>
      </c>
      <c r="L14" s="10">
        <f t="shared" si="2"/>
        <v>1.3391044776119403</v>
      </c>
    </row>
    <row r="15" spans="1:12" x14ac:dyDescent="0.45">
      <c r="A15" s="1" t="s">
        <v>63</v>
      </c>
      <c r="B15" s="36">
        <v>6016</v>
      </c>
      <c r="C15" s="38">
        <v>272206</v>
      </c>
      <c r="D15" s="35">
        <f t="shared" si="0"/>
        <v>45.247007978723403</v>
      </c>
      <c r="E15" s="38">
        <v>23966</v>
      </c>
      <c r="F15" s="38">
        <v>385</v>
      </c>
      <c r="G15" s="38">
        <v>728</v>
      </c>
      <c r="H15" s="38">
        <v>5500</v>
      </c>
      <c r="I15" s="38">
        <v>1200</v>
      </c>
      <c r="J15" s="18">
        <f t="shared" si="3"/>
        <v>31779</v>
      </c>
      <c r="K15" s="3">
        <f t="shared" si="1"/>
        <v>0.11674614079043077</v>
      </c>
      <c r="L15" s="10">
        <f t="shared" si="2"/>
        <v>5.2824135638297873</v>
      </c>
    </row>
    <row r="16" spans="1:12" x14ac:dyDescent="0.45">
      <c r="A16" s="1" t="s">
        <v>68</v>
      </c>
      <c r="B16" s="36">
        <v>2133</v>
      </c>
      <c r="C16" s="38">
        <v>45056</v>
      </c>
      <c r="D16" s="35">
        <f t="shared" si="0"/>
        <v>21.12330051570558</v>
      </c>
      <c r="E16" s="38">
        <v>2326</v>
      </c>
      <c r="F16" s="38">
        <v>0</v>
      </c>
      <c r="G16" s="38">
        <v>0</v>
      </c>
      <c r="H16" s="38">
        <v>1500</v>
      </c>
      <c r="I16" s="38">
        <v>0</v>
      </c>
      <c r="J16" s="18">
        <f t="shared" si="3"/>
        <v>3826</v>
      </c>
      <c r="K16" s="3">
        <f t="shared" si="1"/>
        <v>8.4916548295454544E-2</v>
      </c>
      <c r="L16" s="10">
        <f t="shared" si="2"/>
        <v>1.7937177684013128</v>
      </c>
    </row>
    <row r="17" spans="1:12" x14ac:dyDescent="0.45">
      <c r="A17" s="1" t="s">
        <v>73</v>
      </c>
      <c r="B17" s="36">
        <v>4282</v>
      </c>
      <c r="C17" s="38">
        <v>163753</v>
      </c>
      <c r="D17" s="35">
        <f t="shared" si="0"/>
        <v>38.242176553012612</v>
      </c>
      <c r="E17" s="38">
        <v>8498</v>
      </c>
      <c r="F17" s="38">
        <v>583</v>
      </c>
      <c r="G17" s="38">
        <v>0</v>
      </c>
      <c r="H17" s="38">
        <v>9615</v>
      </c>
      <c r="I17" s="38">
        <v>2800</v>
      </c>
      <c r="J17" s="18">
        <f t="shared" si="3"/>
        <v>21496</v>
      </c>
      <c r="K17" s="3">
        <f t="shared" si="1"/>
        <v>0.13127087748010724</v>
      </c>
      <c r="L17" s="10">
        <f t="shared" si="2"/>
        <v>5.0200840728631482</v>
      </c>
    </row>
    <row r="18" spans="1:12" x14ac:dyDescent="0.45">
      <c r="A18" s="1" t="s">
        <v>78</v>
      </c>
      <c r="B18" s="36">
        <v>1019</v>
      </c>
      <c r="C18" s="38">
        <v>30650</v>
      </c>
      <c r="D18" s="35">
        <f t="shared" si="0"/>
        <v>30.078508341511284</v>
      </c>
      <c r="E18" s="38">
        <v>5571</v>
      </c>
      <c r="F18" s="38">
        <v>35</v>
      </c>
      <c r="G18" s="38">
        <v>0</v>
      </c>
      <c r="H18" s="38">
        <v>0</v>
      </c>
      <c r="I18" s="38">
        <v>0</v>
      </c>
      <c r="J18" s="18">
        <f t="shared" si="3"/>
        <v>5606</v>
      </c>
      <c r="K18" s="3">
        <f t="shared" si="1"/>
        <v>0.18290375203915171</v>
      </c>
      <c r="L18" s="10">
        <f t="shared" si="2"/>
        <v>5.5014720314033365</v>
      </c>
    </row>
    <row r="19" spans="1:12" x14ac:dyDescent="0.45">
      <c r="A19" s="1" t="s">
        <v>83</v>
      </c>
      <c r="B19" s="36">
        <v>3179</v>
      </c>
      <c r="C19" s="38">
        <v>12152</v>
      </c>
      <c r="D19" s="8">
        <f>C19/B19</f>
        <v>3.8225857187794903</v>
      </c>
      <c r="E19" s="38">
        <v>0</v>
      </c>
      <c r="F19" s="38">
        <v>0</v>
      </c>
      <c r="G19" s="38">
        <v>0</v>
      </c>
      <c r="H19" s="38">
        <v>1600</v>
      </c>
      <c r="I19" s="38">
        <v>0</v>
      </c>
      <c r="J19" s="18">
        <f t="shared" si="3"/>
        <v>1600</v>
      </c>
      <c r="K19" s="3">
        <f t="shared" si="1"/>
        <v>0.1316655694535879</v>
      </c>
      <c r="L19" s="10">
        <f t="shared" si="2"/>
        <v>0.50330292544825417</v>
      </c>
    </row>
    <row r="20" spans="1:12" x14ac:dyDescent="0.45">
      <c r="A20" s="1" t="s">
        <v>88</v>
      </c>
      <c r="B20" s="36">
        <v>359</v>
      </c>
      <c r="C20" s="38">
        <v>29445</v>
      </c>
      <c r="D20" s="35">
        <f t="shared" si="0"/>
        <v>82.01949860724234</v>
      </c>
      <c r="E20" s="38">
        <v>569</v>
      </c>
      <c r="F20" s="38">
        <v>0</v>
      </c>
      <c r="G20" s="38">
        <v>0</v>
      </c>
      <c r="H20" s="38">
        <v>0</v>
      </c>
      <c r="I20" s="38">
        <v>0</v>
      </c>
      <c r="J20" s="18">
        <f t="shared" si="3"/>
        <v>569</v>
      </c>
      <c r="K20" s="3">
        <f t="shared" si="1"/>
        <v>1.9324163695024623E-2</v>
      </c>
      <c r="L20" s="10">
        <f t="shared" si="2"/>
        <v>1.584958217270195</v>
      </c>
    </row>
    <row r="21" spans="1:12" x14ac:dyDescent="0.45">
      <c r="A21" s="1" t="s">
        <v>93</v>
      </c>
      <c r="B21" s="36">
        <v>1379</v>
      </c>
      <c r="C21" s="38">
        <v>44941</v>
      </c>
      <c r="D21" s="35">
        <f t="shared" si="0"/>
        <v>32.589557650471356</v>
      </c>
      <c r="E21" s="38">
        <v>4369</v>
      </c>
      <c r="F21" s="38">
        <v>35</v>
      </c>
      <c r="G21" s="38">
        <v>0</v>
      </c>
      <c r="H21" s="38">
        <v>0</v>
      </c>
      <c r="I21" s="38">
        <v>0</v>
      </c>
      <c r="J21" s="18">
        <f t="shared" si="3"/>
        <v>4404</v>
      </c>
      <c r="K21" s="3">
        <f t="shared" si="1"/>
        <v>9.799514919561203E-2</v>
      </c>
      <c r="L21" s="10">
        <f t="shared" si="2"/>
        <v>3.1936185641769397</v>
      </c>
    </row>
    <row r="22" spans="1:12" x14ac:dyDescent="0.45">
      <c r="A22" s="1" t="s">
        <v>98</v>
      </c>
      <c r="B22" s="36">
        <v>7497</v>
      </c>
      <c r="C22" s="38">
        <v>261055</v>
      </c>
      <c r="D22" s="35">
        <f t="shared" si="0"/>
        <v>34.821261838068558</v>
      </c>
      <c r="E22" s="38">
        <v>20655</v>
      </c>
      <c r="F22" s="38">
        <v>1780</v>
      </c>
      <c r="G22" s="38">
        <v>1739</v>
      </c>
      <c r="H22" s="38">
        <v>8678</v>
      </c>
      <c r="I22" s="38">
        <v>2251</v>
      </c>
      <c r="J22" s="18">
        <f t="shared" si="3"/>
        <v>35103</v>
      </c>
      <c r="K22" s="3">
        <f t="shared" si="1"/>
        <v>0.13446591714389688</v>
      </c>
      <c r="L22" s="10">
        <f t="shared" si="2"/>
        <v>4.6822729091636655</v>
      </c>
    </row>
    <row r="23" spans="1:12" x14ac:dyDescent="0.45">
      <c r="A23" s="1" t="s">
        <v>103</v>
      </c>
      <c r="B23" s="36">
        <v>2944</v>
      </c>
      <c r="C23" s="38">
        <v>149094</v>
      </c>
      <c r="D23" s="35">
        <f t="shared" si="0"/>
        <v>50.643342391304351</v>
      </c>
      <c r="E23" s="38">
        <v>6510</v>
      </c>
      <c r="F23" s="38">
        <v>0</v>
      </c>
      <c r="G23" s="38">
        <v>0</v>
      </c>
      <c r="H23" s="38">
        <v>0</v>
      </c>
      <c r="I23" s="38">
        <v>0</v>
      </c>
      <c r="J23" s="18">
        <f t="shared" si="3"/>
        <v>6510</v>
      </c>
      <c r="K23" s="3">
        <f t="shared" si="1"/>
        <v>4.3663728922693067E-2</v>
      </c>
      <c r="L23" s="10">
        <f t="shared" si="2"/>
        <v>2.2112771739130435</v>
      </c>
    </row>
    <row r="24" spans="1:12" x14ac:dyDescent="0.45">
      <c r="A24" s="1" t="s">
        <v>108</v>
      </c>
      <c r="B24" s="36">
        <v>1986</v>
      </c>
      <c r="C24" s="38">
        <v>15299</v>
      </c>
      <c r="D24" s="35">
        <f t="shared" si="0"/>
        <v>7.7034239677744205</v>
      </c>
      <c r="E24" s="38">
        <v>0</v>
      </c>
      <c r="F24" s="38">
        <v>0</v>
      </c>
      <c r="G24" s="38">
        <v>0</v>
      </c>
      <c r="H24" s="38">
        <v>1500</v>
      </c>
      <c r="I24" s="38">
        <v>0</v>
      </c>
      <c r="J24" s="18">
        <f t="shared" si="3"/>
        <v>1500</v>
      </c>
      <c r="K24" s="3">
        <f t="shared" si="1"/>
        <v>9.8045623896986733E-2</v>
      </c>
      <c r="L24" s="10">
        <f t="shared" si="2"/>
        <v>0.75528700906344415</v>
      </c>
    </row>
    <row r="25" spans="1:12" x14ac:dyDescent="0.45">
      <c r="A25" s="1" t="s">
        <v>113</v>
      </c>
      <c r="B25" s="36">
        <v>5712</v>
      </c>
      <c r="C25" s="38">
        <v>137594</v>
      </c>
      <c r="D25" s="35">
        <f t="shared" si="0"/>
        <v>24.08858543417367</v>
      </c>
      <c r="E25" s="38">
        <v>17066</v>
      </c>
      <c r="F25" s="38">
        <v>1537</v>
      </c>
      <c r="G25" s="38">
        <v>0</v>
      </c>
      <c r="H25" s="38">
        <v>6000</v>
      </c>
      <c r="I25" s="38">
        <v>0</v>
      </c>
      <c r="J25" s="18">
        <f t="shared" si="3"/>
        <v>24603</v>
      </c>
      <c r="K25" s="3">
        <f t="shared" si="1"/>
        <v>0.17880866898265912</v>
      </c>
      <c r="L25" s="10">
        <f t="shared" si="2"/>
        <v>4.3072478991596634</v>
      </c>
    </row>
    <row r="26" spans="1:12" x14ac:dyDescent="0.45">
      <c r="A26" s="1" t="s">
        <v>118</v>
      </c>
      <c r="B26" s="36">
        <v>17014</v>
      </c>
      <c r="C26" s="38">
        <v>522761</v>
      </c>
      <c r="D26" s="35">
        <f t="shared" si="0"/>
        <v>30.725343834489244</v>
      </c>
      <c r="E26" s="38">
        <v>21326</v>
      </c>
      <c r="F26" s="38">
        <v>2639</v>
      </c>
      <c r="G26" s="38">
        <v>1667</v>
      </c>
      <c r="H26" s="38">
        <v>22753</v>
      </c>
      <c r="I26" s="38">
        <v>3873</v>
      </c>
      <c r="J26" s="18">
        <f t="shared" si="3"/>
        <v>52258</v>
      </c>
      <c r="K26" s="3">
        <f t="shared" si="1"/>
        <v>9.9965376147034685E-2</v>
      </c>
      <c r="L26" s="10">
        <f t="shared" si="2"/>
        <v>3.0714705536616904</v>
      </c>
    </row>
    <row r="27" spans="1:12" x14ac:dyDescent="0.45">
      <c r="A27" s="1" t="s">
        <v>123</v>
      </c>
      <c r="B27" s="36">
        <v>2154</v>
      </c>
      <c r="C27" s="38">
        <v>76403</v>
      </c>
      <c r="D27" s="35">
        <f t="shared" si="0"/>
        <v>35.470287836583104</v>
      </c>
      <c r="E27" s="38">
        <v>7316</v>
      </c>
      <c r="F27" s="38">
        <v>0</v>
      </c>
      <c r="G27" s="38">
        <v>0</v>
      </c>
      <c r="H27" s="38">
        <v>2796</v>
      </c>
      <c r="I27" s="38">
        <v>0</v>
      </c>
      <c r="J27" s="18">
        <f t="shared" si="3"/>
        <v>10112</v>
      </c>
      <c r="K27" s="3">
        <f t="shared" si="1"/>
        <v>0.13235082392052669</v>
      </c>
      <c r="L27" s="10">
        <f t="shared" si="2"/>
        <v>4.6945218198700092</v>
      </c>
    </row>
    <row r="28" spans="1:12" x14ac:dyDescent="0.45">
      <c r="A28" s="1" t="s">
        <v>128</v>
      </c>
      <c r="B28" s="36">
        <v>20602</v>
      </c>
      <c r="C28" s="38">
        <v>539944</v>
      </c>
      <c r="D28" s="35">
        <f t="shared" si="0"/>
        <v>26.2083292884186</v>
      </c>
      <c r="E28" s="38">
        <v>44457</v>
      </c>
      <c r="F28" s="38">
        <v>861</v>
      </c>
      <c r="G28" s="38">
        <v>6323</v>
      </c>
      <c r="H28" s="38">
        <v>16524</v>
      </c>
      <c r="I28" s="38">
        <v>6920</v>
      </c>
      <c r="J28" s="18">
        <f t="shared" si="3"/>
        <v>75085</v>
      </c>
      <c r="K28" s="3">
        <f t="shared" si="1"/>
        <v>0.13906071740773118</v>
      </c>
      <c r="L28" s="10">
        <f t="shared" si="2"/>
        <v>3.644549072905543</v>
      </c>
    </row>
    <row r="29" spans="1:12" x14ac:dyDescent="0.45">
      <c r="A29" s="1" t="s">
        <v>133</v>
      </c>
      <c r="B29" s="36">
        <v>3263</v>
      </c>
      <c r="C29" s="38">
        <v>184128</v>
      </c>
      <c r="D29" s="35">
        <f t="shared" si="0"/>
        <v>56.429053018694454</v>
      </c>
      <c r="E29" s="38">
        <v>13307</v>
      </c>
      <c r="F29" s="38">
        <v>697</v>
      </c>
      <c r="G29" s="38">
        <v>295</v>
      </c>
      <c r="H29" s="38">
        <v>1874</v>
      </c>
      <c r="I29" s="38">
        <v>0</v>
      </c>
      <c r="J29" s="18">
        <f t="shared" si="3"/>
        <v>16173</v>
      </c>
      <c r="K29" s="3">
        <f t="shared" si="1"/>
        <v>8.7835636079249213E-2</v>
      </c>
      <c r="L29" s="10">
        <f t="shared" si="2"/>
        <v>4.9564817652467053</v>
      </c>
    </row>
    <row r="30" spans="1:12" x14ac:dyDescent="0.45">
      <c r="A30" s="1" t="s">
        <v>138</v>
      </c>
      <c r="B30" s="36">
        <v>11093</v>
      </c>
      <c r="C30" s="38">
        <v>311411</v>
      </c>
      <c r="D30" s="35">
        <f t="shared" si="0"/>
        <v>28.072748580185703</v>
      </c>
      <c r="E30" s="38">
        <v>28106</v>
      </c>
      <c r="F30" s="38">
        <v>590</v>
      </c>
      <c r="G30" s="38">
        <v>3823</v>
      </c>
      <c r="H30" s="38">
        <v>6971</v>
      </c>
      <c r="I30" s="38">
        <v>0</v>
      </c>
      <c r="J30" s="18">
        <f t="shared" si="3"/>
        <v>39490</v>
      </c>
      <c r="K30" s="3">
        <f t="shared" si="1"/>
        <v>0.12680990716448681</v>
      </c>
      <c r="L30" s="10">
        <f t="shared" si="2"/>
        <v>3.5599026413053276</v>
      </c>
    </row>
    <row r="31" spans="1:12" x14ac:dyDescent="0.45">
      <c r="A31" s="1" t="s">
        <v>143</v>
      </c>
      <c r="B31" s="36">
        <v>1386</v>
      </c>
      <c r="C31" s="38">
        <v>41186</v>
      </c>
      <c r="D31" s="35">
        <f t="shared" si="0"/>
        <v>29.715728715728716</v>
      </c>
      <c r="E31" s="38">
        <v>1254</v>
      </c>
      <c r="F31" s="38">
        <v>0</v>
      </c>
      <c r="G31" s="38">
        <v>0</v>
      </c>
      <c r="H31" s="38">
        <v>1500</v>
      </c>
      <c r="I31" s="38">
        <v>0</v>
      </c>
      <c r="J31" s="18">
        <f t="shared" si="3"/>
        <v>2754</v>
      </c>
      <c r="K31" s="3">
        <f t="shared" si="1"/>
        <v>6.6867382120137916E-2</v>
      </c>
      <c r="L31" s="10">
        <f t="shared" si="2"/>
        <v>1.9870129870129871</v>
      </c>
    </row>
    <row r="32" spans="1:12" x14ac:dyDescent="0.45">
      <c r="A32" s="1" t="s">
        <v>148</v>
      </c>
      <c r="B32" s="36">
        <v>8444</v>
      </c>
      <c r="C32" s="38">
        <v>385362</v>
      </c>
      <c r="D32" s="35">
        <f t="shared" si="0"/>
        <v>45.637375651350069</v>
      </c>
      <c r="E32" s="38">
        <v>11093</v>
      </c>
      <c r="F32" s="38">
        <v>2409</v>
      </c>
      <c r="G32" s="38">
        <v>3246</v>
      </c>
      <c r="H32" s="38">
        <v>4351</v>
      </c>
      <c r="I32" s="38">
        <v>0</v>
      </c>
      <c r="J32" s="18">
        <f t="shared" si="3"/>
        <v>21099</v>
      </c>
      <c r="K32" s="3">
        <f t="shared" si="1"/>
        <v>5.4751117131424477E-2</v>
      </c>
      <c r="L32" s="10">
        <f t="shared" si="2"/>
        <v>2.4986972998578874</v>
      </c>
    </row>
    <row r="33" spans="1:12" x14ac:dyDescent="0.45">
      <c r="A33" s="1" t="s">
        <v>153</v>
      </c>
      <c r="B33" s="36">
        <v>3439</v>
      </c>
      <c r="C33" s="38">
        <v>93882</v>
      </c>
      <c r="D33" s="35">
        <f t="shared" si="0"/>
        <v>27.299214888048851</v>
      </c>
      <c r="E33" s="38">
        <v>9119</v>
      </c>
      <c r="F33" s="38">
        <v>426</v>
      </c>
      <c r="G33" s="38">
        <v>0</v>
      </c>
      <c r="H33" s="38">
        <v>0</v>
      </c>
      <c r="I33" s="38">
        <v>0</v>
      </c>
      <c r="J33" s="18">
        <f t="shared" si="3"/>
        <v>9545</v>
      </c>
      <c r="K33" s="3">
        <f t="shared" si="1"/>
        <v>0.10167018171747513</v>
      </c>
      <c r="L33" s="10">
        <f t="shared" si="2"/>
        <v>2.7755161384123292</v>
      </c>
    </row>
    <row r="34" spans="1:12" x14ac:dyDescent="0.45">
      <c r="A34" s="1" t="s">
        <v>158</v>
      </c>
      <c r="B34" s="36">
        <v>2527</v>
      </c>
      <c r="C34" s="38">
        <v>86614</v>
      </c>
      <c r="D34" s="35">
        <f t="shared" si="0"/>
        <v>34.275425405619309</v>
      </c>
      <c r="E34" s="38">
        <v>3400</v>
      </c>
      <c r="F34" s="38">
        <v>50</v>
      </c>
      <c r="G34" s="38">
        <v>0</v>
      </c>
      <c r="H34" s="38">
        <v>800</v>
      </c>
      <c r="I34" s="38">
        <v>0</v>
      </c>
      <c r="J34" s="18">
        <f t="shared" si="3"/>
        <v>4250</v>
      </c>
      <c r="K34" s="3">
        <f t="shared" si="1"/>
        <v>4.9068279954741729E-2</v>
      </c>
      <c r="L34" s="10">
        <f t="shared" si="2"/>
        <v>1.6818361693707955</v>
      </c>
    </row>
    <row r="35" spans="1:12" x14ac:dyDescent="0.45">
      <c r="A35" s="1" t="s">
        <v>163</v>
      </c>
      <c r="B35" s="36">
        <v>23174</v>
      </c>
      <c r="C35" s="38">
        <v>965655</v>
      </c>
      <c r="D35" s="35">
        <f t="shared" si="0"/>
        <v>41.669759212911018</v>
      </c>
      <c r="E35" s="38">
        <v>46904</v>
      </c>
      <c r="F35" s="38">
        <v>4088</v>
      </c>
      <c r="G35" s="38">
        <v>12662</v>
      </c>
      <c r="H35" s="38">
        <v>34697</v>
      </c>
      <c r="I35" s="38">
        <v>8035</v>
      </c>
      <c r="J35" s="18">
        <f t="shared" si="3"/>
        <v>106386</v>
      </c>
      <c r="K35" s="3">
        <f t="shared" si="1"/>
        <v>0.11016978113301334</v>
      </c>
      <c r="L35" s="10">
        <f t="shared" si="2"/>
        <v>4.5907482523517738</v>
      </c>
    </row>
    <row r="36" spans="1:12" x14ac:dyDescent="0.45">
      <c r="A36" s="1" t="s">
        <v>168</v>
      </c>
      <c r="B36" s="36">
        <v>20908</v>
      </c>
      <c r="C36" s="38">
        <v>714628</v>
      </c>
      <c r="D36" s="35">
        <f t="shared" si="0"/>
        <v>34.179644155347233</v>
      </c>
      <c r="E36" s="38">
        <v>16076</v>
      </c>
      <c r="F36" s="38">
        <v>1923</v>
      </c>
      <c r="G36" s="38">
        <v>2675</v>
      </c>
      <c r="H36" s="38">
        <v>12300</v>
      </c>
      <c r="I36" s="38">
        <v>5702</v>
      </c>
      <c r="J36" s="18">
        <f t="shared" si="3"/>
        <v>38676</v>
      </c>
      <c r="K36" s="3">
        <f t="shared" si="1"/>
        <v>5.4120465472945363E-2</v>
      </c>
      <c r="L36" s="10">
        <f t="shared" si="2"/>
        <v>1.8498182513870289</v>
      </c>
    </row>
    <row r="37" spans="1:12" x14ac:dyDescent="0.45">
      <c r="A37" s="1" t="s">
        <v>173</v>
      </c>
      <c r="B37" s="36">
        <v>237338</v>
      </c>
      <c r="C37" s="38">
        <v>6162183</v>
      </c>
      <c r="D37" s="35">
        <f t="shared" si="0"/>
        <v>25.963743690433052</v>
      </c>
      <c r="E37" s="38">
        <v>220338</v>
      </c>
      <c r="F37" s="38">
        <v>23319</v>
      </c>
      <c r="G37" s="38">
        <v>95116</v>
      </c>
      <c r="H37" s="38">
        <v>531399</v>
      </c>
      <c r="I37" s="38">
        <v>4327</v>
      </c>
      <c r="J37" s="18">
        <f t="shared" si="3"/>
        <v>874499</v>
      </c>
      <c r="K37" s="3">
        <f t="shared" ref="K37:K68" si="4">J37/C37</f>
        <v>0.14191383151068379</v>
      </c>
      <c r="L37" s="10">
        <f t="shared" ref="L37:L68" si="5">J37/B37</f>
        <v>3.6846143474706956</v>
      </c>
    </row>
    <row r="38" spans="1:12" x14ac:dyDescent="0.45">
      <c r="A38" s="1" t="s">
        <v>177</v>
      </c>
      <c r="B38" s="36">
        <v>20041</v>
      </c>
      <c r="C38" s="38">
        <v>435327</v>
      </c>
      <c r="D38" s="35">
        <f t="shared" ref="D38:D69" si="6">C38/B38</f>
        <v>21.72182026844968</v>
      </c>
      <c r="E38" s="38">
        <v>20451</v>
      </c>
      <c r="F38" s="38">
        <v>536</v>
      </c>
      <c r="G38" s="38">
        <v>600</v>
      </c>
      <c r="H38" s="38">
        <v>3000</v>
      </c>
      <c r="I38" s="38">
        <v>550</v>
      </c>
      <c r="J38" s="18">
        <f t="shared" si="3"/>
        <v>25137</v>
      </c>
      <c r="K38" s="3">
        <f t="shared" si="4"/>
        <v>5.7742800239819723E-2</v>
      </c>
      <c r="L38" s="10">
        <f t="shared" si="5"/>
        <v>1.254278728606357</v>
      </c>
    </row>
    <row r="39" spans="1:12" x14ac:dyDescent="0.45">
      <c r="A39" s="1" t="s">
        <v>182</v>
      </c>
      <c r="B39" s="36">
        <v>3613</v>
      </c>
      <c r="C39" s="38">
        <v>105511</v>
      </c>
      <c r="D39" s="35">
        <f t="shared" si="6"/>
        <v>29.203155272626628</v>
      </c>
      <c r="E39" s="38">
        <v>5558</v>
      </c>
      <c r="F39" s="38">
        <v>0</v>
      </c>
      <c r="G39" s="38">
        <v>1237</v>
      </c>
      <c r="H39" s="38">
        <v>3162</v>
      </c>
      <c r="I39" s="38">
        <v>550</v>
      </c>
      <c r="J39" s="18">
        <f t="shared" si="3"/>
        <v>10507</v>
      </c>
      <c r="K39" s="3">
        <f t="shared" si="4"/>
        <v>9.9582034100709885E-2</v>
      </c>
      <c r="L39" s="10">
        <f t="shared" si="5"/>
        <v>2.9081096042070302</v>
      </c>
    </row>
    <row r="40" spans="1:12" x14ac:dyDescent="0.45">
      <c r="A40" s="1" t="s">
        <v>187</v>
      </c>
      <c r="B40" s="36">
        <v>11383</v>
      </c>
      <c r="C40" s="38">
        <v>438220</v>
      </c>
      <c r="D40" s="35">
        <f t="shared" si="6"/>
        <v>38.497759817271373</v>
      </c>
      <c r="E40" s="38">
        <v>25086</v>
      </c>
      <c r="F40" s="38">
        <v>1766</v>
      </c>
      <c r="G40" s="38">
        <v>636</v>
      </c>
      <c r="H40" s="38">
        <v>6912</v>
      </c>
      <c r="I40" s="38">
        <v>3142</v>
      </c>
      <c r="J40" s="18">
        <f t="shared" si="3"/>
        <v>37542</v>
      </c>
      <c r="K40" s="3">
        <f t="shared" si="4"/>
        <v>8.5669298525854587E-2</v>
      </c>
      <c r="L40" s="10">
        <f t="shared" si="5"/>
        <v>3.2980760783624703</v>
      </c>
    </row>
    <row r="41" spans="1:12" x14ac:dyDescent="0.45">
      <c r="A41" s="1" t="s">
        <v>192</v>
      </c>
      <c r="B41" s="36">
        <v>62007</v>
      </c>
      <c r="C41" s="38">
        <v>1123117</v>
      </c>
      <c r="D41" s="35">
        <f t="shared" si="6"/>
        <v>18.112745335204089</v>
      </c>
      <c r="E41" s="38">
        <v>47802</v>
      </c>
      <c r="F41" s="38">
        <v>1741</v>
      </c>
      <c r="G41" s="38">
        <v>8306</v>
      </c>
      <c r="H41" s="38">
        <v>49713</v>
      </c>
      <c r="I41" s="38">
        <v>4920</v>
      </c>
      <c r="J41" s="18">
        <f t="shared" si="3"/>
        <v>112482</v>
      </c>
      <c r="K41" s="3">
        <f t="shared" si="4"/>
        <v>0.10015163157533899</v>
      </c>
      <c r="L41" s="10">
        <f t="shared" si="5"/>
        <v>1.8140209976293</v>
      </c>
    </row>
    <row r="42" spans="1:12" x14ac:dyDescent="0.45">
      <c r="A42" s="1" t="s">
        <v>197</v>
      </c>
      <c r="B42" s="36">
        <v>1102</v>
      </c>
      <c r="C42" s="38">
        <v>57710</v>
      </c>
      <c r="D42" s="35">
        <f t="shared" si="6"/>
        <v>52.368421052631582</v>
      </c>
      <c r="E42" s="38">
        <v>5799</v>
      </c>
      <c r="F42" s="38">
        <v>0</v>
      </c>
      <c r="G42" s="38">
        <v>0</v>
      </c>
      <c r="H42" s="38">
        <v>1500</v>
      </c>
      <c r="I42" s="38">
        <v>100</v>
      </c>
      <c r="J42" s="18">
        <f t="shared" si="3"/>
        <v>7399</v>
      </c>
      <c r="K42" s="3">
        <f t="shared" si="4"/>
        <v>0.12821001559521747</v>
      </c>
      <c r="L42" s="10">
        <f t="shared" si="5"/>
        <v>6.714156079854809</v>
      </c>
    </row>
    <row r="43" spans="1:12" x14ac:dyDescent="0.45">
      <c r="A43" s="1" t="s">
        <v>202</v>
      </c>
      <c r="B43" s="36">
        <v>2653</v>
      </c>
      <c r="C43" s="38">
        <v>157782</v>
      </c>
      <c r="D43" s="35">
        <f t="shared" si="6"/>
        <v>59.473049378062569</v>
      </c>
      <c r="E43" s="38">
        <v>4740</v>
      </c>
      <c r="F43" s="38">
        <v>0</v>
      </c>
      <c r="G43" s="38">
        <v>0</v>
      </c>
      <c r="H43" s="38">
        <v>2343</v>
      </c>
      <c r="I43" s="38">
        <v>0</v>
      </c>
      <c r="J43" s="18">
        <f t="shared" si="3"/>
        <v>7083</v>
      </c>
      <c r="K43" s="3">
        <f t="shared" si="4"/>
        <v>4.4891052211278856E-2</v>
      </c>
      <c r="L43" s="10">
        <f t="shared" si="5"/>
        <v>2.6698077647945722</v>
      </c>
    </row>
    <row r="44" spans="1:12" x14ac:dyDescent="0.45">
      <c r="A44" s="1" t="s">
        <v>206</v>
      </c>
      <c r="B44" s="36">
        <v>3356</v>
      </c>
      <c r="C44" s="38">
        <v>89326</v>
      </c>
      <c r="D44" s="35">
        <f t="shared" si="6"/>
        <v>26.616805721096544</v>
      </c>
      <c r="E44" s="38">
        <v>1438</v>
      </c>
      <c r="F44" s="38">
        <v>392</v>
      </c>
      <c r="G44" s="38">
        <v>0</v>
      </c>
      <c r="H44" s="38">
        <v>951</v>
      </c>
      <c r="I44" s="38">
        <v>0</v>
      </c>
      <c r="J44" s="18">
        <f t="shared" si="3"/>
        <v>2781</v>
      </c>
      <c r="K44" s="3">
        <f t="shared" si="4"/>
        <v>3.1133152721492061E-2</v>
      </c>
      <c r="L44" s="10">
        <f t="shared" si="5"/>
        <v>0.82866507747318241</v>
      </c>
    </row>
    <row r="45" spans="1:12" x14ac:dyDescent="0.45">
      <c r="A45" s="1" t="s">
        <v>211</v>
      </c>
      <c r="B45" s="36">
        <v>987</v>
      </c>
      <c r="C45" s="38">
        <v>48344</v>
      </c>
      <c r="D45" s="35">
        <f t="shared" si="6"/>
        <v>48.980749746707197</v>
      </c>
      <c r="E45" s="38">
        <v>4721</v>
      </c>
      <c r="F45" s="38">
        <v>0</v>
      </c>
      <c r="G45" s="38">
        <v>0</v>
      </c>
      <c r="H45" s="38">
        <v>0</v>
      </c>
      <c r="I45" s="38">
        <v>0</v>
      </c>
      <c r="J45" s="18">
        <f t="shared" si="3"/>
        <v>4721</v>
      </c>
      <c r="K45" s="3">
        <f t="shared" si="4"/>
        <v>9.7654310772794975E-2</v>
      </c>
      <c r="L45" s="10">
        <f t="shared" si="5"/>
        <v>4.7831813576494424</v>
      </c>
    </row>
    <row r="46" spans="1:12" x14ac:dyDescent="0.45">
      <c r="A46" s="1" t="s">
        <v>216</v>
      </c>
      <c r="B46" s="36">
        <v>883</v>
      </c>
      <c r="C46" s="38">
        <v>181990</v>
      </c>
      <c r="D46" s="35">
        <f t="shared" si="6"/>
        <v>206.10419026047566</v>
      </c>
      <c r="E46" s="38">
        <v>4990</v>
      </c>
      <c r="F46" s="38">
        <v>175</v>
      </c>
      <c r="G46" s="38">
        <v>0</v>
      </c>
      <c r="H46" s="38">
        <v>0</v>
      </c>
      <c r="I46" s="38">
        <v>0</v>
      </c>
      <c r="J46" s="18">
        <f t="shared" si="3"/>
        <v>5165</v>
      </c>
      <c r="K46" s="3">
        <f t="shared" si="4"/>
        <v>2.8380680257156985E-2</v>
      </c>
      <c r="L46" s="10">
        <f t="shared" si="5"/>
        <v>5.8493771234428085</v>
      </c>
    </row>
    <row r="47" spans="1:12" x14ac:dyDescent="0.45">
      <c r="A47" s="1" t="s">
        <v>221</v>
      </c>
      <c r="B47" s="36">
        <v>11682</v>
      </c>
      <c r="C47" s="38">
        <v>447450</v>
      </c>
      <c r="D47" s="35">
        <f t="shared" si="6"/>
        <v>38.302516692347204</v>
      </c>
      <c r="E47" s="38">
        <v>21564</v>
      </c>
      <c r="F47" s="38">
        <v>795</v>
      </c>
      <c r="G47" s="38">
        <v>10710</v>
      </c>
      <c r="H47" s="38">
        <v>15915</v>
      </c>
      <c r="I47" s="38">
        <v>2439</v>
      </c>
      <c r="J47" s="18">
        <f t="shared" si="3"/>
        <v>51423</v>
      </c>
      <c r="K47" s="3">
        <f t="shared" si="4"/>
        <v>0.11492457257794167</v>
      </c>
      <c r="L47" s="10">
        <f t="shared" si="5"/>
        <v>4.4019003595274784</v>
      </c>
    </row>
    <row r="48" spans="1:12" x14ac:dyDescent="0.45">
      <c r="A48" s="1" t="s">
        <v>226</v>
      </c>
      <c r="B48" s="36">
        <v>12397</v>
      </c>
      <c r="C48" s="38">
        <v>498255</v>
      </c>
      <c r="D48" s="35">
        <f t="shared" si="6"/>
        <v>40.191578607727678</v>
      </c>
      <c r="E48" s="38">
        <v>33743</v>
      </c>
      <c r="F48" s="38">
        <v>2026</v>
      </c>
      <c r="G48" s="38">
        <v>500</v>
      </c>
      <c r="H48" s="38">
        <v>36000</v>
      </c>
      <c r="I48" s="38">
        <v>5000</v>
      </c>
      <c r="J48" s="18">
        <f t="shared" si="3"/>
        <v>77269</v>
      </c>
      <c r="K48" s="3">
        <f t="shared" si="4"/>
        <v>0.15507922650048669</v>
      </c>
      <c r="L48" s="10">
        <f t="shared" si="5"/>
        <v>6.2328789223199159</v>
      </c>
    </row>
    <row r="49" spans="1:12" x14ac:dyDescent="0.45">
      <c r="A49" s="1" t="s">
        <v>231</v>
      </c>
      <c r="B49" s="36">
        <v>2223</v>
      </c>
      <c r="C49" s="38">
        <v>114972</v>
      </c>
      <c r="D49" s="35">
        <f t="shared" si="6"/>
        <v>51.719298245614034</v>
      </c>
      <c r="E49" s="38">
        <v>2995</v>
      </c>
      <c r="F49" s="38">
        <v>75</v>
      </c>
      <c r="G49" s="38">
        <v>261</v>
      </c>
      <c r="H49" s="38">
        <v>1500</v>
      </c>
      <c r="I49" s="38">
        <v>0</v>
      </c>
      <c r="J49" s="18">
        <f t="shared" si="3"/>
        <v>4831</v>
      </c>
      <c r="K49" s="3">
        <f t="shared" si="4"/>
        <v>4.2018926347284553E-2</v>
      </c>
      <c r="L49" s="10">
        <f t="shared" si="5"/>
        <v>2.1731893837156995</v>
      </c>
    </row>
    <row r="50" spans="1:12" x14ac:dyDescent="0.45">
      <c r="A50" s="1" t="s">
        <v>236</v>
      </c>
      <c r="B50" s="36">
        <v>5606</v>
      </c>
      <c r="C50" s="38">
        <v>117114</v>
      </c>
      <c r="D50" s="35">
        <f t="shared" si="6"/>
        <v>20.890831252229752</v>
      </c>
      <c r="E50" s="38">
        <v>4432</v>
      </c>
      <c r="F50" s="38">
        <v>1466</v>
      </c>
      <c r="G50" s="38">
        <v>0</v>
      </c>
      <c r="H50" s="38">
        <v>2576</v>
      </c>
      <c r="I50" s="38">
        <v>0</v>
      </c>
      <c r="J50" s="18">
        <f t="shared" si="3"/>
        <v>8474</v>
      </c>
      <c r="K50" s="3">
        <f t="shared" si="4"/>
        <v>7.2356848882285635E-2</v>
      </c>
      <c r="L50" s="10">
        <f t="shared" si="5"/>
        <v>1.5115947199429183</v>
      </c>
    </row>
    <row r="51" spans="1:12" x14ac:dyDescent="0.45">
      <c r="A51" s="1" t="s">
        <v>241</v>
      </c>
      <c r="B51" s="36">
        <v>4931</v>
      </c>
      <c r="C51" s="38">
        <v>136605</v>
      </c>
      <c r="D51" s="35">
        <f t="shared" si="6"/>
        <v>27.703305617521799</v>
      </c>
      <c r="E51" s="38">
        <v>13987</v>
      </c>
      <c r="F51" s="38">
        <v>0</v>
      </c>
      <c r="G51" s="38">
        <v>399</v>
      </c>
      <c r="H51" s="38">
        <v>1500</v>
      </c>
      <c r="I51" s="38">
        <v>810</v>
      </c>
      <c r="J51" s="18">
        <f t="shared" si="3"/>
        <v>16696</v>
      </c>
      <c r="K51" s="3">
        <f t="shared" si="4"/>
        <v>0.122221002159511</v>
      </c>
      <c r="L51" s="10">
        <f t="shared" si="5"/>
        <v>3.3859257757047252</v>
      </c>
    </row>
    <row r="52" spans="1:12" x14ac:dyDescent="0.45">
      <c r="A52" s="1" t="s">
        <v>246</v>
      </c>
      <c r="B52" s="36">
        <v>3300</v>
      </c>
      <c r="C52" s="38">
        <v>124146</v>
      </c>
      <c r="D52" s="35">
        <f t="shared" si="6"/>
        <v>37.619999999999997</v>
      </c>
      <c r="E52" s="38">
        <v>7530</v>
      </c>
      <c r="F52" s="38">
        <v>148</v>
      </c>
      <c r="G52" s="38">
        <v>0</v>
      </c>
      <c r="H52" s="38">
        <v>1500</v>
      </c>
      <c r="I52" s="38">
        <v>0</v>
      </c>
      <c r="J52" s="18">
        <f t="shared" si="3"/>
        <v>9178</v>
      </c>
      <c r="K52" s="3">
        <f t="shared" si="4"/>
        <v>7.3929083498461487E-2</v>
      </c>
      <c r="L52" s="10">
        <f t="shared" si="5"/>
        <v>2.7812121212121212</v>
      </c>
    </row>
    <row r="53" spans="1:12" x14ac:dyDescent="0.45">
      <c r="A53" s="1" t="s">
        <v>251</v>
      </c>
      <c r="B53" s="36">
        <v>5893</v>
      </c>
      <c r="C53" s="38">
        <v>129662</v>
      </c>
      <c r="D53" s="35">
        <f t="shared" si="6"/>
        <v>22.002715085694891</v>
      </c>
      <c r="E53" s="38">
        <v>3061</v>
      </c>
      <c r="F53" s="38">
        <v>0</v>
      </c>
      <c r="G53" s="38">
        <v>0</v>
      </c>
      <c r="H53" s="38">
        <v>8078</v>
      </c>
      <c r="I53" s="38">
        <v>0</v>
      </c>
      <c r="J53" s="18">
        <f t="shared" si="3"/>
        <v>11139</v>
      </c>
      <c r="K53" s="3">
        <f t="shared" si="4"/>
        <v>8.5907976122533966E-2</v>
      </c>
      <c r="L53" s="10">
        <f t="shared" si="5"/>
        <v>1.8902087222127948</v>
      </c>
    </row>
    <row r="54" spans="1:12" x14ac:dyDescent="0.45">
      <c r="A54" s="1" t="s">
        <v>256</v>
      </c>
      <c r="B54" s="36">
        <v>3286</v>
      </c>
      <c r="C54" s="38">
        <v>82885</v>
      </c>
      <c r="D54" s="35">
        <f t="shared" si="6"/>
        <v>25.223676202069385</v>
      </c>
      <c r="E54" s="38">
        <v>5575</v>
      </c>
      <c r="F54" s="38">
        <v>725</v>
      </c>
      <c r="G54" s="38">
        <v>0</v>
      </c>
      <c r="H54" s="38">
        <v>2000</v>
      </c>
      <c r="I54" s="38">
        <v>525</v>
      </c>
      <c r="J54" s="18">
        <f t="shared" si="3"/>
        <v>8825</v>
      </c>
      <c r="K54" s="3">
        <f t="shared" si="4"/>
        <v>0.10647282379200096</v>
      </c>
      <c r="L54" s="10">
        <f t="shared" si="5"/>
        <v>2.6856360316494219</v>
      </c>
    </row>
    <row r="55" spans="1:12" x14ac:dyDescent="0.45">
      <c r="A55" s="1" t="s">
        <v>261</v>
      </c>
      <c r="B55" s="36">
        <v>1732</v>
      </c>
      <c r="C55" s="38">
        <v>41489</v>
      </c>
      <c r="D55" s="35">
        <f t="shared" si="6"/>
        <v>23.954387990762125</v>
      </c>
      <c r="E55" s="38">
        <v>4025</v>
      </c>
      <c r="F55" s="38">
        <v>12</v>
      </c>
      <c r="G55" s="38">
        <v>0</v>
      </c>
      <c r="H55" s="38">
        <v>1500</v>
      </c>
      <c r="I55" s="38">
        <v>0</v>
      </c>
      <c r="J55" s="18">
        <f t="shared" si="3"/>
        <v>5537</v>
      </c>
      <c r="K55" s="3">
        <f t="shared" si="4"/>
        <v>0.13345706090771048</v>
      </c>
      <c r="L55" s="10">
        <f t="shared" si="5"/>
        <v>3.1968822170900695</v>
      </c>
    </row>
    <row r="56" spans="1:12" x14ac:dyDescent="0.45">
      <c r="A56" s="1" t="s">
        <v>266</v>
      </c>
      <c r="B56" s="36">
        <v>907</v>
      </c>
      <c r="C56" s="38">
        <v>30227</v>
      </c>
      <c r="D56" s="35">
        <f t="shared" si="6"/>
        <v>33.326350606394705</v>
      </c>
      <c r="E56" s="38">
        <v>2594</v>
      </c>
      <c r="F56" s="38">
        <v>0</v>
      </c>
      <c r="G56" s="38">
        <v>0</v>
      </c>
      <c r="H56" s="38">
        <v>0</v>
      </c>
      <c r="I56" s="38">
        <v>0</v>
      </c>
      <c r="J56" s="18">
        <f t="shared" si="3"/>
        <v>2594</v>
      </c>
      <c r="K56" s="3">
        <f t="shared" si="4"/>
        <v>8.5817315644953193E-2</v>
      </c>
      <c r="L56" s="10">
        <f t="shared" si="5"/>
        <v>2.8599779492833517</v>
      </c>
    </row>
    <row r="57" spans="1:12" x14ac:dyDescent="0.45">
      <c r="A57" s="1" t="s">
        <v>271</v>
      </c>
      <c r="B57" s="36">
        <v>1895</v>
      </c>
      <c r="C57" s="38">
        <v>149477</v>
      </c>
      <c r="D57" s="35">
        <f t="shared" si="6"/>
        <v>78.879683377308709</v>
      </c>
      <c r="E57" s="38">
        <v>13136</v>
      </c>
      <c r="F57" s="38">
        <v>0</v>
      </c>
      <c r="G57" s="38">
        <v>193</v>
      </c>
      <c r="H57" s="38">
        <v>1500</v>
      </c>
      <c r="I57" s="38">
        <v>0</v>
      </c>
      <c r="J57" s="18">
        <f t="shared" si="3"/>
        <v>14829</v>
      </c>
      <c r="K57" s="3">
        <f t="shared" si="4"/>
        <v>9.9205897897335374E-2</v>
      </c>
      <c r="L57" s="10">
        <f t="shared" si="5"/>
        <v>7.8253298153034301</v>
      </c>
    </row>
    <row r="58" spans="1:12" x14ac:dyDescent="0.45">
      <c r="A58" s="1" t="s">
        <v>276</v>
      </c>
      <c r="B58" s="36">
        <v>327</v>
      </c>
      <c r="C58" s="38">
        <v>0</v>
      </c>
      <c r="D58" s="35">
        <f t="shared" si="6"/>
        <v>0</v>
      </c>
      <c r="E58" s="38">
        <v>0</v>
      </c>
      <c r="F58" t="s">
        <v>37</v>
      </c>
      <c r="G58" t="s">
        <v>37</v>
      </c>
      <c r="H58" t="s">
        <v>37</v>
      </c>
      <c r="I58" t="s">
        <v>37</v>
      </c>
      <c r="J58" s="18">
        <f t="shared" si="3"/>
        <v>0</v>
      </c>
      <c r="L58" s="10">
        <f t="shared" si="5"/>
        <v>0</v>
      </c>
    </row>
    <row r="59" spans="1:12" x14ac:dyDescent="0.45">
      <c r="A59" s="1" t="s">
        <v>278</v>
      </c>
      <c r="B59" s="36">
        <v>1049</v>
      </c>
      <c r="C59" s="38">
        <v>34004</v>
      </c>
      <c r="D59" s="35">
        <f t="shared" si="6"/>
        <v>32.415633937082937</v>
      </c>
      <c r="E59" s="38">
        <v>400</v>
      </c>
      <c r="F59" s="38">
        <v>0</v>
      </c>
      <c r="G59" s="38">
        <v>0</v>
      </c>
      <c r="H59" s="38">
        <v>1500</v>
      </c>
      <c r="I59" s="38">
        <v>1450</v>
      </c>
      <c r="J59" s="18">
        <f t="shared" si="3"/>
        <v>3350</v>
      </c>
      <c r="K59" s="3">
        <f t="shared" ref="K59:K96" si="7">J59/C59</f>
        <v>9.8517821432772615E-2</v>
      </c>
      <c r="L59" s="10">
        <f t="shared" si="5"/>
        <v>3.1935176358436608</v>
      </c>
    </row>
    <row r="60" spans="1:12" x14ac:dyDescent="0.45">
      <c r="A60" s="1" t="s">
        <v>283</v>
      </c>
      <c r="B60" s="36">
        <v>5192</v>
      </c>
      <c r="C60" s="38">
        <v>403623</v>
      </c>
      <c r="D60" s="35">
        <f t="shared" si="6"/>
        <v>77.73940677966101</v>
      </c>
      <c r="E60" s="38">
        <v>17157</v>
      </c>
      <c r="F60" s="38">
        <v>2491</v>
      </c>
      <c r="G60" s="38">
        <v>2840</v>
      </c>
      <c r="H60" s="38">
        <v>3860</v>
      </c>
      <c r="I60" s="38">
        <v>0</v>
      </c>
      <c r="J60" s="18">
        <f t="shared" si="3"/>
        <v>26348</v>
      </c>
      <c r="K60" s="3">
        <f t="shared" si="7"/>
        <v>6.5278737832085876E-2</v>
      </c>
      <c r="L60" s="10">
        <f t="shared" si="5"/>
        <v>5.0747303543913711</v>
      </c>
    </row>
    <row r="61" spans="1:12" x14ac:dyDescent="0.45">
      <c r="A61" s="1" t="s">
        <v>288</v>
      </c>
      <c r="B61" s="36">
        <v>1246</v>
      </c>
      <c r="C61" s="38">
        <v>98583</v>
      </c>
      <c r="D61" s="35">
        <f t="shared" si="6"/>
        <v>79.11958266452649</v>
      </c>
      <c r="E61" s="38">
        <v>11037</v>
      </c>
      <c r="F61" s="38">
        <v>726</v>
      </c>
      <c r="G61" s="38">
        <v>0</v>
      </c>
      <c r="H61" s="38">
        <v>0</v>
      </c>
      <c r="I61" s="38">
        <v>0</v>
      </c>
      <c r="J61" s="18">
        <f t="shared" si="3"/>
        <v>11763</v>
      </c>
      <c r="K61" s="3">
        <f t="shared" si="7"/>
        <v>0.11932077538723715</v>
      </c>
      <c r="L61" s="10">
        <f t="shared" si="5"/>
        <v>9.4406099518459072</v>
      </c>
    </row>
    <row r="62" spans="1:12" x14ac:dyDescent="0.45">
      <c r="A62" s="1" t="s">
        <v>293</v>
      </c>
      <c r="B62" s="36">
        <v>637</v>
      </c>
      <c r="C62" s="38">
        <v>76798</v>
      </c>
      <c r="D62" s="35">
        <f t="shared" si="6"/>
        <v>120.56200941915228</v>
      </c>
      <c r="E62" s="38">
        <v>2441</v>
      </c>
      <c r="F62" s="38">
        <v>295</v>
      </c>
      <c r="G62" s="38">
        <v>0</v>
      </c>
      <c r="H62" s="38">
        <v>1500</v>
      </c>
      <c r="I62" s="38">
        <v>0</v>
      </c>
      <c r="J62" s="18">
        <f t="shared" si="3"/>
        <v>4236</v>
      </c>
      <c r="K62" s="3">
        <f t="shared" si="7"/>
        <v>5.5157686398083286E-2</v>
      </c>
      <c r="L62" s="10">
        <f t="shared" si="5"/>
        <v>6.6499215070643638</v>
      </c>
    </row>
    <row r="63" spans="1:12" x14ac:dyDescent="0.45">
      <c r="A63" s="1" t="s">
        <v>298</v>
      </c>
      <c r="B63" s="36">
        <v>1198</v>
      </c>
      <c r="C63" s="38">
        <v>47287</v>
      </c>
      <c r="D63" s="35">
        <f t="shared" si="6"/>
        <v>39.471619365609349</v>
      </c>
      <c r="E63" s="38">
        <v>2311</v>
      </c>
      <c r="F63" s="38">
        <v>0</v>
      </c>
      <c r="G63" s="38">
        <v>0</v>
      </c>
      <c r="H63" s="38">
        <v>0</v>
      </c>
      <c r="I63" s="38">
        <v>0</v>
      </c>
      <c r="J63" s="18">
        <f t="shared" si="3"/>
        <v>2311</v>
      </c>
      <c r="K63" s="3">
        <f t="shared" si="7"/>
        <v>4.887178294245776E-2</v>
      </c>
      <c r="L63" s="10">
        <f t="shared" si="5"/>
        <v>1.9290484140233723</v>
      </c>
    </row>
    <row r="64" spans="1:12" x14ac:dyDescent="0.45">
      <c r="A64" s="1" t="s">
        <v>303</v>
      </c>
      <c r="B64" s="36">
        <v>90027</v>
      </c>
      <c r="C64" s="38">
        <v>1570565</v>
      </c>
      <c r="D64" s="35">
        <f t="shared" si="6"/>
        <v>17.445488575649527</v>
      </c>
      <c r="E64" s="38">
        <v>38985</v>
      </c>
      <c r="F64" s="38">
        <v>3523</v>
      </c>
      <c r="G64" s="38">
        <v>0</v>
      </c>
      <c r="H64" s="38">
        <v>84311</v>
      </c>
      <c r="I64" s="38">
        <v>95</v>
      </c>
      <c r="J64" s="18">
        <f t="shared" si="3"/>
        <v>126914</v>
      </c>
      <c r="K64" s="3">
        <f t="shared" si="7"/>
        <v>8.080786213878445E-2</v>
      </c>
      <c r="L64" s="10">
        <f t="shared" si="5"/>
        <v>1.4097326357648261</v>
      </c>
    </row>
    <row r="65" spans="1:12" x14ac:dyDescent="0.45">
      <c r="A65" s="1" t="s">
        <v>308</v>
      </c>
      <c r="B65" s="36">
        <v>2910</v>
      </c>
      <c r="C65" s="38">
        <v>121373</v>
      </c>
      <c r="D65" s="35">
        <f t="shared" si="6"/>
        <v>41.708934707903779</v>
      </c>
      <c r="E65" s="38">
        <v>3784</v>
      </c>
      <c r="F65" s="38">
        <v>0</v>
      </c>
      <c r="G65" s="38">
        <v>0</v>
      </c>
      <c r="H65" s="38">
        <v>0</v>
      </c>
      <c r="I65" s="38">
        <v>0</v>
      </c>
      <c r="J65" s="18">
        <f t="shared" si="3"/>
        <v>3784</v>
      </c>
      <c r="K65" s="3">
        <f t="shared" si="7"/>
        <v>3.1176620830003377E-2</v>
      </c>
      <c r="L65" s="10">
        <f t="shared" si="5"/>
        <v>1.3003436426116839</v>
      </c>
    </row>
    <row r="66" spans="1:12" x14ac:dyDescent="0.45">
      <c r="A66" s="1" t="s">
        <v>313</v>
      </c>
      <c r="B66" s="36">
        <v>1399</v>
      </c>
      <c r="C66" s="38">
        <v>78406</v>
      </c>
      <c r="D66" s="35">
        <f t="shared" si="6"/>
        <v>56.044317369549681</v>
      </c>
      <c r="E66" s="38">
        <v>2292</v>
      </c>
      <c r="F66" s="38">
        <v>0</v>
      </c>
      <c r="G66" s="38">
        <v>60</v>
      </c>
      <c r="H66" s="38">
        <v>1500</v>
      </c>
      <c r="I66" s="38">
        <v>0</v>
      </c>
      <c r="J66" s="18">
        <f t="shared" si="3"/>
        <v>3852</v>
      </c>
      <c r="K66" s="3">
        <f t="shared" si="7"/>
        <v>4.9128893196949214E-2</v>
      </c>
      <c r="L66" s="10">
        <f t="shared" si="5"/>
        <v>2.753395282344532</v>
      </c>
    </row>
    <row r="67" spans="1:12" x14ac:dyDescent="0.45">
      <c r="A67" s="1" t="s">
        <v>318</v>
      </c>
      <c r="B67" s="36">
        <v>16147</v>
      </c>
      <c r="C67" s="38">
        <v>185727</v>
      </c>
      <c r="D67" s="35">
        <f t="shared" si="6"/>
        <v>11.502260481823249</v>
      </c>
      <c r="E67" s="38">
        <v>8468</v>
      </c>
      <c r="F67" s="38">
        <v>0</v>
      </c>
      <c r="G67" s="38">
        <v>728</v>
      </c>
      <c r="H67" s="38">
        <v>3000</v>
      </c>
      <c r="I67" s="38">
        <v>0</v>
      </c>
      <c r="J67" s="18">
        <f t="shared" si="3"/>
        <v>12196</v>
      </c>
      <c r="K67" s="3">
        <f t="shared" si="7"/>
        <v>6.5666273616652393E-2</v>
      </c>
      <c r="L67" s="10">
        <f t="shared" si="5"/>
        <v>0.75531058400941353</v>
      </c>
    </row>
    <row r="68" spans="1:12" x14ac:dyDescent="0.45">
      <c r="A68" s="1" t="s">
        <v>323</v>
      </c>
      <c r="B68" s="36">
        <v>2719</v>
      </c>
      <c r="C68" s="38">
        <v>142203</v>
      </c>
      <c r="D68" s="35">
        <f t="shared" si="6"/>
        <v>52.299742552408972</v>
      </c>
      <c r="E68" s="38">
        <v>3923</v>
      </c>
      <c r="F68" s="38">
        <v>39</v>
      </c>
      <c r="G68" s="38">
        <v>0</v>
      </c>
      <c r="H68" s="38">
        <v>1500</v>
      </c>
      <c r="I68" s="38">
        <v>0</v>
      </c>
      <c r="J68" s="18">
        <f t="shared" si="3"/>
        <v>5462</v>
      </c>
      <c r="K68" s="3">
        <f t="shared" si="7"/>
        <v>3.8409878835186317E-2</v>
      </c>
      <c r="L68" s="10">
        <f t="shared" si="5"/>
        <v>2.0088267745494668</v>
      </c>
    </row>
    <row r="69" spans="1:12" x14ac:dyDescent="0.45">
      <c r="A69" s="1" t="s">
        <v>328</v>
      </c>
      <c r="B69" s="36">
        <v>3429</v>
      </c>
      <c r="C69" s="38">
        <v>187804</v>
      </c>
      <c r="D69" s="35">
        <f t="shared" si="6"/>
        <v>54.769320501603964</v>
      </c>
      <c r="E69" s="38">
        <v>6592</v>
      </c>
      <c r="F69" s="38">
        <v>0</v>
      </c>
      <c r="G69" s="38">
        <v>17</v>
      </c>
      <c r="H69" s="38">
        <v>1500</v>
      </c>
      <c r="I69" s="38">
        <v>960</v>
      </c>
      <c r="J69" s="18">
        <f t="shared" si="3"/>
        <v>9069</v>
      </c>
      <c r="K69" s="3">
        <f t="shared" si="7"/>
        <v>4.8289706289535897E-2</v>
      </c>
      <c r="L69" s="10">
        <f t="shared" ref="L69:L100" si="8">J69/B69</f>
        <v>2.6447944006999125</v>
      </c>
    </row>
    <row r="70" spans="1:12" x14ac:dyDescent="0.45">
      <c r="A70" s="1" t="s">
        <v>333</v>
      </c>
      <c r="B70" s="36">
        <v>4505</v>
      </c>
      <c r="C70" s="38">
        <v>141400</v>
      </c>
      <c r="D70" s="35">
        <f t="shared" ref="D70:D101" si="9">C70/B70</f>
        <v>31.387347391786903</v>
      </c>
      <c r="E70" s="38">
        <v>9363</v>
      </c>
      <c r="F70" s="38">
        <v>273</v>
      </c>
      <c r="G70" s="38">
        <v>0</v>
      </c>
      <c r="H70" s="38">
        <v>5371</v>
      </c>
      <c r="I70" s="38">
        <v>0</v>
      </c>
      <c r="J70" s="18">
        <f t="shared" si="3"/>
        <v>15007</v>
      </c>
      <c r="K70" s="3">
        <f t="shared" si="7"/>
        <v>0.10613154172560113</v>
      </c>
      <c r="L70" s="10">
        <f t="shared" si="8"/>
        <v>3.3311875693673696</v>
      </c>
    </row>
    <row r="71" spans="1:12" x14ac:dyDescent="0.45">
      <c r="A71" s="1" t="s">
        <v>338</v>
      </c>
      <c r="B71" s="36">
        <v>1087</v>
      </c>
      <c r="C71" s="38">
        <v>41971</v>
      </c>
      <c r="D71" s="35">
        <f t="shared" si="9"/>
        <v>38.611775528978839</v>
      </c>
      <c r="E71" s="38">
        <v>3699</v>
      </c>
      <c r="F71" s="38">
        <v>75</v>
      </c>
      <c r="G71" s="38">
        <v>0</v>
      </c>
      <c r="H71" s="38">
        <v>1500</v>
      </c>
      <c r="I71" s="38">
        <v>0</v>
      </c>
      <c r="J71" s="18">
        <f t="shared" ref="J71:J126" si="10">SUM(E71:I71)</f>
        <v>5274</v>
      </c>
      <c r="K71" s="3">
        <f t="shared" si="7"/>
        <v>0.12565819256153057</v>
      </c>
      <c r="L71" s="10">
        <f t="shared" si="8"/>
        <v>4.8518859245630175</v>
      </c>
    </row>
    <row r="72" spans="1:12" x14ac:dyDescent="0.45">
      <c r="A72" s="1" t="s">
        <v>343</v>
      </c>
      <c r="B72" s="36">
        <v>915</v>
      </c>
      <c r="C72" s="38">
        <v>51266</v>
      </c>
      <c r="D72" s="35">
        <f t="shared" si="9"/>
        <v>56.028415300546449</v>
      </c>
      <c r="E72" s="38">
        <v>1106</v>
      </c>
      <c r="F72" s="38">
        <v>169</v>
      </c>
      <c r="G72" s="38">
        <v>0</v>
      </c>
      <c r="H72" s="38">
        <v>0</v>
      </c>
      <c r="I72" s="38">
        <v>35</v>
      </c>
      <c r="J72" s="18">
        <f t="shared" si="10"/>
        <v>1310</v>
      </c>
      <c r="K72" s="3">
        <f t="shared" si="7"/>
        <v>2.5552998088401668E-2</v>
      </c>
      <c r="L72" s="10">
        <f t="shared" si="8"/>
        <v>1.4316939890710383</v>
      </c>
    </row>
    <row r="73" spans="1:12" x14ac:dyDescent="0.45">
      <c r="A73" s="1" t="s">
        <v>348</v>
      </c>
      <c r="B73" s="36">
        <v>1029</v>
      </c>
      <c r="C73" s="38">
        <v>65434</v>
      </c>
      <c r="D73" s="35">
        <f t="shared" si="9"/>
        <v>63.589893100097179</v>
      </c>
      <c r="E73" s="38">
        <v>650</v>
      </c>
      <c r="F73" s="38">
        <v>0</v>
      </c>
      <c r="G73" s="38">
        <v>0</v>
      </c>
      <c r="H73" s="38">
        <v>1500</v>
      </c>
      <c r="I73" s="38">
        <v>0</v>
      </c>
      <c r="J73" s="18">
        <f t="shared" si="10"/>
        <v>2150</v>
      </c>
      <c r="K73" s="3">
        <f t="shared" si="7"/>
        <v>3.2857535837637925E-2</v>
      </c>
      <c r="L73" s="10">
        <f t="shared" si="8"/>
        <v>2.0894071914480077</v>
      </c>
    </row>
    <row r="74" spans="1:12" x14ac:dyDescent="0.45">
      <c r="A74" s="1" t="s">
        <v>353</v>
      </c>
      <c r="B74" s="36">
        <v>816490</v>
      </c>
      <c r="C74" s="38">
        <v>44965971</v>
      </c>
      <c r="D74" s="35">
        <f t="shared" si="9"/>
        <v>55.072286249678498</v>
      </c>
      <c r="E74" s="38">
        <v>2357184</v>
      </c>
      <c r="F74" s="38">
        <v>100598</v>
      </c>
      <c r="G74" s="38">
        <v>751924</v>
      </c>
      <c r="H74" s="38">
        <v>5226028</v>
      </c>
      <c r="I74" s="38">
        <v>0</v>
      </c>
      <c r="J74" s="18">
        <f t="shared" si="10"/>
        <v>8435734</v>
      </c>
      <c r="K74" s="3">
        <f t="shared" si="7"/>
        <v>0.1876026206572966</v>
      </c>
      <c r="L74" s="10">
        <f t="shared" si="8"/>
        <v>10.331705226028488</v>
      </c>
    </row>
    <row r="75" spans="1:12" x14ac:dyDescent="0.45">
      <c r="A75" s="1" t="s">
        <v>358</v>
      </c>
      <c r="B75" s="36">
        <v>12886</v>
      </c>
      <c r="C75" s="38">
        <v>694070</v>
      </c>
      <c r="D75" s="35">
        <f t="shared" si="9"/>
        <v>53.862331212168243</v>
      </c>
      <c r="E75" s="38">
        <v>20222</v>
      </c>
      <c r="F75" s="38">
        <v>677</v>
      </c>
      <c r="G75" s="38">
        <v>2102</v>
      </c>
      <c r="H75" s="38">
        <v>12973</v>
      </c>
      <c r="I75" s="38">
        <v>965</v>
      </c>
      <c r="J75" s="18">
        <f t="shared" si="10"/>
        <v>36939</v>
      </c>
      <c r="K75" s="3">
        <f t="shared" si="7"/>
        <v>5.322085668592505E-2</v>
      </c>
      <c r="L75" s="10">
        <f t="shared" si="8"/>
        <v>2.866599410212634</v>
      </c>
    </row>
    <row r="76" spans="1:12" x14ac:dyDescent="0.45">
      <c r="A76" s="1" t="s">
        <v>363</v>
      </c>
      <c r="B76" s="36">
        <v>1135</v>
      </c>
      <c r="C76" s="38">
        <v>72887</v>
      </c>
      <c r="D76" s="35">
        <f t="shared" si="9"/>
        <v>64.217621145374451</v>
      </c>
      <c r="E76" s="38">
        <v>979</v>
      </c>
      <c r="F76" s="38">
        <v>0</v>
      </c>
      <c r="G76" s="38">
        <v>1332</v>
      </c>
      <c r="H76" s="38">
        <v>0</v>
      </c>
      <c r="I76" s="38">
        <v>0</v>
      </c>
      <c r="J76" s="18">
        <f t="shared" si="10"/>
        <v>2311</v>
      </c>
      <c r="K76" s="3">
        <f t="shared" si="7"/>
        <v>3.1706614348237683E-2</v>
      </c>
      <c r="L76" s="10">
        <f t="shared" si="8"/>
        <v>2.0361233480176213</v>
      </c>
    </row>
    <row r="77" spans="1:12" x14ac:dyDescent="0.45">
      <c r="A77" s="1" t="s">
        <v>368</v>
      </c>
      <c r="B77" s="36">
        <v>984</v>
      </c>
      <c r="C77" s="38">
        <v>81553</v>
      </c>
      <c r="D77" s="35">
        <f t="shared" si="9"/>
        <v>82.879065040650403</v>
      </c>
      <c r="E77" s="38">
        <v>2500</v>
      </c>
      <c r="F77" s="38">
        <v>0</v>
      </c>
      <c r="G77" s="38">
        <v>0</v>
      </c>
      <c r="H77" s="38">
        <v>0</v>
      </c>
      <c r="I77" s="38">
        <v>100</v>
      </c>
      <c r="J77" s="18">
        <f t="shared" si="10"/>
        <v>2600</v>
      </c>
      <c r="K77" s="3">
        <f t="shared" si="7"/>
        <v>3.1881107991122336E-2</v>
      </c>
      <c r="L77" s="10">
        <f t="shared" si="8"/>
        <v>2.6422764227642275</v>
      </c>
    </row>
    <row r="78" spans="1:12" x14ac:dyDescent="0.45">
      <c r="A78" s="1" t="s">
        <v>373</v>
      </c>
      <c r="B78" s="36">
        <v>721</v>
      </c>
      <c r="C78" s="38">
        <v>16001</v>
      </c>
      <c r="D78" s="35">
        <f t="shared" si="9"/>
        <v>22.192787794729544</v>
      </c>
      <c r="E78" s="38">
        <v>546</v>
      </c>
      <c r="F78" s="38">
        <v>0</v>
      </c>
      <c r="G78" s="38">
        <v>0</v>
      </c>
      <c r="H78" s="38">
        <v>0</v>
      </c>
      <c r="I78" s="38">
        <v>0</v>
      </c>
      <c r="J78" s="18">
        <f t="shared" si="10"/>
        <v>546</v>
      </c>
      <c r="K78" s="3">
        <f t="shared" si="7"/>
        <v>3.4122867320792449E-2</v>
      </c>
      <c r="L78" s="10">
        <f t="shared" si="8"/>
        <v>0.75728155339805825</v>
      </c>
    </row>
    <row r="79" spans="1:12" x14ac:dyDescent="0.45">
      <c r="A79" s="1" t="s">
        <v>378</v>
      </c>
      <c r="B79" s="36">
        <v>23965</v>
      </c>
      <c r="C79" s="38">
        <v>576181</v>
      </c>
      <c r="D79" s="35">
        <f t="shared" si="9"/>
        <v>24.042603797204258</v>
      </c>
      <c r="E79" s="38">
        <v>36460</v>
      </c>
      <c r="F79" s="38">
        <v>654</v>
      </c>
      <c r="G79" s="38">
        <v>8132</v>
      </c>
      <c r="H79" s="38">
        <v>14419</v>
      </c>
      <c r="I79" s="38">
        <v>0</v>
      </c>
      <c r="J79" s="18">
        <f t="shared" si="10"/>
        <v>59665</v>
      </c>
      <c r="K79" s="3">
        <f t="shared" si="7"/>
        <v>0.10355252950027856</v>
      </c>
      <c r="L79" s="10">
        <f t="shared" si="8"/>
        <v>2.489672438973503</v>
      </c>
    </row>
    <row r="80" spans="1:12" x14ac:dyDescent="0.45">
      <c r="A80" s="1" t="s">
        <v>383</v>
      </c>
      <c r="B80" s="36">
        <v>2243</v>
      </c>
      <c r="C80" s="38">
        <v>75590</v>
      </c>
      <c r="D80" s="35">
        <f t="shared" si="9"/>
        <v>33.700401248328134</v>
      </c>
      <c r="E80" s="38">
        <v>17060</v>
      </c>
      <c r="F80" s="38">
        <v>1035</v>
      </c>
      <c r="G80" s="38">
        <v>6066</v>
      </c>
      <c r="H80" s="38">
        <v>2710</v>
      </c>
      <c r="I80" s="38">
        <v>415</v>
      </c>
      <c r="J80" s="18">
        <f t="shared" si="10"/>
        <v>27286</v>
      </c>
      <c r="K80" s="3">
        <f t="shared" si="7"/>
        <v>0.36097367376637124</v>
      </c>
      <c r="L80" s="10">
        <f t="shared" si="8"/>
        <v>12.164957646009809</v>
      </c>
    </row>
    <row r="81" spans="1:12" x14ac:dyDescent="0.45">
      <c r="A81" s="1" t="s">
        <v>388</v>
      </c>
      <c r="B81" s="36">
        <v>9561</v>
      </c>
      <c r="C81" s="38">
        <v>122251</v>
      </c>
      <c r="D81" s="35">
        <f t="shared" si="9"/>
        <v>12.786424014224453</v>
      </c>
      <c r="E81" s="38">
        <v>9969</v>
      </c>
      <c r="F81" s="38">
        <v>230</v>
      </c>
      <c r="G81" s="38">
        <v>0</v>
      </c>
      <c r="H81" s="38">
        <v>1250</v>
      </c>
      <c r="I81" s="38">
        <v>0</v>
      </c>
      <c r="J81" s="18">
        <f t="shared" si="10"/>
        <v>11449</v>
      </c>
      <c r="K81" s="3">
        <f t="shared" si="7"/>
        <v>9.3651585672100843E-2</v>
      </c>
      <c r="L81" s="10">
        <f t="shared" si="8"/>
        <v>1.197468884007949</v>
      </c>
    </row>
    <row r="82" spans="1:12" x14ac:dyDescent="0.45">
      <c r="A82" s="1" t="s">
        <v>393</v>
      </c>
      <c r="B82" s="36">
        <v>1052</v>
      </c>
      <c r="C82" s="38">
        <v>71586</v>
      </c>
      <c r="D82" s="35">
        <f t="shared" si="9"/>
        <v>68.047528517110266</v>
      </c>
      <c r="E82" s="38">
        <v>3722</v>
      </c>
      <c r="F82" s="38">
        <v>0</v>
      </c>
      <c r="G82" s="38">
        <v>0</v>
      </c>
      <c r="H82" s="38">
        <v>1500</v>
      </c>
      <c r="I82" s="38">
        <v>0</v>
      </c>
      <c r="J82" s="18">
        <f t="shared" si="10"/>
        <v>5222</v>
      </c>
      <c r="K82" s="3">
        <f t="shared" si="7"/>
        <v>7.2947224317604004E-2</v>
      </c>
      <c r="L82" s="10">
        <f t="shared" si="8"/>
        <v>4.9638783269961975</v>
      </c>
    </row>
    <row r="83" spans="1:12" x14ac:dyDescent="0.45">
      <c r="A83" s="1" t="s">
        <v>398</v>
      </c>
      <c r="B83" s="36">
        <v>3066</v>
      </c>
      <c r="C83" s="38">
        <v>75673</v>
      </c>
      <c r="D83" s="35">
        <f t="shared" si="9"/>
        <v>24.681343770384867</v>
      </c>
      <c r="E83" s="38">
        <v>1443</v>
      </c>
      <c r="F83" s="38">
        <v>0</v>
      </c>
      <c r="G83" s="38">
        <v>0</v>
      </c>
      <c r="H83" s="38">
        <v>1500</v>
      </c>
      <c r="I83" s="38">
        <v>0</v>
      </c>
      <c r="J83" s="18">
        <f t="shared" si="10"/>
        <v>2943</v>
      </c>
      <c r="K83" s="3">
        <f t="shared" si="7"/>
        <v>3.8891017932419752E-2</v>
      </c>
      <c r="L83" s="10">
        <f t="shared" si="8"/>
        <v>0.95988258317025443</v>
      </c>
    </row>
    <row r="84" spans="1:12" x14ac:dyDescent="0.45">
      <c r="A84" s="1" t="s">
        <v>403</v>
      </c>
      <c r="B84" s="36">
        <v>11354</v>
      </c>
      <c r="C84" s="38">
        <v>500304</v>
      </c>
      <c r="D84" s="35">
        <f t="shared" si="9"/>
        <v>44.064118372379781</v>
      </c>
      <c r="E84" s="38">
        <v>30835</v>
      </c>
      <c r="F84" s="38">
        <v>1520</v>
      </c>
      <c r="G84" s="38">
        <v>5982</v>
      </c>
      <c r="H84" s="38">
        <v>5000</v>
      </c>
      <c r="I84" s="38">
        <v>0</v>
      </c>
      <c r="J84" s="18">
        <f t="shared" si="10"/>
        <v>43337</v>
      </c>
      <c r="K84" s="3">
        <f t="shared" si="7"/>
        <v>8.6621334228788899E-2</v>
      </c>
      <c r="L84" s="10">
        <f t="shared" si="8"/>
        <v>3.8168927250308262</v>
      </c>
    </row>
    <row r="85" spans="1:12" x14ac:dyDescent="0.45">
      <c r="A85" s="1" t="s">
        <v>408</v>
      </c>
      <c r="B85" s="36">
        <v>6112</v>
      </c>
      <c r="C85" s="38">
        <v>225788</v>
      </c>
      <c r="D85" s="35">
        <f t="shared" si="9"/>
        <v>36.941753926701573</v>
      </c>
      <c r="E85" s="38">
        <v>10000</v>
      </c>
      <c r="F85" s="38">
        <v>1238</v>
      </c>
      <c r="G85" s="38">
        <v>100</v>
      </c>
      <c r="H85" s="38">
        <v>1500</v>
      </c>
      <c r="I85" s="38">
        <v>500</v>
      </c>
      <c r="J85" s="18">
        <f t="shared" si="10"/>
        <v>13338</v>
      </c>
      <c r="K85" s="3">
        <f t="shared" si="7"/>
        <v>5.907311283150566E-2</v>
      </c>
      <c r="L85" s="10">
        <f t="shared" si="8"/>
        <v>2.182264397905759</v>
      </c>
    </row>
    <row r="86" spans="1:12" x14ac:dyDescent="0.45">
      <c r="A86" s="1" t="s">
        <v>413</v>
      </c>
      <c r="B86" s="36">
        <v>2923</v>
      </c>
      <c r="C86" s="38">
        <v>135969</v>
      </c>
      <c r="D86" s="35">
        <f t="shared" si="9"/>
        <v>46.51693465617516</v>
      </c>
      <c r="E86" s="38">
        <v>1569</v>
      </c>
      <c r="F86" s="38">
        <v>443</v>
      </c>
      <c r="G86" s="38">
        <v>0</v>
      </c>
      <c r="H86" s="38">
        <v>1500</v>
      </c>
      <c r="I86" s="38">
        <v>0</v>
      </c>
      <c r="J86" s="18">
        <f t="shared" si="10"/>
        <v>3512</v>
      </c>
      <c r="K86" s="3">
        <f t="shared" si="7"/>
        <v>2.5829416999463114E-2</v>
      </c>
      <c r="L86" s="10">
        <f t="shared" si="8"/>
        <v>1.2015053027711255</v>
      </c>
    </row>
    <row r="87" spans="1:12" x14ac:dyDescent="0.45">
      <c r="A87" s="1" t="s">
        <v>418</v>
      </c>
      <c r="B87" s="36">
        <v>1971</v>
      </c>
      <c r="C87" s="38">
        <v>56950</v>
      </c>
      <c r="D87" s="35">
        <f t="shared" si="9"/>
        <v>28.893962455606292</v>
      </c>
      <c r="E87" s="38">
        <v>3150</v>
      </c>
      <c r="F87" s="38">
        <v>400</v>
      </c>
      <c r="G87" s="38">
        <v>0</v>
      </c>
      <c r="H87" s="38">
        <v>2202</v>
      </c>
      <c r="I87" s="38">
        <v>0</v>
      </c>
      <c r="J87" s="18">
        <f t="shared" si="10"/>
        <v>5752</v>
      </c>
      <c r="K87" s="3">
        <f t="shared" si="7"/>
        <v>0.10100087796312555</v>
      </c>
      <c r="L87" s="10">
        <f t="shared" si="8"/>
        <v>2.9183155758498223</v>
      </c>
    </row>
    <row r="88" spans="1:12" x14ac:dyDescent="0.45">
      <c r="A88" s="1" t="s">
        <v>423</v>
      </c>
      <c r="B88" s="36">
        <v>3292</v>
      </c>
      <c r="C88" s="38">
        <v>142045</v>
      </c>
      <c r="D88" s="35">
        <f t="shared" si="9"/>
        <v>43.148541919805588</v>
      </c>
      <c r="E88" s="38">
        <v>6651</v>
      </c>
      <c r="F88" s="38">
        <v>0</v>
      </c>
      <c r="G88" s="38">
        <v>0</v>
      </c>
      <c r="H88" s="38">
        <v>1500</v>
      </c>
      <c r="I88" s="38">
        <v>0</v>
      </c>
      <c r="J88" s="18">
        <f t="shared" si="10"/>
        <v>8151</v>
      </c>
      <c r="K88" s="3">
        <f t="shared" si="7"/>
        <v>5.7383223626315608E-2</v>
      </c>
      <c r="L88" s="10">
        <f t="shared" si="8"/>
        <v>2.4760024301336574</v>
      </c>
    </row>
    <row r="89" spans="1:12" x14ac:dyDescent="0.45">
      <c r="A89" s="1" t="s">
        <v>428</v>
      </c>
      <c r="B89" s="36">
        <v>4448</v>
      </c>
      <c r="C89" s="38">
        <v>277203</v>
      </c>
      <c r="D89" s="35">
        <f t="shared" si="9"/>
        <v>62.320818345323744</v>
      </c>
      <c r="E89" s="38">
        <v>17503</v>
      </c>
      <c r="F89" s="38">
        <v>1180</v>
      </c>
      <c r="G89" s="38">
        <v>661</v>
      </c>
      <c r="H89" s="38">
        <v>8858</v>
      </c>
      <c r="I89" s="38">
        <v>0</v>
      </c>
      <c r="J89" s="18">
        <f t="shared" si="10"/>
        <v>28202</v>
      </c>
      <c r="K89" s="3">
        <f t="shared" si="7"/>
        <v>0.10173771568128773</v>
      </c>
      <c r="L89" s="10">
        <f t="shared" si="8"/>
        <v>6.3403776978417268</v>
      </c>
    </row>
    <row r="90" spans="1:12" x14ac:dyDescent="0.45">
      <c r="A90" s="1" t="s">
        <v>433</v>
      </c>
      <c r="B90" s="36">
        <v>9092</v>
      </c>
      <c r="C90" s="38">
        <v>162430</v>
      </c>
      <c r="D90" s="35">
        <f t="shared" si="9"/>
        <v>17.86515618125825</v>
      </c>
      <c r="E90" s="38">
        <v>5502</v>
      </c>
      <c r="F90" s="38">
        <v>0</v>
      </c>
      <c r="G90" s="38">
        <v>0</v>
      </c>
      <c r="H90" s="38">
        <v>3000</v>
      </c>
      <c r="I90" s="38">
        <v>572</v>
      </c>
      <c r="J90" s="18">
        <f t="shared" si="10"/>
        <v>9074</v>
      </c>
      <c r="K90" s="3">
        <f t="shared" si="7"/>
        <v>5.5864064520100967E-2</v>
      </c>
      <c r="L90" s="10">
        <f t="shared" si="8"/>
        <v>0.99802023757149139</v>
      </c>
    </row>
    <row r="91" spans="1:12" x14ac:dyDescent="0.45">
      <c r="A91" s="1" t="s">
        <v>438</v>
      </c>
      <c r="B91" s="36">
        <v>426832</v>
      </c>
      <c r="C91" s="38">
        <v>26407972</v>
      </c>
      <c r="D91" s="35">
        <f t="shared" si="9"/>
        <v>61.869709862428309</v>
      </c>
      <c r="E91" s="38">
        <v>976729</v>
      </c>
      <c r="F91" s="38">
        <v>20194</v>
      </c>
      <c r="G91" s="38">
        <v>200111</v>
      </c>
      <c r="H91" s="38">
        <v>2517568</v>
      </c>
      <c r="I91" s="38">
        <v>68588</v>
      </c>
      <c r="J91" s="18">
        <f t="shared" si="10"/>
        <v>3783190</v>
      </c>
      <c r="K91" s="3">
        <f t="shared" si="7"/>
        <v>0.14325939152010614</v>
      </c>
      <c r="L91" s="10">
        <f t="shared" si="8"/>
        <v>8.8634169884169882</v>
      </c>
    </row>
    <row r="92" spans="1:12" x14ac:dyDescent="0.45">
      <c r="A92" s="1" t="s">
        <v>443</v>
      </c>
      <c r="B92" s="36">
        <v>24234</v>
      </c>
      <c r="C92" s="38">
        <v>1165098</v>
      </c>
      <c r="D92" s="35">
        <f t="shared" si="9"/>
        <v>48.076999257241894</v>
      </c>
      <c r="E92" s="38">
        <v>71380</v>
      </c>
      <c r="F92" s="38">
        <v>23074</v>
      </c>
      <c r="G92" s="38">
        <v>5846</v>
      </c>
      <c r="H92" s="38">
        <v>46175</v>
      </c>
      <c r="I92" s="38">
        <v>2250</v>
      </c>
      <c r="J92" s="18">
        <f t="shared" si="10"/>
        <v>148725</v>
      </c>
      <c r="K92" s="3">
        <f t="shared" si="7"/>
        <v>0.12765020624874474</v>
      </c>
      <c r="L92" s="10">
        <f t="shared" si="8"/>
        <v>6.1370388710076753</v>
      </c>
    </row>
    <row r="93" spans="1:12" x14ac:dyDescent="0.45">
      <c r="A93" s="1" t="s">
        <v>448</v>
      </c>
      <c r="B93" s="36">
        <v>2414</v>
      </c>
      <c r="C93" s="38">
        <v>153860</v>
      </c>
      <c r="D93" s="35">
        <f t="shared" si="9"/>
        <v>63.736536868268438</v>
      </c>
      <c r="E93" s="38">
        <v>8359</v>
      </c>
      <c r="F93" s="38">
        <v>52</v>
      </c>
      <c r="G93" s="38">
        <v>32</v>
      </c>
      <c r="H93" s="38">
        <v>1500</v>
      </c>
      <c r="I93" s="38">
        <v>0</v>
      </c>
      <c r="J93" s="18">
        <f t="shared" si="10"/>
        <v>9943</v>
      </c>
      <c r="K93" s="3">
        <f t="shared" si="7"/>
        <v>6.4623683868451839E-2</v>
      </c>
      <c r="L93" s="10">
        <f t="shared" si="8"/>
        <v>4.1188898094449051</v>
      </c>
    </row>
    <row r="94" spans="1:12" x14ac:dyDescent="0.45">
      <c r="A94" s="1" t="s">
        <v>453</v>
      </c>
      <c r="B94" s="36">
        <v>9700</v>
      </c>
      <c r="C94" s="38">
        <v>478716</v>
      </c>
      <c r="D94" s="35">
        <f t="shared" si="9"/>
        <v>49.352164948453606</v>
      </c>
      <c r="E94" s="38">
        <v>15035</v>
      </c>
      <c r="F94" s="38">
        <v>1365</v>
      </c>
      <c r="G94" s="38">
        <v>694</v>
      </c>
      <c r="H94" s="38">
        <v>11860</v>
      </c>
      <c r="I94" s="38">
        <v>150</v>
      </c>
      <c r="J94" s="18">
        <f t="shared" si="10"/>
        <v>29104</v>
      </c>
      <c r="K94" s="3">
        <f t="shared" si="7"/>
        <v>6.0795962533109399E-2</v>
      </c>
      <c r="L94" s="10">
        <f t="shared" si="8"/>
        <v>3.0004123711340207</v>
      </c>
    </row>
    <row r="95" spans="1:12" x14ac:dyDescent="0.45">
      <c r="A95" s="1" t="s">
        <v>458</v>
      </c>
      <c r="B95" s="36">
        <v>875</v>
      </c>
      <c r="C95" s="38">
        <v>34177</v>
      </c>
      <c r="D95" s="35">
        <f t="shared" si="9"/>
        <v>39.059428571428569</v>
      </c>
      <c r="E95" s="38">
        <v>3772</v>
      </c>
      <c r="F95" s="38">
        <v>0</v>
      </c>
      <c r="G95" s="38">
        <v>0</v>
      </c>
      <c r="H95" s="38">
        <v>1500</v>
      </c>
      <c r="I95" s="38">
        <v>0</v>
      </c>
      <c r="J95" s="18">
        <f t="shared" si="10"/>
        <v>5272</v>
      </c>
      <c r="K95" s="3">
        <f t="shared" si="7"/>
        <v>0.15425578605494925</v>
      </c>
      <c r="L95" s="10">
        <f t="shared" si="8"/>
        <v>6.0251428571428569</v>
      </c>
    </row>
    <row r="96" spans="1:12" x14ac:dyDescent="0.45">
      <c r="A96" s="1" t="s">
        <v>463</v>
      </c>
      <c r="B96" s="36">
        <v>1024</v>
      </c>
      <c r="C96" s="38">
        <v>46566</v>
      </c>
      <c r="D96" s="35">
        <f t="shared" si="9"/>
        <v>45.474609375</v>
      </c>
      <c r="E96" s="38">
        <v>2776</v>
      </c>
      <c r="F96" s="38">
        <v>0</v>
      </c>
      <c r="G96" s="38">
        <v>0</v>
      </c>
      <c r="H96" s="38">
        <v>0</v>
      </c>
      <c r="I96" s="38">
        <v>0</v>
      </c>
      <c r="J96" s="18">
        <f t="shared" si="10"/>
        <v>2776</v>
      </c>
      <c r="K96" s="3">
        <f t="shared" si="7"/>
        <v>5.9614310870592276E-2</v>
      </c>
      <c r="L96" s="10">
        <f t="shared" si="8"/>
        <v>2.7109375</v>
      </c>
    </row>
    <row r="97" spans="1:12" x14ac:dyDescent="0.45">
      <c r="A97" s="1" t="s">
        <v>468</v>
      </c>
      <c r="B97" s="36">
        <v>1106</v>
      </c>
      <c r="C97" s="38">
        <v>0</v>
      </c>
      <c r="D97" s="35">
        <f t="shared" si="9"/>
        <v>0</v>
      </c>
      <c r="E97" s="38">
        <v>0</v>
      </c>
      <c r="F97" t="s">
        <v>37</v>
      </c>
      <c r="G97" t="s">
        <v>37</v>
      </c>
      <c r="H97" t="s">
        <v>37</v>
      </c>
      <c r="I97" t="s">
        <v>37</v>
      </c>
      <c r="J97" s="18">
        <f t="shared" si="10"/>
        <v>0</v>
      </c>
      <c r="L97" s="10">
        <f t="shared" si="8"/>
        <v>0</v>
      </c>
    </row>
    <row r="98" spans="1:12" x14ac:dyDescent="0.45">
      <c r="A98" s="1" t="s">
        <v>470</v>
      </c>
      <c r="B98" s="36">
        <v>23297</v>
      </c>
      <c r="C98" s="38">
        <v>592896</v>
      </c>
      <c r="D98" s="35">
        <f t="shared" si="9"/>
        <v>25.449457011632401</v>
      </c>
      <c r="E98" s="38">
        <v>23750</v>
      </c>
      <c r="F98" s="38">
        <v>333</v>
      </c>
      <c r="G98" s="38">
        <v>500</v>
      </c>
      <c r="H98" s="38">
        <v>2488</v>
      </c>
      <c r="I98" s="38">
        <v>0</v>
      </c>
      <c r="J98" s="18">
        <f t="shared" si="10"/>
        <v>27071</v>
      </c>
      <c r="K98" s="3">
        <f t="shared" ref="K98:K120" si="11">J98/C98</f>
        <v>4.5658935125215891E-2</v>
      </c>
      <c r="L98" s="10">
        <f t="shared" si="8"/>
        <v>1.1619951066660943</v>
      </c>
    </row>
    <row r="99" spans="1:12" x14ac:dyDescent="0.45">
      <c r="A99" s="1" t="s">
        <v>475</v>
      </c>
      <c r="B99" s="36">
        <v>4841</v>
      </c>
      <c r="C99" s="38">
        <v>54471</v>
      </c>
      <c r="D99" s="35">
        <f t="shared" si="9"/>
        <v>11.25201404668457</v>
      </c>
      <c r="E99" s="38">
        <v>3795</v>
      </c>
      <c r="F99" s="38">
        <v>0</v>
      </c>
      <c r="G99" s="38">
        <v>0</v>
      </c>
      <c r="H99" s="38">
        <v>0</v>
      </c>
      <c r="I99" s="38">
        <v>0</v>
      </c>
      <c r="J99" s="18">
        <f t="shared" si="10"/>
        <v>3795</v>
      </c>
      <c r="K99" s="3">
        <f t="shared" si="11"/>
        <v>6.9670099686071491E-2</v>
      </c>
      <c r="L99" s="10">
        <f t="shared" si="8"/>
        <v>0.78392894030159055</v>
      </c>
    </row>
    <row r="100" spans="1:12" x14ac:dyDescent="0.45">
      <c r="A100" s="1" t="s">
        <v>480</v>
      </c>
      <c r="B100" s="36">
        <v>7264</v>
      </c>
      <c r="C100" s="38">
        <v>277863</v>
      </c>
      <c r="D100" s="35">
        <f t="shared" si="9"/>
        <v>38.252064977973568</v>
      </c>
      <c r="E100" s="38">
        <v>19217</v>
      </c>
      <c r="F100" s="38">
        <v>562</v>
      </c>
      <c r="G100" s="38">
        <v>812</v>
      </c>
      <c r="H100" s="38">
        <v>1850</v>
      </c>
      <c r="I100" s="38">
        <v>0</v>
      </c>
      <c r="J100" s="18">
        <f t="shared" si="10"/>
        <v>22441</v>
      </c>
      <c r="K100" s="3">
        <f t="shared" si="11"/>
        <v>8.0762821966220769E-2</v>
      </c>
      <c r="L100" s="10">
        <f t="shared" si="8"/>
        <v>3.0893447136563879</v>
      </c>
    </row>
    <row r="101" spans="1:12" x14ac:dyDescent="0.45">
      <c r="A101" s="1" t="s">
        <v>485</v>
      </c>
      <c r="B101" s="36">
        <v>1191</v>
      </c>
      <c r="C101" s="38">
        <v>102513</v>
      </c>
      <c r="D101" s="35">
        <f t="shared" si="9"/>
        <v>86.073047858942061</v>
      </c>
      <c r="E101" s="38">
        <v>1741</v>
      </c>
      <c r="F101" s="38">
        <v>30</v>
      </c>
      <c r="G101" s="38">
        <v>0</v>
      </c>
      <c r="H101" s="38">
        <v>3000</v>
      </c>
      <c r="I101" s="38">
        <v>0</v>
      </c>
      <c r="J101" s="18">
        <f t="shared" si="10"/>
        <v>4771</v>
      </c>
      <c r="K101" s="3">
        <f t="shared" si="11"/>
        <v>4.6540438773618957E-2</v>
      </c>
      <c r="L101" s="10">
        <f t="shared" ref="L101:L126" si="12">J101/B101</f>
        <v>4.005877413937867</v>
      </c>
    </row>
    <row r="102" spans="1:12" x14ac:dyDescent="0.45">
      <c r="A102" s="1" t="s">
        <v>490</v>
      </c>
      <c r="B102" s="36">
        <v>164962</v>
      </c>
      <c r="C102" s="38">
        <v>6334728</v>
      </c>
      <c r="D102" s="35">
        <f t="shared" ref="D102:D128" si="13">C102/B102</f>
        <v>38.401134806803988</v>
      </c>
      <c r="E102" s="38">
        <v>360334</v>
      </c>
      <c r="F102" s="38">
        <v>2304</v>
      </c>
      <c r="G102" s="38">
        <v>19014</v>
      </c>
      <c r="H102" s="38">
        <v>123703</v>
      </c>
      <c r="I102" s="38">
        <v>0</v>
      </c>
      <c r="J102" s="18">
        <f t="shared" si="10"/>
        <v>505355</v>
      </c>
      <c r="K102" s="3">
        <f t="shared" si="11"/>
        <v>7.9775327370014942E-2</v>
      </c>
      <c r="L102" s="10">
        <f t="shared" si="12"/>
        <v>3.0634631005928639</v>
      </c>
    </row>
    <row r="103" spans="1:12" x14ac:dyDescent="0.45">
      <c r="A103" s="1" t="s">
        <v>494</v>
      </c>
      <c r="B103" s="36">
        <v>98205</v>
      </c>
      <c r="C103" s="38">
        <v>1849316</v>
      </c>
      <c r="D103" s="35">
        <f t="shared" si="13"/>
        <v>18.831179675169288</v>
      </c>
      <c r="E103" s="38">
        <v>55754</v>
      </c>
      <c r="F103" s="38">
        <v>3002</v>
      </c>
      <c r="G103" s="38">
        <v>7236</v>
      </c>
      <c r="H103" s="38">
        <v>46526</v>
      </c>
      <c r="I103" s="38">
        <v>0</v>
      </c>
      <c r="J103" s="18">
        <f t="shared" si="10"/>
        <v>112518</v>
      </c>
      <c r="K103" s="3">
        <f t="shared" si="11"/>
        <v>6.0843036019804078E-2</v>
      </c>
      <c r="L103" s="10">
        <f t="shared" si="12"/>
        <v>1.1457461432717275</v>
      </c>
    </row>
    <row r="104" spans="1:12" x14ac:dyDescent="0.45">
      <c r="A104" s="1" t="s">
        <v>497</v>
      </c>
      <c r="B104" s="36">
        <v>26856</v>
      </c>
      <c r="C104" s="38">
        <v>780191</v>
      </c>
      <c r="D104" s="35">
        <f t="shared" si="13"/>
        <v>29.05090110217456</v>
      </c>
      <c r="E104" s="38">
        <v>53872</v>
      </c>
      <c r="F104" s="38">
        <v>6592</v>
      </c>
      <c r="G104" s="38">
        <v>8231</v>
      </c>
      <c r="H104" s="38">
        <v>25545</v>
      </c>
      <c r="I104" s="38">
        <v>0</v>
      </c>
      <c r="J104" s="18">
        <f t="shared" si="10"/>
        <v>94240</v>
      </c>
      <c r="K104" s="3">
        <f t="shared" si="11"/>
        <v>0.12079093452757081</v>
      </c>
      <c r="L104" s="10">
        <f t="shared" si="12"/>
        <v>3.5090854929997022</v>
      </c>
    </row>
    <row r="105" spans="1:12" x14ac:dyDescent="0.45">
      <c r="A105" s="1" t="s">
        <v>500</v>
      </c>
      <c r="B105" s="36">
        <v>50138</v>
      </c>
      <c r="C105" s="38">
        <v>1692490</v>
      </c>
      <c r="D105" s="35">
        <f t="shared" si="13"/>
        <v>33.756631696517609</v>
      </c>
      <c r="E105" s="38">
        <v>65312</v>
      </c>
      <c r="F105" s="38">
        <v>2659</v>
      </c>
      <c r="G105" s="38">
        <v>3617</v>
      </c>
      <c r="H105" s="38">
        <v>162043</v>
      </c>
      <c r="I105" s="38">
        <v>520</v>
      </c>
      <c r="J105" s="18">
        <f t="shared" si="10"/>
        <v>234151</v>
      </c>
      <c r="K105" s="3">
        <f t="shared" si="11"/>
        <v>0.13834705079498255</v>
      </c>
      <c r="L105" s="10">
        <f t="shared" si="12"/>
        <v>4.6701304399856394</v>
      </c>
    </row>
    <row r="106" spans="1:12" x14ac:dyDescent="0.45">
      <c r="A106" s="1" t="s">
        <v>505</v>
      </c>
      <c r="B106" s="36">
        <v>1427</v>
      </c>
      <c r="C106" s="38">
        <v>24991</v>
      </c>
      <c r="D106" s="35">
        <f t="shared" si="13"/>
        <v>17.512964260686754</v>
      </c>
      <c r="E106" s="38">
        <v>1713</v>
      </c>
      <c r="F106" s="38">
        <v>0</v>
      </c>
      <c r="G106" s="38">
        <v>0</v>
      </c>
      <c r="H106" s="38">
        <v>1500</v>
      </c>
      <c r="I106" s="38">
        <v>666</v>
      </c>
      <c r="J106" s="18">
        <f t="shared" si="10"/>
        <v>3879</v>
      </c>
      <c r="K106" s="3">
        <f t="shared" si="11"/>
        <v>0.15521587771597775</v>
      </c>
      <c r="L106" s="10">
        <f t="shared" si="12"/>
        <v>2.7182901191310442</v>
      </c>
    </row>
    <row r="107" spans="1:12" x14ac:dyDescent="0.45">
      <c r="A107" s="1" t="s">
        <v>510</v>
      </c>
      <c r="B107" s="36">
        <v>2862</v>
      </c>
      <c r="C107" s="38">
        <v>102423</v>
      </c>
      <c r="D107" s="35">
        <f t="shared" si="13"/>
        <v>35.787211740041926</v>
      </c>
      <c r="E107" s="38">
        <v>3274</v>
      </c>
      <c r="F107" s="38">
        <v>0</v>
      </c>
      <c r="G107" s="38">
        <v>258</v>
      </c>
      <c r="H107" s="38">
        <v>1500</v>
      </c>
      <c r="I107" s="38">
        <v>0</v>
      </c>
      <c r="J107" s="18">
        <f t="shared" si="10"/>
        <v>5032</v>
      </c>
      <c r="K107" s="3">
        <f t="shared" si="11"/>
        <v>4.9129590033488574E-2</v>
      </c>
      <c r="L107" s="10">
        <f t="shared" si="12"/>
        <v>1.7582110412299092</v>
      </c>
    </row>
    <row r="108" spans="1:12" x14ac:dyDescent="0.45">
      <c r="A108" s="1" t="s">
        <v>515</v>
      </c>
      <c r="B108" s="36">
        <v>266</v>
      </c>
      <c r="C108" s="38">
        <v>26488</v>
      </c>
      <c r="D108" s="35">
        <f t="shared" si="13"/>
        <v>99.578947368421055</v>
      </c>
      <c r="E108" s="38">
        <v>1995</v>
      </c>
      <c r="F108" s="38">
        <v>0</v>
      </c>
      <c r="G108" s="38">
        <v>0</v>
      </c>
      <c r="H108" s="38">
        <v>1500</v>
      </c>
      <c r="I108" s="38">
        <v>0</v>
      </c>
      <c r="J108" s="18">
        <f t="shared" si="10"/>
        <v>3495</v>
      </c>
      <c r="K108" s="3">
        <f t="shared" si="11"/>
        <v>0.13194654183026275</v>
      </c>
      <c r="L108" s="10">
        <f t="shared" si="12"/>
        <v>13.139097744360901</v>
      </c>
    </row>
    <row r="109" spans="1:12" x14ac:dyDescent="0.45">
      <c r="A109" s="1" t="s">
        <v>520</v>
      </c>
      <c r="B109" s="36">
        <v>835</v>
      </c>
      <c r="C109" s="38">
        <v>25421</v>
      </c>
      <c r="D109" s="35">
        <f t="shared" si="13"/>
        <v>30.444311377245509</v>
      </c>
      <c r="E109" s="38">
        <v>2743</v>
      </c>
      <c r="F109" s="38">
        <v>0</v>
      </c>
      <c r="G109" s="38">
        <v>0</v>
      </c>
      <c r="H109" s="38">
        <v>0</v>
      </c>
      <c r="I109" s="38">
        <v>0</v>
      </c>
      <c r="J109" s="18">
        <f t="shared" si="10"/>
        <v>2743</v>
      </c>
      <c r="K109" s="3">
        <f t="shared" si="11"/>
        <v>0.10790291491286731</v>
      </c>
      <c r="L109" s="10">
        <f t="shared" si="12"/>
        <v>3.2850299401197605</v>
      </c>
    </row>
    <row r="110" spans="1:12" x14ac:dyDescent="0.45">
      <c r="A110" s="1" t="s">
        <v>525</v>
      </c>
      <c r="B110" s="36">
        <v>2988</v>
      </c>
      <c r="C110" s="38">
        <v>208108</v>
      </c>
      <c r="D110" s="35">
        <f t="shared" si="13"/>
        <v>69.647925033467203</v>
      </c>
      <c r="E110" s="38">
        <v>18821</v>
      </c>
      <c r="F110" s="38">
        <v>278</v>
      </c>
      <c r="G110" s="38">
        <v>604</v>
      </c>
      <c r="H110" s="38">
        <v>0</v>
      </c>
      <c r="I110" s="38">
        <v>0</v>
      </c>
      <c r="J110" s="18">
        <f t="shared" si="10"/>
        <v>19703</v>
      </c>
      <c r="K110" s="3">
        <f t="shared" si="11"/>
        <v>9.4676802429507753E-2</v>
      </c>
      <c r="L110" s="10">
        <f t="shared" si="12"/>
        <v>6.5940428380187415</v>
      </c>
    </row>
    <row r="111" spans="1:12" x14ac:dyDescent="0.45">
      <c r="A111" s="1" t="s">
        <v>530</v>
      </c>
      <c r="B111" s="36">
        <v>395</v>
      </c>
      <c r="C111" s="38">
        <v>9977</v>
      </c>
      <c r="D111" s="35">
        <f t="shared" si="13"/>
        <v>25.258227848101267</v>
      </c>
      <c r="E111" s="38">
        <v>820</v>
      </c>
      <c r="F111" s="38">
        <v>0</v>
      </c>
      <c r="G111" s="38">
        <v>0</v>
      </c>
      <c r="H111" s="38">
        <v>317</v>
      </c>
      <c r="I111" s="38">
        <v>0</v>
      </c>
      <c r="J111" s="18">
        <f t="shared" si="10"/>
        <v>1137</v>
      </c>
      <c r="K111" s="3">
        <f t="shared" si="11"/>
        <v>0.11396211285957702</v>
      </c>
      <c r="L111" s="10">
        <f t="shared" si="12"/>
        <v>2.8784810126582276</v>
      </c>
    </row>
    <row r="112" spans="1:12" x14ac:dyDescent="0.45">
      <c r="A112" s="1" t="s">
        <v>535</v>
      </c>
      <c r="B112" s="36">
        <v>693514</v>
      </c>
      <c r="C112" s="38">
        <v>34602011</v>
      </c>
      <c r="D112" s="35">
        <f t="shared" si="13"/>
        <v>49.893745475938481</v>
      </c>
      <c r="E112" s="38">
        <v>1798761</v>
      </c>
      <c r="F112" s="38">
        <v>140785</v>
      </c>
      <c r="G112" s="38">
        <v>290647</v>
      </c>
      <c r="H112" s="38">
        <v>2651537</v>
      </c>
      <c r="I112" s="38">
        <v>0</v>
      </c>
      <c r="J112" s="18">
        <f t="shared" si="10"/>
        <v>4881730</v>
      </c>
      <c r="K112" s="3">
        <f t="shared" si="11"/>
        <v>0.14108226253092632</v>
      </c>
      <c r="L112" s="10">
        <f t="shared" si="12"/>
        <v>7.0391224978875693</v>
      </c>
    </row>
    <row r="113" spans="1:12" x14ac:dyDescent="0.45">
      <c r="A113" s="1" t="s">
        <v>540</v>
      </c>
      <c r="B113" s="36">
        <v>8584</v>
      </c>
      <c r="C113" s="38">
        <v>59016</v>
      </c>
      <c r="D113" s="35">
        <f t="shared" si="13"/>
        <v>6.875116495806151</v>
      </c>
      <c r="E113" s="38">
        <v>7084</v>
      </c>
      <c r="F113" s="38">
        <v>0</v>
      </c>
      <c r="G113" s="38">
        <v>0</v>
      </c>
      <c r="H113" s="38">
        <v>3000</v>
      </c>
      <c r="I113" s="38">
        <v>26</v>
      </c>
      <c r="J113" s="18">
        <f t="shared" si="10"/>
        <v>10110</v>
      </c>
      <c r="K113" s="3">
        <f t="shared" si="11"/>
        <v>0.17130947539650265</v>
      </c>
      <c r="L113" s="10">
        <f t="shared" si="12"/>
        <v>1.1777726001863933</v>
      </c>
    </row>
    <row r="114" spans="1:12" x14ac:dyDescent="0.45">
      <c r="A114" s="1" t="s">
        <v>545</v>
      </c>
      <c r="B114" s="36">
        <v>5395</v>
      </c>
      <c r="C114" s="38">
        <v>179288</v>
      </c>
      <c r="D114" s="35">
        <f t="shared" si="13"/>
        <v>33.232252085264136</v>
      </c>
      <c r="E114" s="38">
        <v>5975</v>
      </c>
      <c r="F114" s="38">
        <v>374</v>
      </c>
      <c r="G114" s="38">
        <v>115</v>
      </c>
      <c r="H114" s="38">
        <v>3000</v>
      </c>
      <c r="I114" s="38">
        <v>0</v>
      </c>
      <c r="J114" s="18">
        <f t="shared" si="10"/>
        <v>9464</v>
      </c>
      <c r="K114" s="3">
        <f t="shared" si="11"/>
        <v>5.278657801972246E-2</v>
      </c>
      <c r="L114" s="10">
        <f t="shared" si="12"/>
        <v>1.7542168674698795</v>
      </c>
    </row>
    <row r="115" spans="1:12" x14ac:dyDescent="0.45">
      <c r="A115" s="1" t="s">
        <v>550</v>
      </c>
      <c r="B115" s="36">
        <v>8387</v>
      </c>
      <c r="C115" s="38">
        <v>378122</v>
      </c>
      <c r="D115" s="35">
        <f t="shared" si="13"/>
        <v>45.084297126505305</v>
      </c>
      <c r="E115" s="38">
        <v>19754</v>
      </c>
      <c r="F115" s="38">
        <v>1962</v>
      </c>
      <c r="G115" s="38">
        <v>787</v>
      </c>
      <c r="H115" s="38">
        <v>19927</v>
      </c>
      <c r="I115" s="38">
        <v>0</v>
      </c>
      <c r="J115" s="18">
        <f t="shared" si="10"/>
        <v>42430</v>
      </c>
      <c r="K115" s="3">
        <f t="shared" si="11"/>
        <v>0.11221246052861246</v>
      </c>
      <c r="L115" s="10">
        <f t="shared" si="12"/>
        <v>5.0590199117682131</v>
      </c>
    </row>
    <row r="116" spans="1:12" x14ac:dyDescent="0.45">
      <c r="A116" s="1" t="s">
        <v>555</v>
      </c>
      <c r="B116" s="36">
        <v>2384</v>
      </c>
      <c r="C116" s="38">
        <v>45266</v>
      </c>
      <c r="D116" s="35">
        <f t="shared" si="13"/>
        <v>18.98741610738255</v>
      </c>
      <c r="E116" s="38">
        <v>788</v>
      </c>
      <c r="F116" s="38">
        <v>0</v>
      </c>
      <c r="G116" s="38">
        <v>0</v>
      </c>
      <c r="H116" s="38">
        <v>0</v>
      </c>
      <c r="I116" s="38">
        <v>0</v>
      </c>
      <c r="J116" s="18">
        <f t="shared" si="10"/>
        <v>788</v>
      </c>
      <c r="K116" s="3">
        <f t="shared" si="11"/>
        <v>1.74082092519772E-2</v>
      </c>
      <c r="L116" s="10">
        <f t="shared" si="12"/>
        <v>0.33053691275167785</v>
      </c>
    </row>
    <row r="117" spans="1:12" x14ac:dyDescent="0.45">
      <c r="A117" s="1" t="s">
        <v>560</v>
      </c>
      <c r="B117" s="36">
        <v>2617</v>
      </c>
      <c r="C117" s="38">
        <v>193849</v>
      </c>
      <c r="D117" s="35">
        <f t="shared" si="13"/>
        <v>74.072984333205966</v>
      </c>
      <c r="E117" s="38">
        <v>10532</v>
      </c>
      <c r="F117" s="38">
        <v>1898</v>
      </c>
      <c r="G117" s="38">
        <v>1293</v>
      </c>
      <c r="H117" s="38">
        <v>2464</v>
      </c>
      <c r="I117" s="38">
        <v>675</v>
      </c>
      <c r="J117" s="18">
        <f t="shared" si="10"/>
        <v>16862</v>
      </c>
      <c r="K117" s="3">
        <f t="shared" si="11"/>
        <v>8.6985230772405331E-2</v>
      </c>
      <c r="L117" s="10">
        <f t="shared" si="12"/>
        <v>6.4432556362246851</v>
      </c>
    </row>
    <row r="118" spans="1:12" x14ac:dyDescent="0.45">
      <c r="A118" s="1" t="s">
        <v>563</v>
      </c>
      <c r="B118" s="36">
        <v>1842</v>
      </c>
      <c r="C118" s="38">
        <v>65211</v>
      </c>
      <c r="D118" s="35">
        <f t="shared" si="13"/>
        <v>35.402280130293157</v>
      </c>
      <c r="E118" s="38">
        <v>2344</v>
      </c>
      <c r="F118" s="38">
        <v>0</v>
      </c>
      <c r="G118" s="38">
        <v>0</v>
      </c>
      <c r="H118" s="38">
        <v>1500</v>
      </c>
      <c r="I118" s="38">
        <v>0</v>
      </c>
      <c r="J118" s="18">
        <f t="shared" si="10"/>
        <v>3844</v>
      </c>
      <c r="K118" s="3">
        <f t="shared" si="11"/>
        <v>5.8947110150128046E-2</v>
      </c>
      <c r="L118" s="10">
        <f t="shared" si="12"/>
        <v>2.0868621064060804</v>
      </c>
    </row>
    <row r="119" spans="1:12" x14ac:dyDescent="0.45">
      <c r="A119" s="1" t="s">
        <v>568</v>
      </c>
      <c r="B119" s="36">
        <v>703</v>
      </c>
      <c r="C119" s="38">
        <v>53754</v>
      </c>
      <c r="D119" s="35">
        <f t="shared" si="13"/>
        <v>76.463726884779518</v>
      </c>
      <c r="E119" s="38">
        <v>1611</v>
      </c>
      <c r="F119" s="38">
        <v>55</v>
      </c>
      <c r="G119" s="38">
        <v>486</v>
      </c>
      <c r="H119" s="38">
        <v>900</v>
      </c>
      <c r="I119" s="38">
        <v>228</v>
      </c>
      <c r="J119" s="18">
        <f t="shared" si="10"/>
        <v>3280</v>
      </c>
      <c r="K119" s="3">
        <f t="shared" si="11"/>
        <v>6.1018714886334043E-2</v>
      </c>
      <c r="L119" s="10">
        <f t="shared" si="12"/>
        <v>4.6657183499288761</v>
      </c>
    </row>
    <row r="120" spans="1:12" x14ac:dyDescent="0.45">
      <c r="A120" s="1" t="s">
        <v>573</v>
      </c>
      <c r="B120" s="36">
        <v>46677</v>
      </c>
      <c r="C120" s="38">
        <v>2864404</v>
      </c>
      <c r="D120" s="35">
        <f t="shared" si="13"/>
        <v>61.366497418428779</v>
      </c>
      <c r="E120" s="38">
        <v>124911</v>
      </c>
      <c r="F120" s="38">
        <v>6918</v>
      </c>
      <c r="G120" s="38">
        <v>29630</v>
      </c>
      <c r="H120" s="38">
        <v>165031</v>
      </c>
      <c r="I120" s="38">
        <v>0</v>
      </c>
      <c r="J120" s="18">
        <f t="shared" si="10"/>
        <v>326490</v>
      </c>
      <c r="K120" s="3">
        <f t="shared" si="11"/>
        <v>0.11398182658591456</v>
      </c>
      <c r="L120" s="10">
        <f t="shared" si="12"/>
        <v>6.9946654669323225</v>
      </c>
    </row>
    <row r="121" spans="1:12" x14ac:dyDescent="0.45">
      <c r="A121" s="1" t="s">
        <v>578</v>
      </c>
      <c r="B121" s="36">
        <v>1127</v>
      </c>
      <c r="C121" s="38">
        <v>0</v>
      </c>
      <c r="D121" s="35">
        <f t="shared" si="13"/>
        <v>0</v>
      </c>
      <c r="E121" s="38">
        <v>0</v>
      </c>
      <c r="F121" t="s">
        <v>37</v>
      </c>
      <c r="G121" t="s">
        <v>37</v>
      </c>
      <c r="H121" t="s">
        <v>37</v>
      </c>
      <c r="I121" t="s">
        <v>37</v>
      </c>
      <c r="J121" s="18">
        <f t="shared" si="10"/>
        <v>0</v>
      </c>
      <c r="L121" s="10">
        <f t="shared" si="12"/>
        <v>0</v>
      </c>
    </row>
    <row r="122" spans="1:12" x14ac:dyDescent="0.45">
      <c r="A122" s="1" t="s">
        <v>579</v>
      </c>
      <c r="B122" s="36">
        <v>3047</v>
      </c>
      <c r="C122" s="38">
        <v>51057</v>
      </c>
      <c r="D122" s="35">
        <f t="shared" si="13"/>
        <v>16.756481785362652</v>
      </c>
      <c r="E122" s="38">
        <v>4252</v>
      </c>
      <c r="F122" s="38">
        <v>0</v>
      </c>
      <c r="G122" s="38">
        <v>0</v>
      </c>
      <c r="H122" s="38">
        <v>1500</v>
      </c>
      <c r="I122" s="38">
        <v>0</v>
      </c>
      <c r="J122" s="18">
        <f t="shared" si="10"/>
        <v>5752</v>
      </c>
      <c r="K122" s="3">
        <f>J122/C122</f>
        <v>0.11265840139451985</v>
      </c>
      <c r="L122" s="10">
        <f t="shared" si="12"/>
        <v>1.8877584509353462</v>
      </c>
    </row>
    <row r="123" spans="1:12" x14ac:dyDescent="0.45">
      <c r="A123" s="1" t="s">
        <v>584</v>
      </c>
      <c r="B123" s="36">
        <v>11750</v>
      </c>
      <c r="C123" s="38">
        <v>481611</v>
      </c>
      <c r="D123" s="35">
        <f t="shared" si="13"/>
        <v>40.988170212765958</v>
      </c>
      <c r="E123" s="38">
        <v>15003</v>
      </c>
      <c r="F123" s="38">
        <v>1765</v>
      </c>
      <c r="G123" s="38">
        <v>2255</v>
      </c>
      <c r="H123" s="38">
        <v>35295</v>
      </c>
      <c r="I123" s="38">
        <v>0</v>
      </c>
      <c r="J123" s="18">
        <f t="shared" si="10"/>
        <v>54318</v>
      </c>
      <c r="K123" s="3">
        <f>J123/C123</f>
        <v>0.11278396880469922</v>
      </c>
      <c r="L123" s="10">
        <f t="shared" si="12"/>
        <v>4.6228085106382979</v>
      </c>
    </row>
    <row r="124" spans="1:12" x14ac:dyDescent="0.45">
      <c r="A124" s="1" t="s">
        <v>589</v>
      </c>
      <c r="B124" s="36">
        <v>1944</v>
      </c>
      <c r="C124" s="38">
        <v>117343</v>
      </c>
      <c r="D124" s="35">
        <f t="shared" si="13"/>
        <v>60.361625514403293</v>
      </c>
      <c r="E124" s="38">
        <v>3121</v>
      </c>
      <c r="F124" s="38">
        <v>0</v>
      </c>
      <c r="G124" s="38">
        <v>0</v>
      </c>
      <c r="H124" s="38">
        <v>1500</v>
      </c>
      <c r="I124" s="38">
        <v>0</v>
      </c>
      <c r="J124" s="18">
        <f t="shared" si="10"/>
        <v>4621</v>
      </c>
      <c r="K124" s="3">
        <f>J124/C124</f>
        <v>3.9380278329342183E-2</v>
      </c>
      <c r="L124" s="10">
        <f t="shared" si="12"/>
        <v>2.3770576131687244</v>
      </c>
    </row>
    <row r="125" spans="1:12" x14ac:dyDescent="0.45">
      <c r="A125" s="1" t="s">
        <v>594</v>
      </c>
      <c r="B125" s="36">
        <v>1075</v>
      </c>
      <c r="C125" s="38">
        <v>93604</v>
      </c>
      <c r="D125" s="35">
        <f t="shared" si="13"/>
        <v>87.073488372093024</v>
      </c>
      <c r="E125" s="38">
        <v>4044</v>
      </c>
      <c r="F125" s="38">
        <v>0</v>
      </c>
      <c r="G125" s="38">
        <v>134</v>
      </c>
      <c r="H125" s="38">
        <v>0</v>
      </c>
      <c r="I125" s="38">
        <v>0</v>
      </c>
      <c r="J125" s="18">
        <f t="shared" si="10"/>
        <v>4178</v>
      </c>
      <c r="K125" s="3">
        <f>J125/C125</f>
        <v>4.4634844664757915E-2</v>
      </c>
      <c r="L125" s="10">
        <f t="shared" si="12"/>
        <v>3.8865116279069767</v>
      </c>
    </row>
    <row r="126" spans="1:12" x14ac:dyDescent="0.45">
      <c r="A126" s="1" t="s">
        <v>599</v>
      </c>
      <c r="B126" s="36">
        <v>27068</v>
      </c>
      <c r="C126" s="38">
        <v>668152</v>
      </c>
      <c r="D126" s="35">
        <f t="shared" si="13"/>
        <v>24.684202748633073</v>
      </c>
      <c r="E126" s="38">
        <v>32784</v>
      </c>
      <c r="F126" s="38">
        <v>1171</v>
      </c>
      <c r="G126" s="38">
        <v>2688</v>
      </c>
      <c r="H126" s="38">
        <v>12090</v>
      </c>
      <c r="I126" s="38">
        <v>525</v>
      </c>
      <c r="J126" s="18">
        <f t="shared" si="10"/>
        <v>49258</v>
      </c>
      <c r="K126" s="3">
        <f>J126/C126</f>
        <v>7.3722745722530209E-2</v>
      </c>
      <c r="L126" s="10">
        <f t="shared" si="12"/>
        <v>1.819787202600857</v>
      </c>
    </row>
    <row r="127" spans="1:12" x14ac:dyDescent="0.45">
      <c r="L127" s="10"/>
    </row>
    <row r="128" spans="1:12" x14ac:dyDescent="0.45">
      <c r="A128" t="s">
        <v>604</v>
      </c>
      <c r="B128" s="37">
        <f>SUM(B5:B127)</f>
        <v>3361147</v>
      </c>
      <c r="C128" s="11">
        <f>SUM(C5:C127)</f>
        <v>152095649</v>
      </c>
      <c r="D128" s="11">
        <f t="shared" si="13"/>
        <v>45.251114872393266</v>
      </c>
      <c r="L128" s="10"/>
    </row>
  </sheetData>
  <mergeCells count="1">
    <mergeCell ref="E3:L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6DC1-F352-4E2B-9B2B-EF04B85FE033}">
  <dimension ref="A1:G126"/>
  <sheetViews>
    <sheetView topLeftCell="A116" workbookViewId="0">
      <selection activeCell="K2" sqref="K2"/>
    </sheetView>
  </sheetViews>
  <sheetFormatPr defaultRowHeight="14.25" x14ac:dyDescent="0.45"/>
  <cols>
    <col min="1" max="1" width="52.3984375" bestFit="1" customWidth="1"/>
    <col min="2" max="2" width="18.1328125" customWidth="1"/>
    <col min="3" max="3" width="13.86328125" customWidth="1"/>
    <col min="4" max="4" width="12.59765625" customWidth="1"/>
    <col min="5" max="5" width="27" style="3" bestFit="1" customWidth="1"/>
    <col min="6" max="6" width="12.265625" style="10" bestFit="1" customWidth="1"/>
    <col min="7" max="7" width="21" customWidth="1"/>
  </cols>
  <sheetData>
    <row r="1" spans="1:7" x14ac:dyDescent="0.45">
      <c r="A1" s="15" t="s">
        <v>965</v>
      </c>
    </row>
    <row r="3" spans="1:7" x14ac:dyDescent="0.45">
      <c r="B3" s="80" t="s">
        <v>966</v>
      </c>
      <c r="C3" s="80"/>
      <c r="D3" s="80"/>
      <c r="E3" s="80"/>
      <c r="F3" s="80"/>
    </row>
    <row r="4" spans="1:7" x14ac:dyDescent="0.45">
      <c r="A4" s="4" t="s">
        <v>1</v>
      </c>
      <c r="B4" s="20" t="s">
        <v>967</v>
      </c>
      <c r="C4" s="20" t="s">
        <v>968</v>
      </c>
      <c r="D4" s="21" t="s">
        <v>827</v>
      </c>
      <c r="E4" s="32" t="s">
        <v>969</v>
      </c>
      <c r="F4" s="33" t="s">
        <v>813</v>
      </c>
      <c r="G4" s="4" t="s">
        <v>970</v>
      </c>
    </row>
    <row r="5" spans="1:7" x14ac:dyDescent="0.45">
      <c r="A5" s="1" t="s">
        <v>12</v>
      </c>
      <c r="B5" s="38">
        <v>297607</v>
      </c>
      <c r="C5" s="38">
        <v>86520</v>
      </c>
      <c r="D5" s="18">
        <f>SUM(B5:C5)</f>
        <v>384127</v>
      </c>
      <c r="E5" s="3">
        <f>D5/'Operating Expenditures I'!C5</f>
        <v>0.60110479081740442</v>
      </c>
      <c r="F5" s="10">
        <f>D5/'Operating Expenditures I'!B5</f>
        <v>23.170889130172519</v>
      </c>
      <c r="G5" s="38">
        <v>184375</v>
      </c>
    </row>
    <row r="6" spans="1:7" x14ac:dyDescent="0.45">
      <c r="A6" s="1" t="s">
        <v>17</v>
      </c>
      <c r="B6" s="38">
        <v>23007</v>
      </c>
      <c r="C6" s="38">
        <v>4120</v>
      </c>
      <c r="D6" s="18">
        <f t="shared" ref="D6:D70" si="0">SUM(B6:C6)</f>
        <v>27127</v>
      </c>
      <c r="E6" s="3">
        <f>D6/'Operating Expenditures I'!C6</f>
        <v>0.57821592241287434</v>
      </c>
      <c r="F6" s="10">
        <f>D6/'Operating Expenditures I'!B6</f>
        <v>33.78206724782067</v>
      </c>
      <c r="G6" s="38">
        <v>12563</v>
      </c>
    </row>
    <row r="7" spans="1:7" x14ac:dyDescent="0.45">
      <c r="A7" s="1" t="s">
        <v>22</v>
      </c>
      <c r="B7" s="38">
        <v>185634</v>
      </c>
      <c r="C7" s="38">
        <v>41262</v>
      </c>
      <c r="D7" s="18">
        <f t="shared" si="0"/>
        <v>226896</v>
      </c>
      <c r="E7" s="3">
        <f>D7/'Operating Expenditures I'!C7</f>
        <v>0.77136155022947472</v>
      </c>
      <c r="F7" s="10">
        <f>D7/'Operating Expenditures I'!B7</f>
        <v>45.726723095525998</v>
      </c>
      <c r="G7" s="38">
        <v>53289</v>
      </c>
    </row>
    <row r="8" spans="1:7" x14ac:dyDescent="0.45">
      <c r="A8" s="1" t="s">
        <v>27</v>
      </c>
      <c r="B8" s="38">
        <v>110534</v>
      </c>
      <c r="C8" s="38">
        <v>37133</v>
      </c>
      <c r="D8" s="18">
        <f t="shared" si="0"/>
        <v>147667</v>
      </c>
      <c r="E8" s="3">
        <f>D8/'Operating Expenditures I'!C8</f>
        <v>0.83502694510888309</v>
      </c>
      <c r="F8" s="10">
        <f>D8/'Operating Expenditures I'!B8</f>
        <v>26.702893309222421</v>
      </c>
      <c r="G8" s="38">
        <v>17673</v>
      </c>
    </row>
    <row r="9" spans="1:7" x14ac:dyDescent="0.45">
      <c r="A9" s="1" t="s">
        <v>32</v>
      </c>
      <c r="B9" s="38">
        <v>70660</v>
      </c>
      <c r="C9" s="38">
        <v>14065</v>
      </c>
      <c r="D9" s="18">
        <f t="shared" si="0"/>
        <v>84725</v>
      </c>
      <c r="E9" s="3">
        <f>D9/'Operating Expenditures I'!C9</f>
        <v>0.7890790895205454</v>
      </c>
      <c r="F9" s="10">
        <f>D9/'Operating Expenditures I'!B9</f>
        <v>38.775743707093824</v>
      </c>
      <c r="G9" s="38">
        <v>17169</v>
      </c>
    </row>
    <row r="10" spans="1:7" x14ac:dyDescent="0.45">
      <c r="A10" s="1" t="s">
        <v>38</v>
      </c>
      <c r="B10" s="38">
        <v>19285</v>
      </c>
      <c r="C10" s="38">
        <v>991</v>
      </c>
      <c r="D10" s="18">
        <f t="shared" si="0"/>
        <v>20276</v>
      </c>
      <c r="E10" s="3">
        <f>D10/'Operating Expenditures I'!C10</f>
        <v>0.69672187478523817</v>
      </c>
      <c r="F10" s="10">
        <f>D10/'Operating Expenditures I'!B10</f>
        <v>20.115079365079364</v>
      </c>
      <c r="G10" s="38">
        <v>6905</v>
      </c>
    </row>
    <row r="11" spans="1:7" x14ac:dyDescent="0.45">
      <c r="A11" s="1" t="s">
        <v>43</v>
      </c>
      <c r="B11" s="38">
        <v>766434</v>
      </c>
      <c r="C11" s="38">
        <v>319593</v>
      </c>
      <c r="D11" s="18">
        <f t="shared" si="0"/>
        <v>1086027</v>
      </c>
      <c r="E11" s="3">
        <f>D11/'Operating Expenditures I'!C11</f>
        <v>0.78809255140434453</v>
      </c>
      <c r="F11" s="10">
        <f>D11/'Operating Expenditures I'!B11</f>
        <v>43.33015480370252</v>
      </c>
      <c r="G11" s="38">
        <v>145184</v>
      </c>
    </row>
    <row r="12" spans="1:7" x14ac:dyDescent="0.45">
      <c r="A12" s="1" t="s">
        <v>48</v>
      </c>
      <c r="B12" s="38">
        <v>12206</v>
      </c>
      <c r="C12" s="38">
        <v>0</v>
      </c>
      <c r="D12" s="18">
        <f t="shared" si="0"/>
        <v>12206</v>
      </c>
      <c r="E12" s="3">
        <f>D12/'Operating Expenditures I'!C12</f>
        <v>0.47411147795688485</v>
      </c>
      <c r="F12" s="10">
        <f>D12/'Operating Expenditures I'!B12</f>
        <v>12.51897435897436</v>
      </c>
      <c r="G12" s="38">
        <v>10540</v>
      </c>
    </row>
    <row r="13" spans="1:7" x14ac:dyDescent="0.45">
      <c r="A13" s="1" t="s">
        <v>53</v>
      </c>
      <c r="B13" s="38">
        <v>1035649</v>
      </c>
      <c r="C13" s="38">
        <v>340249</v>
      </c>
      <c r="D13" s="18">
        <f t="shared" si="0"/>
        <v>1375898</v>
      </c>
      <c r="E13" s="3">
        <f>D13/'Operating Expenditures I'!C13</f>
        <v>0.75225515587215308</v>
      </c>
      <c r="F13" s="10">
        <f>D13/'Operating Expenditures I'!B13</f>
        <v>35.872715421718162</v>
      </c>
      <c r="G13" s="38">
        <v>346977</v>
      </c>
    </row>
    <row r="14" spans="1:7" x14ac:dyDescent="0.45">
      <c r="A14" s="1" t="s">
        <v>58</v>
      </c>
      <c r="B14" s="38">
        <v>59500</v>
      </c>
      <c r="C14" s="38">
        <v>17875</v>
      </c>
      <c r="D14" s="18">
        <f t="shared" si="0"/>
        <v>77375</v>
      </c>
      <c r="E14" s="3">
        <f>D14/'Operating Expenditures I'!C14</f>
        <v>0.81832411451778364</v>
      </c>
      <c r="F14" s="10">
        <f>D14/'Operating Expenditures I'!B14</f>
        <v>15.398009950248756</v>
      </c>
      <c r="G14" s="38">
        <v>10449</v>
      </c>
    </row>
    <row r="15" spans="1:7" x14ac:dyDescent="0.45">
      <c r="A15" s="1" t="s">
        <v>63</v>
      </c>
      <c r="B15" s="38">
        <v>148236</v>
      </c>
      <c r="C15" s="38">
        <v>34606</v>
      </c>
      <c r="D15" s="18">
        <f t="shared" si="0"/>
        <v>182842</v>
      </c>
      <c r="E15" s="3">
        <f>D15/'Operating Expenditures I'!C15</f>
        <v>0.67170451790188312</v>
      </c>
      <c r="F15" s="10">
        <f>D15/'Operating Expenditures I'!B15</f>
        <v>30.392619680851062</v>
      </c>
      <c r="G15" s="38">
        <v>57585</v>
      </c>
    </row>
    <row r="16" spans="1:7" x14ac:dyDescent="0.45">
      <c r="A16" s="1" t="s">
        <v>68</v>
      </c>
      <c r="B16" s="38">
        <v>30244</v>
      </c>
      <c r="C16" s="38">
        <v>1540</v>
      </c>
      <c r="D16" s="18">
        <f t="shared" si="0"/>
        <v>31784</v>
      </c>
      <c r="E16" s="3">
        <f>D16/'Operating Expenditures I'!C16</f>
        <v>0.70543323863636365</v>
      </c>
      <c r="F16" s="10">
        <f>D16/'Operating Expenditures I'!B16</f>
        <v>14.901078293483357</v>
      </c>
      <c r="G16" s="38">
        <v>9446</v>
      </c>
    </row>
    <row r="17" spans="1:7" x14ac:dyDescent="0.45">
      <c r="A17" s="1" t="s">
        <v>73</v>
      </c>
      <c r="B17" s="38">
        <v>76604</v>
      </c>
      <c r="C17" s="38">
        <v>22029</v>
      </c>
      <c r="D17" s="18">
        <f t="shared" si="0"/>
        <v>98633</v>
      </c>
      <c r="E17" s="3">
        <f>D17/'Operating Expenditures I'!C17</f>
        <v>0.60232789628281624</v>
      </c>
      <c r="F17" s="10">
        <f>D17/'Operating Expenditures I'!B17</f>
        <v>23.034329752452127</v>
      </c>
      <c r="G17" s="38">
        <v>43624</v>
      </c>
    </row>
    <row r="18" spans="1:7" x14ac:dyDescent="0.45">
      <c r="A18" s="1" t="s">
        <v>78</v>
      </c>
      <c r="B18" s="38">
        <v>15589</v>
      </c>
      <c r="C18" s="38">
        <v>1373</v>
      </c>
      <c r="D18" s="18">
        <f t="shared" si="0"/>
        <v>16962</v>
      </c>
      <c r="E18" s="3">
        <f>D18/'Operating Expenditures I'!C18</f>
        <v>0.55340946166394778</v>
      </c>
      <c r="F18" s="10">
        <f>D18/'Operating Expenditures I'!B18</f>
        <v>16.645731108930324</v>
      </c>
      <c r="G18" s="38">
        <v>8082</v>
      </c>
    </row>
    <row r="19" spans="1:7" x14ac:dyDescent="0.45">
      <c r="A19" s="1" t="s">
        <v>83</v>
      </c>
      <c r="B19" s="38">
        <v>7152</v>
      </c>
      <c r="C19" s="38">
        <v>0</v>
      </c>
      <c r="D19" s="18">
        <f>SUM(B19:C19)</f>
        <v>7152</v>
      </c>
      <c r="E19" s="3">
        <f>D19/'Operating Expenditures I'!C19</f>
        <v>0.58854509545753786</v>
      </c>
      <c r="F19" s="10">
        <f>D19/'Operating Expenditures I'!B19</f>
        <v>2.2497640767536962</v>
      </c>
      <c r="G19" s="38">
        <v>3400</v>
      </c>
    </row>
    <row r="20" spans="1:7" x14ac:dyDescent="0.45">
      <c r="A20" s="1" t="s">
        <v>88</v>
      </c>
      <c r="B20" s="38">
        <v>20024</v>
      </c>
      <c r="C20" s="38">
        <v>12</v>
      </c>
      <c r="D20" s="18">
        <f t="shared" si="0"/>
        <v>20036</v>
      </c>
      <c r="E20" s="3">
        <f>D20/'Operating Expenditures I'!C20</f>
        <v>0.68045508575309899</v>
      </c>
      <c r="F20" s="10">
        <f>D20/'Operating Expenditures I'!B20</f>
        <v>55.81058495821727</v>
      </c>
      <c r="G20" s="38">
        <v>8840</v>
      </c>
    </row>
    <row r="21" spans="1:7" x14ac:dyDescent="0.45">
      <c r="A21" s="1" t="s">
        <v>93</v>
      </c>
      <c r="B21" s="38">
        <v>26408</v>
      </c>
      <c r="C21" s="38">
        <v>5684</v>
      </c>
      <c r="D21" s="18">
        <f t="shared" si="0"/>
        <v>32092</v>
      </c>
      <c r="E21" s="3">
        <f>D21/'Operating Expenditures I'!C21</f>
        <v>0.71409180926103111</v>
      </c>
      <c r="F21" s="10">
        <f>D21/'Operating Expenditures I'!B21</f>
        <v>23.271936185641771</v>
      </c>
      <c r="G21" s="38">
        <v>8445</v>
      </c>
    </row>
    <row r="22" spans="1:7" x14ac:dyDescent="0.45">
      <c r="A22" s="1" t="s">
        <v>98</v>
      </c>
      <c r="B22" s="38">
        <v>147580</v>
      </c>
      <c r="C22" s="38">
        <v>45691</v>
      </c>
      <c r="D22" s="18">
        <f t="shared" si="0"/>
        <v>193271</v>
      </c>
      <c r="E22" s="3">
        <f>D22/'Operating Expenditures I'!C22</f>
        <v>0.74034590411982149</v>
      </c>
      <c r="F22" s="10">
        <f>D22/'Operating Expenditures I'!B22</f>
        <v>25.779778578097904</v>
      </c>
      <c r="G22" s="38">
        <v>32681</v>
      </c>
    </row>
    <row r="23" spans="1:7" x14ac:dyDescent="0.45">
      <c r="A23" s="1" t="s">
        <v>103</v>
      </c>
      <c r="B23" s="38">
        <v>81310</v>
      </c>
      <c r="C23" s="38">
        <v>33274</v>
      </c>
      <c r="D23" s="18">
        <f t="shared" si="0"/>
        <v>114584</v>
      </c>
      <c r="E23" s="3">
        <f>D23/'Operating Expenditures I'!C23</f>
        <v>0.76853528646357328</v>
      </c>
      <c r="F23" s="10">
        <f>D23/'Operating Expenditures I'!B23</f>
        <v>38.921195652173914</v>
      </c>
      <c r="G23" s="38">
        <v>28000</v>
      </c>
    </row>
    <row r="24" spans="1:7" x14ac:dyDescent="0.45">
      <c r="A24" s="1" t="s">
        <v>108</v>
      </c>
      <c r="B24" s="38">
        <v>12480</v>
      </c>
      <c r="C24" s="38">
        <v>0</v>
      </c>
      <c r="D24" s="18">
        <f t="shared" si="0"/>
        <v>12480</v>
      </c>
      <c r="E24" s="3">
        <f>D24/'Operating Expenditures I'!C24</f>
        <v>0.81573959082292957</v>
      </c>
      <c r="F24" s="10">
        <f>D24/'Operating Expenditures I'!B24</f>
        <v>6.2839879154078551</v>
      </c>
      <c r="G24" s="38">
        <v>1319</v>
      </c>
    </row>
    <row r="25" spans="1:7" x14ac:dyDescent="0.45">
      <c r="A25" s="1" t="s">
        <v>113</v>
      </c>
      <c r="B25" s="38">
        <v>54248</v>
      </c>
      <c r="C25" s="38">
        <v>18315</v>
      </c>
      <c r="D25" s="18">
        <f t="shared" si="0"/>
        <v>72563</v>
      </c>
      <c r="E25" s="3">
        <f>D25/'Operating Expenditures I'!C25</f>
        <v>0.52737037952236288</v>
      </c>
      <c r="F25" s="10">
        <f>D25/'Operating Expenditures I'!B25</f>
        <v>12.703606442577032</v>
      </c>
      <c r="G25" s="38">
        <v>40428</v>
      </c>
    </row>
    <row r="26" spans="1:7" x14ac:dyDescent="0.45">
      <c r="A26" s="1" t="s">
        <v>118</v>
      </c>
      <c r="B26" s="38">
        <v>279339</v>
      </c>
      <c r="C26" s="38">
        <v>94134</v>
      </c>
      <c r="D26" s="18">
        <f t="shared" si="0"/>
        <v>373473</v>
      </c>
      <c r="E26" s="3">
        <f>D26/'Operating Expenditures I'!C26</f>
        <v>0.71442399107814092</v>
      </c>
      <c r="F26" s="10">
        <f>D26/'Operating Expenditures I'!B26</f>
        <v>21.950922769483956</v>
      </c>
      <c r="G26" s="38">
        <v>97030</v>
      </c>
    </row>
    <row r="27" spans="1:7" x14ac:dyDescent="0.45">
      <c r="A27" s="1" t="s">
        <v>123</v>
      </c>
      <c r="B27" s="38">
        <v>40177</v>
      </c>
      <c r="C27" s="38">
        <v>3073</v>
      </c>
      <c r="D27" s="18">
        <f t="shared" si="0"/>
        <v>43250</v>
      </c>
      <c r="E27" s="3">
        <f>D27/'Operating Expenditures I'!C27</f>
        <v>0.56607724827559125</v>
      </c>
      <c r="F27" s="10">
        <f>D27/'Operating Expenditures I'!B27</f>
        <v>20.078922934076136</v>
      </c>
      <c r="G27" s="38">
        <v>23041</v>
      </c>
    </row>
    <row r="28" spans="1:7" x14ac:dyDescent="0.45">
      <c r="A28" s="1" t="s">
        <v>128</v>
      </c>
      <c r="B28" s="38">
        <v>267212</v>
      </c>
      <c r="C28" s="38">
        <v>105894</v>
      </c>
      <c r="D28" s="18">
        <f t="shared" si="0"/>
        <v>373106</v>
      </c>
      <c r="E28" s="3">
        <f>D28/'Operating Expenditures I'!C28</f>
        <v>0.69100869719822799</v>
      </c>
      <c r="F28" s="10">
        <f>D28/'Operating Expenditures I'!B28</f>
        <v>18.110183477332299</v>
      </c>
      <c r="G28" s="38">
        <v>91753</v>
      </c>
    </row>
    <row r="29" spans="1:7" x14ac:dyDescent="0.45">
      <c r="A29" s="1" t="s">
        <v>133</v>
      </c>
      <c r="B29" s="38">
        <v>83129</v>
      </c>
      <c r="C29" s="38">
        <v>14043</v>
      </c>
      <c r="D29" s="18">
        <f t="shared" si="0"/>
        <v>97172</v>
      </c>
      <c r="E29" s="3">
        <f>D29/'Operating Expenditures I'!C29</f>
        <v>0.52774157108098718</v>
      </c>
      <c r="F29" s="10">
        <f>D29/'Operating Expenditures I'!B29</f>
        <v>29.77995709469813</v>
      </c>
      <c r="G29" s="38">
        <v>70783</v>
      </c>
    </row>
    <row r="30" spans="1:7" x14ac:dyDescent="0.45">
      <c r="A30" s="1" t="s">
        <v>138</v>
      </c>
      <c r="B30" s="38">
        <v>177283</v>
      </c>
      <c r="C30" s="38">
        <v>38301</v>
      </c>
      <c r="D30" s="18">
        <f t="shared" si="0"/>
        <v>215584</v>
      </c>
      <c r="E30" s="3">
        <f>D30/'Operating Expenditures I'!C30</f>
        <v>0.69228126174091476</v>
      </c>
      <c r="F30" s="10">
        <f>D30/'Operating Expenditures I'!B30</f>
        <v>19.434237807626431</v>
      </c>
      <c r="G30" s="38">
        <v>56337</v>
      </c>
    </row>
    <row r="31" spans="1:7" x14ac:dyDescent="0.45">
      <c r="A31" s="1" t="s">
        <v>143</v>
      </c>
      <c r="B31" s="38">
        <v>17867</v>
      </c>
      <c r="C31" s="38">
        <v>7051</v>
      </c>
      <c r="D31" s="18">
        <f t="shared" si="0"/>
        <v>24918</v>
      </c>
      <c r="E31" s="3">
        <f>D31/'Operating Expenditures I'!C31</f>
        <v>0.6050114116447336</v>
      </c>
      <c r="F31" s="10">
        <f>D31/'Operating Expenditures I'!B31</f>
        <v>17.978354978354979</v>
      </c>
      <c r="G31" s="38">
        <v>13514</v>
      </c>
    </row>
    <row r="32" spans="1:7" x14ac:dyDescent="0.45">
      <c r="A32" s="1" t="s">
        <v>148</v>
      </c>
      <c r="B32" s="38">
        <v>205338</v>
      </c>
      <c r="C32" s="38">
        <v>124286</v>
      </c>
      <c r="D32" s="18">
        <f t="shared" si="0"/>
        <v>329624</v>
      </c>
      <c r="E32" s="3">
        <f>D32/'Operating Expenditures I'!C32</f>
        <v>0.85536197134123237</v>
      </c>
      <c r="F32" s="10">
        <f>D32/'Operating Expenditures I'!B32</f>
        <v>39.036475603979156</v>
      </c>
      <c r="G32" s="38">
        <v>34639</v>
      </c>
    </row>
    <row r="33" spans="1:7" x14ac:dyDescent="0.45">
      <c r="A33" s="1" t="s">
        <v>153</v>
      </c>
      <c r="B33" s="38">
        <v>47443</v>
      </c>
      <c r="C33" s="38">
        <v>14772</v>
      </c>
      <c r="D33" s="18">
        <f t="shared" si="0"/>
        <v>62215</v>
      </c>
      <c r="E33" s="3">
        <f>D33/'Operating Expenditures I'!C33</f>
        <v>0.66269359408619333</v>
      </c>
      <c r="F33" s="10">
        <f>D33/'Operating Expenditures I'!B33</f>
        <v>18.091014829892412</v>
      </c>
      <c r="G33" s="38">
        <v>22122</v>
      </c>
    </row>
    <row r="34" spans="1:7" x14ac:dyDescent="0.45">
      <c r="A34" s="1" t="s">
        <v>158</v>
      </c>
      <c r="B34" s="38">
        <v>64044</v>
      </c>
      <c r="C34" s="38">
        <v>7500</v>
      </c>
      <c r="D34" s="18">
        <f t="shared" si="0"/>
        <v>71544</v>
      </c>
      <c r="E34" s="3">
        <f>D34/'Operating Expenditures I'!C34</f>
        <v>0.82600965201930399</v>
      </c>
      <c r="F34" s="10">
        <f>D34/'Operating Expenditures I'!B34</f>
        <v>28.31183221210922</v>
      </c>
      <c r="G34" s="38">
        <v>10820</v>
      </c>
    </row>
    <row r="35" spans="1:7" x14ac:dyDescent="0.45">
      <c r="A35" s="1" t="s">
        <v>163</v>
      </c>
      <c r="B35" s="38">
        <v>431894</v>
      </c>
      <c r="C35" s="38">
        <v>182167</v>
      </c>
      <c r="D35" s="18">
        <f t="shared" si="0"/>
        <v>614061</v>
      </c>
      <c r="E35" s="3">
        <f>D35/'Operating Expenditures I'!C35</f>
        <v>0.63590102055081787</v>
      </c>
      <c r="F35" s="10">
        <f>D35/'Operating Expenditures I'!B35</f>
        <v>26.497842409596963</v>
      </c>
      <c r="G35" s="38">
        <v>245208</v>
      </c>
    </row>
    <row r="36" spans="1:7" x14ac:dyDescent="0.45">
      <c r="A36" s="1" t="s">
        <v>168</v>
      </c>
      <c r="B36" s="38">
        <v>391838</v>
      </c>
      <c r="C36" s="38">
        <v>187750</v>
      </c>
      <c r="D36" s="18">
        <f t="shared" si="0"/>
        <v>579588</v>
      </c>
      <c r="E36" s="3">
        <f>D36/'Operating Expenditures I'!C36</f>
        <v>0.81103455224256538</v>
      </c>
      <c r="F36" s="10">
        <f>D36/'Operating Expenditures I'!B36</f>
        <v>27.720872393342262</v>
      </c>
      <c r="G36" s="38">
        <v>96364</v>
      </c>
    </row>
    <row r="37" spans="1:7" x14ac:dyDescent="0.45">
      <c r="A37" s="1" t="s">
        <v>173</v>
      </c>
      <c r="B37" s="38">
        <v>3139666</v>
      </c>
      <c r="C37" s="38">
        <v>874543</v>
      </c>
      <c r="D37" s="18">
        <f t="shared" si="0"/>
        <v>4014209</v>
      </c>
      <c r="E37" s="3">
        <f>D37/'Operating Expenditures I'!C37</f>
        <v>0.65142645065880067</v>
      </c>
      <c r="F37" s="10">
        <f>D37/'Operating Expenditures I'!B37</f>
        <v>16.913469398073634</v>
      </c>
      <c r="G37" s="38">
        <v>1273475</v>
      </c>
    </row>
    <row r="38" spans="1:7" x14ac:dyDescent="0.45">
      <c r="A38" s="1" t="s">
        <v>177</v>
      </c>
      <c r="B38" s="38">
        <v>272000</v>
      </c>
      <c r="C38" s="38">
        <v>38647</v>
      </c>
      <c r="D38" s="18">
        <f t="shared" si="0"/>
        <v>310647</v>
      </c>
      <c r="E38" s="3">
        <f>D38/'Operating Expenditures I'!C38</f>
        <v>0.71359460819108389</v>
      </c>
      <c r="F38" s="10">
        <f>D38/'Operating Expenditures I'!B38</f>
        <v>15.500573823661494</v>
      </c>
      <c r="G38" s="38">
        <v>99543</v>
      </c>
    </row>
    <row r="39" spans="1:7" x14ac:dyDescent="0.45">
      <c r="A39" s="1" t="s">
        <v>182</v>
      </c>
      <c r="B39" s="38">
        <v>52813</v>
      </c>
      <c r="C39" s="38">
        <v>11678</v>
      </c>
      <c r="D39" s="18">
        <f t="shared" si="0"/>
        <v>64491</v>
      </c>
      <c r="E39" s="3">
        <f>D39/'Operating Expenditures I'!C39</f>
        <v>0.61122536986664899</v>
      </c>
      <c r="F39" s="10">
        <f>D39/'Operating Expenditures I'!B39</f>
        <v>17.84970938278439</v>
      </c>
      <c r="G39" s="38">
        <v>30513</v>
      </c>
    </row>
    <row r="40" spans="1:7" x14ac:dyDescent="0.45">
      <c r="A40" s="1" t="s">
        <v>187</v>
      </c>
      <c r="B40" s="38">
        <v>238681</v>
      </c>
      <c r="C40" s="38">
        <v>70276</v>
      </c>
      <c r="D40" s="18">
        <f t="shared" si="0"/>
        <v>308957</v>
      </c>
      <c r="E40" s="3">
        <f>D40/'Operating Expenditures I'!C40</f>
        <v>0.70502715531011817</v>
      </c>
      <c r="F40" s="10">
        <f>D40/'Operating Expenditures I'!B40</f>
        <v>27.141966089783011</v>
      </c>
      <c r="G40" s="38">
        <v>91721</v>
      </c>
    </row>
    <row r="41" spans="1:7" x14ac:dyDescent="0.45">
      <c r="A41" s="1" t="s">
        <v>192</v>
      </c>
      <c r="B41" s="38">
        <v>606679</v>
      </c>
      <c r="C41" s="38">
        <v>162067</v>
      </c>
      <c r="D41" s="18">
        <f t="shared" si="0"/>
        <v>768746</v>
      </c>
      <c r="E41" s="3">
        <f>D41/'Operating Expenditures I'!C41</f>
        <v>0.68447543755459139</v>
      </c>
      <c r="F41" s="10">
        <f>D41/'Operating Expenditures I'!B41</f>
        <v>12.397729288628703</v>
      </c>
      <c r="G41" s="38">
        <v>241889</v>
      </c>
    </row>
    <row r="42" spans="1:7" x14ac:dyDescent="0.45">
      <c r="A42" s="1" t="s">
        <v>197</v>
      </c>
      <c r="B42" s="38">
        <v>30684</v>
      </c>
      <c r="C42" s="38">
        <v>5379</v>
      </c>
      <c r="D42" s="18">
        <f t="shared" si="0"/>
        <v>36063</v>
      </c>
      <c r="E42" s="3">
        <f>D42/'Operating Expenditures I'!C42</f>
        <v>0.62490036388840753</v>
      </c>
      <c r="F42" s="10">
        <f>D42/'Operating Expenditures I'!B42</f>
        <v>32.725045372050815</v>
      </c>
      <c r="G42" s="38">
        <v>14248</v>
      </c>
    </row>
    <row r="43" spans="1:7" x14ac:dyDescent="0.45">
      <c r="A43" s="1" t="s">
        <v>202</v>
      </c>
      <c r="B43" s="38">
        <v>107096</v>
      </c>
      <c r="C43" s="38">
        <v>22632</v>
      </c>
      <c r="D43" s="18">
        <f t="shared" si="0"/>
        <v>129728</v>
      </c>
      <c r="E43" s="3">
        <f>D43/'Operating Expenditures I'!C43</f>
        <v>0.82219771583577339</v>
      </c>
      <c r="F43" s="10">
        <f>D43/'Operating Expenditures I'!B43</f>
        <v>48.898605352431211</v>
      </c>
      <c r="G43" s="38">
        <v>20971</v>
      </c>
    </row>
    <row r="44" spans="1:7" x14ac:dyDescent="0.45">
      <c r="A44" s="1" t="s">
        <v>206</v>
      </c>
      <c r="B44" s="38">
        <v>45261</v>
      </c>
      <c r="C44" s="38">
        <v>17708</v>
      </c>
      <c r="D44" s="18">
        <f t="shared" si="0"/>
        <v>62969</v>
      </c>
      <c r="E44" s="3">
        <f>D44/'Operating Expenditures I'!C44</f>
        <v>0.70493473344826818</v>
      </c>
      <c r="F44" s="10">
        <f>D44/'Operating Expenditures I'!B44</f>
        <v>18.763110846245532</v>
      </c>
      <c r="G44" s="38">
        <v>23576</v>
      </c>
    </row>
    <row r="45" spans="1:7" x14ac:dyDescent="0.45">
      <c r="A45" s="1" t="s">
        <v>211</v>
      </c>
      <c r="B45" s="38">
        <v>22283</v>
      </c>
      <c r="C45" s="38">
        <v>1705</v>
      </c>
      <c r="D45" s="18">
        <f t="shared" si="0"/>
        <v>23988</v>
      </c>
      <c r="E45" s="3">
        <f>D45/'Operating Expenditures I'!C45</f>
        <v>0.49619394340559325</v>
      </c>
      <c r="F45" s="10">
        <f>D45/'Operating Expenditures I'!B45</f>
        <v>24.303951367781156</v>
      </c>
      <c r="G45" s="38">
        <v>19635</v>
      </c>
    </row>
    <row r="46" spans="1:7" x14ac:dyDescent="0.45">
      <c r="A46" s="1" t="s">
        <v>216</v>
      </c>
      <c r="B46" s="38">
        <v>13385</v>
      </c>
      <c r="C46" s="38">
        <v>3675</v>
      </c>
      <c r="D46" s="18">
        <f t="shared" si="0"/>
        <v>17060</v>
      </c>
      <c r="E46" s="3">
        <f>D46/'Operating Expenditures I'!C46</f>
        <v>9.3741414363426562E-2</v>
      </c>
      <c r="F46" s="10">
        <f>D46/'Operating Expenditures I'!B46</f>
        <v>19.320498301245753</v>
      </c>
      <c r="G46" s="38">
        <v>159765</v>
      </c>
    </row>
    <row r="47" spans="1:7" x14ac:dyDescent="0.45">
      <c r="A47" s="1" t="s">
        <v>221</v>
      </c>
      <c r="B47" s="38">
        <v>277982</v>
      </c>
      <c r="C47" s="38">
        <v>88807</v>
      </c>
      <c r="D47" s="18">
        <f t="shared" si="0"/>
        <v>366789</v>
      </c>
      <c r="E47" s="3">
        <f>D47/'Operating Expenditures I'!C47</f>
        <v>0.81973181361045921</v>
      </c>
      <c r="F47" s="10">
        <f>D47/'Operating Expenditures I'!B47</f>
        <v>31.397791474062661</v>
      </c>
      <c r="G47" s="38">
        <v>29238</v>
      </c>
    </row>
    <row r="48" spans="1:7" x14ac:dyDescent="0.45">
      <c r="A48" s="1" t="s">
        <v>226</v>
      </c>
      <c r="B48" s="38">
        <v>250526</v>
      </c>
      <c r="C48" s="38">
        <v>60390</v>
      </c>
      <c r="D48" s="18">
        <f t="shared" si="0"/>
        <v>310916</v>
      </c>
      <c r="E48" s="3">
        <f>D48/'Operating Expenditures I'!C48</f>
        <v>0.62400979418169411</v>
      </c>
      <c r="F48" s="10">
        <f>D48/'Operating Expenditures I'!B48</f>
        <v>25.079938694845527</v>
      </c>
      <c r="G48" s="38">
        <v>110070</v>
      </c>
    </row>
    <row r="49" spans="1:7" x14ac:dyDescent="0.45">
      <c r="A49" s="1" t="s">
        <v>231</v>
      </c>
      <c r="B49" s="38">
        <v>62047</v>
      </c>
      <c r="C49" s="38">
        <v>19372</v>
      </c>
      <c r="D49" s="18">
        <f t="shared" si="0"/>
        <v>81419</v>
      </c>
      <c r="E49" s="3">
        <f>D49/'Operating Expenditures I'!C49</f>
        <v>0.70816372682044326</v>
      </c>
      <c r="F49" s="10">
        <f>D49/'Operating Expenditures I'!B49</f>
        <v>36.625730994152043</v>
      </c>
      <c r="G49" s="38">
        <v>28722</v>
      </c>
    </row>
    <row r="50" spans="1:7" x14ac:dyDescent="0.45">
      <c r="A50" s="1" t="s">
        <v>236</v>
      </c>
      <c r="B50" s="38">
        <v>63144</v>
      </c>
      <c r="C50" s="38">
        <v>31686</v>
      </c>
      <c r="D50" s="18">
        <f t="shared" si="0"/>
        <v>94830</v>
      </c>
      <c r="E50" s="3">
        <f>D50/'Operating Expenditures I'!C50</f>
        <v>0.80972385880424202</v>
      </c>
      <c r="F50" s="10">
        <f>D50/'Operating Expenditures I'!B50</f>
        <v>16.915804495183732</v>
      </c>
      <c r="G50" s="38">
        <v>13810</v>
      </c>
    </row>
    <row r="51" spans="1:7" x14ac:dyDescent="0.45">
      <c r="A51" s="1" t="s">
        <v>241</v>
      </c>
      <c r="B51" s="38">
        <v>50416</v>
      </c>
      <c r="C51" s="38">
        <v>19732</v>
      </c>
      <c r="D51" s="18">
        <f t="shared" si="0"/>
        <v>70148</v>
      </c>
      <c r="E51" s="3">
        <f>D51/'Operating Expenditures I'!C51</f>
        <v>0.51350975440137625</v>
      </c>
      <c r="F51" s="10">
        <f>D51/'Operating Expenditures I'!B51</f>
        <v>14.225917663759887</v>
      </c>
      <c r="G51" s="38">
        <v>49761</v>
      </c>
    </row>
    <row r="52" spans="1:7" x14ac:dyDescent="0.45">
      <c r="A52" s="1" t="s">
        <v>246</v>
      </c>
      <c r="B52" s="38">
        <v>58291</v>
      </c>
      <c r="C52" s="38">
        <v>24234</v>
      </c>
      <c r="D52" s="18">
        <f t="shared" si="0"/>
        <v>82525</v>
      </c>
      <c r="E52" s="3">
        <f>D52/'Operating Expenditures I'!C52</f>
        <v>0.66474151402381065</v>
      </c>
      <c r="F52" s="10">
        <f>D52/'Operating Expenditures I'!B52</f>
        <v>25.007575757575758</v>
      </c>
      <c r="G52" s="38">
        <v>32443</v>
      </c>
    </row>
    <row r="53" spans="1:7" x14ac:dyDescent="0.45">
      <c r="A53" s="1" t="s">
        <v>251</v>
      </c>
      <c r="B53" s="38">
        <v>57794</v>
      </c>
      <c r="C53" s="38">
        <v>27730</v>
      </c>
      <c r="D53" s="18">
        <f t="shared" si="0"/>
        <v>85524</v>
      </c>
      <c r="E53" s="3">
        <f>D53/'Operating Expenditures I'!C53</f>
        <v>0.65959186191790964</v>
      </c>
      <c r="F53" s="10">
        <f>D53/'Operating Expenditures I'!B53</f>
        <v>14.512811810622773</v>
      </c>
      <c r="G53" s="38">
        <v>32999</v>
      </c>
    </row>
    <row r="54" spans="1:7" x14ac:dyDescent="0.45">
      <c r="A54" s="1" t="s">
        <v>256</v>
      </c>
      <c r="B54" s="38">
        <v>45760</v>
      </c>
      <c r="C54" s="38">
        <v>15800</v>
      </c>
      <c r="D54" s="18">
        <f t="shared" si="0"/>
        <v>61560</v>
      </c>
      <c r="E54" s="3">
        <f>D54/'Operating Expenditures I'!C54</f>
        <v>0.7427158110635218</v>
      </c>
      <c r="F54" s="10">
        <f>D54/'Operating Expenditures I'!B54</f>
        <v>18.734023128423615</v>
      </c>
      <c r="G54" s="38">
        <v>12500</v>
      </c>
    </row>
    <row r="55" spans="1:7" x14ac:dyDescent="0.45">
      <c r="A55" s="1" t="s">
        <v>261</v>
      </c>
      <c r="B55" s="38">
        <v>24543</v>
      </c>
      <c r="C55" s="38">
        <v>1975</v>
      </c>
      <c r="D55" s="18">
        <f t="shared" si="0"/>
        <v>26518</v>
      </c>
      <c r="E55" s="3">
        <f>D55/'Operating Expenditures I'!C55</f>
        <v>0.63915736701294323</v>
      </c>
      <c r="F55" s="10">
        <f>D55/'Operating Expenditures I'!B55</f>
        <v>15.310623556581985</v>
      </c>
      <c r="G55" s="38">
        <v>9434</v>
      </c>
    </row>
    <row r="56" spans="1:7" x14ac:dyDescent="0.45">
      <c r="A56" s="1" t="s">
        <v>266</v>
      </c>
      <c r="B56" s="38">
        <v>9583</v>
      </c>
      <c r="C56" s="38">
        <v>1514</v>
      </c>
      <c r="D56" s="18">
        <f t="shared" si="0"/>
        <v>11097</v>
      </c>
      <c r="E56" s="3">
        <f>D56/'Operating Expenditures I'!C56</f>
        <v>0.36712210937241541</v>
      </c>
      <c r="F56" s="10">
        <f>D56/'Operating Expenditures I'!B56</f>
        <v>12.234840132304299</v>
      </c>
      <c r="G56" s="38">
        <v>16536</v>
      </c>
    </row>
    <row r="57" spans="1:7" x14ac:dyDescent="0.45">
      <c r="A57" s="1" t="s">
        <v>271</v>
      </c>
      <c r="B57" s="38">
        <v>97555</v>
      </c>
      <c r="C57" s="38">
        <v>11105</v>
      </c>
      <c r="D57" s="18">
        <f t="shared" si="0"/>
        <v>108660</v>
      </c>
      <c r="E57" s="3">
        <f>D57/'Operating Expenditures I'!C57</f>
        <v>0.72693457856392618</v>
      </c>
      <c r="F57" s="10">
        <f>D57/'Operating Expenditures I'!B57</f>
        <v>57.340369393139845</v>
      </c>
      <c r="G57" s="38">
        <v>25988</v>
      </c>
    </row>
    <row r="58" spans="1:7" x14ac:dyDescent="0.45">
      <c r="A58" s="1" t="s">
        <v>276</v>
      </c>
      <c r="B58" t="s">
        <v>37</v>
      </c>
      <c r="C58" t="s">
        <v>37</v>
      </c>
      <c r="D58" s="18">
        <f t="shared" si="0"/>
        <v>0</v>
      </c>
      <c r="F58" s="10">
        <f>D58/'Operating Expenditures I'!B58</f>
        <v>0</v>
      </c>
      <c r="G58" t="s">
        <v>37</v>
      </c>
    </row>
    <row r="59" spans="1:7" x14ac:dyDescent="0.45">
      <c r="A59" s="1" t="s">
        <v>278</v>
      </c>
      <c r="B59" s="38">
        <v>20036</v>
      </c>
      <c r="C59" s="38">
        <v>4965</v>
      </c>
      <c r="D59" s="18">
        <f t="shared" si="0"/>
        <v>25001</v>
      </c>
      <c r="E59" s="3">
        <f>D59/'Operating Expenditures I'!C59</f>
        <v>0.73523703093753678</v>
      </c>
      <c r="F59" s="10">
        <f>D59/'Operating Expenditures I'!B59</f>
        <v>23.833174451858913</v>
      </c>
      <c r="G59" s="38">
        <v>5653</v>
      </c>
    </row>
    <row r="60" spans="1:7" x14ac:dyDescent="0.45">
      <c r="A60" s="1" t="s">
        <v>283</v>
      </c>
      <c r="B60" s="38">
        <v>225103</v>
      </c>
      <c r="C60" s="38">
        <v>85725</v>
      </c>
      <c r="D60" s="18">
        <f t="shared" si="0"/>
        <v>310828</v>
      </c>
      <c r="E60" s="3">
        <f>D60/'Operating Expenditures I'!C60</f>
        <v>0.77009486575343822</v>
      </c>
      <c r="F60" s="10">
        <f>D60/'Operating Expenditures I'!B60</f>
        <v>59.866718027734976</v>
      </c>
      <c r="G60" s="38">
        <v>66447</v>
      </c>
    </row>
    <row r="61" spans="1:7" x14ac:dyDescent="0.45">
      <c r="A61" s="1" t="s">
        <v>288</v>
      </c>
      <c r="B61" s="38">
        <v>73398</v>
      </c>
      <c r="C61" s="38">
        <v>11617</v>
      </c>
      <c r="D61" s="18">
        <f t="shared" si="0"/>
        <v>85015</v>
      </c>
      <c r="E61" s="3">
        <f>D61/'Operating Expenditures I'!C61</f>
        <v>0.86236977977947515</v>
      </c>
      <c r="F61" s="10">
        <f>D61/'Operating Expenditures I'!B61</f>
        <v>68.230337078651687</v>
      </c>
      <c r="G61" s="38">
        <v>1805</v>
      </c>
    </row>
    <row r="62" spans="1:7" x14ac:dyDescent="0.45">
      <c r="A62" s="1" t="s">
        <v>293</v>
      </c>
      <c r="B62" s="38">
        <v>40809</v>
      </c>
      <c r="C62" s="38">
        <v>16953</v>
      </c>
      <c r="D62" s="18">
        <f t="shared" si="0"/>
        <v>57762</v>
      </c>
      <c r="E62" s="3">
        <f>D62/'Operating Expenditures I'!C62</f>
        <v>0.75212896169171073</v>
      </c>
      <c r="F62" s="10">
        <f>D62/'Operating Expenditures I'!B62</f>
        <v>90.678178963893245</v>
      </c>
      <c r="G62" s="38">
        <v>14800</v>
      </c>
    </row>
    <row r="63" spans="1:7" x14ac:dyDescent="0.45">
      <c r="A63" s="1" t="s">
        <v>298</v>
      </c>
      <c r="B63" s="38">
        <v>25949</v>
      </c>
      <c r="C63" s="38">
        <v>4923</v>
      </c>
      <c r="D63" s="18">
        <f t="shared" si="0"/>
        <v>30872</v>
      </c>
      <c r="E63" s="3">
        <f>D63/'Operating Expenditures I'!C63</f>
        <v>0.65286442362594366</v>
      </c>
      <c r="F63" s="10">
        <f>D63/'Operating Expenditures I'!B63</f>
        <v>25.769616026711184</v>
      </c>
      <c r="G63" s="38">
        <v>14104</v>
      </c>
    </row>
    <row r="64" spans="1:7" x14ac:dyDescent="0.45">
      <c r="A64" s="1" t="s">
        <v>303</v>
      </c>
      <c r="B64" s="38">
        <v>891355</v>
      </c>
      <c r="C64" s="38">
        <v>219160</v>
      </c>
      <c r="D64" s="18">
        <f t="shared" si="0"/>
        <v>1110515</v>
      </c>
      <c r="E64" s="3">
        <f>D64/'Operating Expenditures I'!C64</f>
        <v>0.70707993620130338</v>
      </c>
      <c r="F64" s="10">
        <f>D64/'Operating Expenditures I'!B64</f>
        <v>12.335354949070835</v>
      </c>
      <c r="G64" s="38">
        <v>333136</v>
      </c>
    </row>
    <row r="65" spans="1:7" x14ac:dyDescent="0.45">
      <c r="A65" s="1" t="s">
        <v>308</v>
      </c>
      <c r="B65" s="38">
        <v>74743</v>
      </c>
      <c r="C65" s="38">
        <v>24420</v>
      </c>
      <c r="D65" s="18">
        <f t="shared" si="0"/>
        <v>99163</v>
      </c>
      <c r="E65" s="3">
        <f>D65/'Operating Expenditures I'!C65</f>
        <v>0.81701037298245904</v>
      </c>
      <c r="F65" s="10">
        <f>D65/'Operating Expenditures I'!B65</f>
        <v>34.0766323024055</v>
      </c>
      <c r="G65" s="38">
        <v>18426</v>
      </c>
    </row>
    <row r="66" spans="1:7" x14ac:dyDescent="0.45">
      <c r="A66" s="1" t="s">
        <v>313</v>
      </c>
      <c r="B66" s="38">
        <v>49168</v>
      </c>
      <c r="C66" s="38">
        <v>12888</v>
      </c>
      <c r="D66" s="18">
        <f t="shared" si="0"/>
        <v>62056</v>
      </c>
      <c r="E66" s="3">
        <f>D66/'Operating Expenditures I'!C66</f>
        <v>0.79147004055812054</v>
      </c>
      <c r="F66" s="10">
        <f>D66/'Operating Expenditures I'!B66</f>
        <v>44.357398141529664</v>
      </c>
      <c r="G66" s="38">
        <v>12498</v>
      </c>
    </row>
    <row r="67" spans="1:7" x14ac:dyDescent="0.45">
      <c r="A67" s="1" t="s">
        <v>318</v>
      </c>
      <c r="B67" s="38">
        <v>112884</v>
      </c>
      <c r="C67" s="38">
        <v>45264</v>
      </c>
      <c r="D67" s="18">
        <f t="shared" si="0"/>
        <v>158148</v>
      </c>
      <c r="E67" s="3">
        <f>D67/'Operating Expenditures I'!C67</f>
        <v>0.851507858308162</v>
      </c>
      <c r="F67" s="10">
        <f>D67/'Operating Expenditures I'!B67</f>
        <v>9.7942651885799226</v>
      </c>
      <c r="G67" s="38">
        <v>15383</v>
      </c>
    </row>
    <row r="68" spans="1:7" x14ac:dyDescent="0.45">
      <c r="A68" s="1" t="s">
        <v>323</v>
      </c>
      <c r="B68" s="38">
        <v>72118</v>
      </c>
      <c r="C68" s="38">
        <v>39544</v>
      </c>
      <c r="D68" s="18">
        <f t="shared" si="0"/>
        <v>111662</v>
      </c>
      <c r="E68" s="3">
        <f>D68/'Operating Expenditures I'!C68</f>
        <v>0.78522956618355455</v>
      </c>
      <c r="F68" s="10">
        <f>D68/'Operating Expenditures I'!B68</f>
        <v>41.067304155939681</v>
      </c>
      <c r="G68" s="38">
        <v>25079</v>
      </c>
    </row>
    <row r="69" spans="1:7" x14ac:dyDescent="0.45">
      <c r="A69" s="1" t="s">
        <v>328</v>
      </c>
      <c r="B69" s="38">
        <v>95000</v>
      </c>
      <c r="C69" s="38">
        <v>54811</v>
      </c>
      <c r="D69" s="18">
        <f t="shared" si="0"/>
        <v>149811</v>
      </c>
      <c r="E69" s="3">
        <f>D69/'Operating Expenditures I'!C69</f>
        <v>0.79769866456518501</v>
      </c>
      <c r="F69" s="10">
        <f>D69/'Operating Expenditures I'!B69</f>
        <v>43.689413823272091</v>
      </c>
      <c r="G69" s="38">
        <v>28924</v>
      </c>
    </row>
    <row r="70" spans="1:7" x14ac:dyDescent="0.45">
      <c r="A70" s="1" t="s">
        <v>333</v>
      </c>
      <c r="B70" s="38">
        <v>92865</v>
      </c>
      <c r="C70" s="38">
        <v>21389</v>
      </c>
      <c r="D70" s="18">
        <f t="shared" si="0"/>
        <v>114254</v>
      </c>
      <c r="E70" s="3">
        <f>D70/'Operating Expenditures I'!C70</f>
        <v>0.80801980198019807</v>
      </c>
      <c r="F70" s="10">
        <f>D70/'Operating Expenditures I'!B70</f>
        <v>25.361598224195337</v>
      </c>
      <c r="G70" s="38">
        <v>12139</v>
      </c>
    </row>
    <row r="71" spans="1:7" x14ac:dyDescent="0.45">
      <c r="A71" s="1" t="s">
        <v>338</v>
      </c>
      <c r="B71" s="38">
        <v>21554</v>
      </c>
      <c r="C71" s="38">
        <v>10956</v>
      </c>
      <c r="D71" s="18">
        <f t="shared" ref="D71:D126" si="1">SUM(B71:C71)</f>
        <v>32510</v>
      </c>
      <c r="E71" s="3">
        <f>D71/'Operating Expenditures I'!C71</f>
        <v>0.7745824497867575</v>
      </c>
      <c r="F71" s="10">
        <f>D71/'Operating Expenditures I'!B71</f>
        <v>29.908003679852804</v>
      </c>
      <c r="G71" s="38">
        <v>4187</v>
      </c>
    </row>
    <row r="72" spans="1:7" x14ac:dyDescent="0.45">
      <c r="A72" s="1" t="s">
        <v>343</v>
      </c>
      <c r="B72" s="38">
        <v>24081</v>
      </c>
      <c r="C72" s="38">
        <v>20995</v>
      </c>
      <c r="D72" s="18">
        <f t="shared" si="1"/>
        <v>45076</v>
      </c>
      <c r="E72" s="3">
        <f>D72/'Operating Expenditures I'!C72</f>
        <v>0.87925720750594938</v>
      </c>
      <c r="F72" s="10">
        <f>D72/'Operating Expenditures I'!B72</f>
        <v>49.263387978142077</v>
      </c>
      <c r="G72" s="38">
        <v>4880</v>
      </c>
    </row>
    <row r="73" spans="1:7" x14ac:dyDescent="0.45">
      <c r="A73" s="1" t="s">
        <v>348</v>
      </c>
      <c r="B73" s="38">
        <v>33780</v>
      </c>
      <c r="C73" s="38">
        <v>15928</v>
      </c>
      <c r="D73" s="18">
        <f t="shared" si="1"/>
        <v>49708</v>
      </c>
      <c r="E73" s="3">
        <f>D73/'Operating Expenditures I'!C73</f>
        <v>0.75966622856618882</v>
      </c>
      <c r="F73" s="10">
        <f>D73/'Operating Expenditures I'!B73</f>
        <v>48.307094266277943</v>
      </c>
      <c r="G73" s="38">
        <v>13576</v>
      </c>
    </row>
    <row r="74" spans="1:7" x14ac:dyDescent="0.45">
      <c r="A74" s="1" t="s">
        <v>353</v>
      </c>
      <c r="B74" s="38">
        <v>19566307</v>
      </c>
      <c r="C74" s="38">
        <v>6581268</v>
      </c>
      <c r="D74" s="18">
        <f t="shared" si="1"/>
        <v>26147575</v>
      </c>
      <c r="E74" s="3">
        <f>D74/'Operating Expenditures I'!C74</f>
        <v>0.58149695021597558</v>
      </c>
      <c r="F74" s="10">
        <f>D74/'Operating Expenditures I'!B74</f>
        <v>32.024366495609257</v>
      </c>
      <c r="G74" s="38">
        <v>10382662</v>
      </c>
    </row>
    <row r="75" spans="1:7" x14ac:dyDescent="0.45">
      <c r="A75" s="1" t="s">
        <v>358</v>
      </c>
      <c r="B75" s="38">
        <v>345684</v>
      </c>
      <c r="C75" s="38">
        <v>163313</v>
      </c>
      <c r="D75" s="18">
        <f t="shared" si="1"/>
        <v>508997</v>
      </c>
      <c r="E75" s="3">
        <f>D75/'Operating Expenditures I'!C75</f>
        <v>0.73335110291469163</v>
      </c>
      <c r="F75" s="10">
        <f>D75/'Operating Expenditures I'!B75</f>
        <v>39.5</v>
      </c>
      <c r="G75" s="38">
        <v>148134</v>
      </c>
    </row>
    <row r="76" spans="1:7" x14ac:dyDescent="0.45">
      <c r="A76" s="1" t="s">
        <v>363</v>
      </c>
      <c r="B76" s="38">
        <v>58276</v>
      </c>
      <c r="C76" s="38">
        <v>2300</v>
      </c>
      <c r="D76" s="18">
        <f t="shared" si="1"/>
        <v>60576</v>
      </c>
      <c r="E76" s="3">
        <f>D76/'Operating Expenditures I'!C76</f>
        <v>0.83109470824701248</v>
      </c>
      <c r="F76" s="10">
        <f>D76/'Operating Expenditures I'!B76</f>
        <v>53.370925110132156</v>
      </c>
      <c r="G76" s="38">
        <v>10000</v>
      </c>
    </row>
    <row r="77" spans="1:7" x14ac:dyDescent="0.45">
      <c r="A77" s="1" t="s">
        <v>368</v>
      </c>
      <c r="B77" s="38">
        <v>27013</v>
      </c>
      <c r="C77" s="38">
        <v>2688</v>
      </c>
      <c r="D77" s="18">
        <f t="shared" si="1"/>
        <v>29701</v>
      </c>
      <c r="E77" s="3">
        <f>D77/'Operating Expenditures I'!C77</f>
        <v>0.36419261094012484</v>
      </c>
      <c r="F77" s="10">
        <f>D77/'Operating Expenditures I'!B77</f>
        <v>30.183943089430894</v>
      </c>
      <c r="G77" s="38">
        <v>49252</v>
      </c>
    </row>
    <row r="78" spans="1:7" x14ac:dyDescent="0.45">
      <c r="A78" s="1" t="s">
        <v>373</v>
      </c>
      <c r="B78" s="38">
        <v>10794</v>
      </c>
      <c r="C78" s="38">
        <v>0</v>
      </c>
      <c r="D78" s="18">
        <f t="shared" si="1"/>
        <v>10794</v>
      </c>
      <c r="E78" s="3">
        <f>D78/'Operating Expenditures I'!C78</f>
        <v>0.67458283857258916</v>
      </c>
      <c r="F78" s="10">
        <f>D78/'Operating Expenditures I'!B78</f>
        <v>14.970873786407767</v>
      </c>
      <c r="G78" s="38">
        <v>4661</v>
      </c>
    </row>
    <row r="79" spans="1:7" x14ac:dyDescent="0.45">
      <c r="A79" s="1" t="s">
        <v>378</v>
      </c>
      <c r="B79" s="38">
        <v>343378</v>
      </c>
      <c r="C79" s="38">
        <v>116187</v>
      </c>
      <c r="D79" s="18">
        <f t="shared" si="1"/>
        <v>459565</v>
      </c>
      <c r="E79" s="3">
        <f>D79/'Operating Expenditures I'!C79</f>
        <v>0.79760526640066232</v>
      </c>
      <c r="F79" s="10">
        <f>D79/'Operating Expenditures I'!B79</f>
        <v>19.176507406634677</v>
      </c>
      <c r="G79" s="38">
        <v>56951</v>
      </c>
    </row>
    <row r="80" spans="1:7" x14ac:dyDescent="0.45">
      <c r="A80" s="1" t="s">
        <v>383</v>
      </c>
      <c r="B80" s="38">
        <v>39010</v>
      </c>
      <c r="C80" s="38">
        <v>9294</v>
      </c>
      <c r="D80" s="18">
        <f t="shared" si="1"/>
        <v>48304</v>
      </c>
      <c r="E80" s="3">
        <f>D80/'Operating Expenditures I'!C80</f>
        <v>0.63902632623362876</v>
      </c>
      <c r="F80" s="10">
        <f>D80/'Operating Expenditures I'!B80</f>
        <v>21.535443602318324</v>
      </c>
      <c r="G80" s="38">
        <v>0</v>
      </c>
    </row>
    <row r="81" spans="1:7" x14ac:dyDescent="0.45">
      <c r="A81" s="1" t="s">
        <v>388</v>
      </c>
      <c r="B81" s="38">
        <v>54499</v>
      </c>
      <c r="C81" s="38">
        <v>21092</v>
      </c>
      <c r="D81" s="18">
        <f t="shared" si="1"/>
        <v>75591</v>
      </c>
      <c r="E81" s="3">
        <f>D81/'Operating Expenditures I'!C81</f>
        <v>0.61832623046028257</v>
      </c>
      <c r="F81" s="10">
        <f>D81/'Operating Expenditures I'!B81</f>
        <v>7.9061813617822407</v>
      </c>
      <c r="G81" s="38">
        <v>35211</v>
      </c>
    </row>
    <row r="82" spans="1:7" x14ac:dyDescent="0.45">
      <c r="A82" s="1" t="s">
        <v>393</v>
      </c>
      <c r="B82" s="38">
        <v>28765</v>
      </c>
      <c r="C82" s="38">
        <v>2145</v>
      </c>
      <c r="D82" s="18">
        <f t="shared" si="1"/>
        <v>30910</v>
      </c>
      <c r="E82" s="3">
        <f>D82/'Operating Expenditures I'!C82</f>
        <v>0.4317883385019417</v>
      </c>
      <c r="F82" s="10">
        <f>D82/'Operating Expenditures I'!B82</f>
        <v>29.382129277566541</v>
      </c>
      <c r="G82" s="38">
        <v>35454</v>
      </c>
    </row>
    <row r="83" spans="1:7" x14ac:dyDescent="0.45">
      <c r="A83" s="1" t="s">
        <v>398</v>
      </c>
      <c r="B83" s="38">
        <v>33687</v>
      </c>
      <c r="C83" s="38">
        <v>13978</v>
      </c>
      <c r="D83" s="18">
        <f t="shared" si="1"/>
        <v>47665</v>
      </c>
      <c r="E83" s="3">
        <f>D83/'Operating Expenditures I'!C83</f>
        <v>0.62988119937097775</v>
      </c>
      <c r="F83" s="10">
        <f>D83/'Operating Expenditures I'!B83</f>
        <v>15.546314416177429</v>
      </c>
      <c r="G83" s="38">
        <v>25065</v>
      </c>
    </row>
    <row r="84" spans="1:7" x14ac:dyDescent="0.45">
      <c r="A84" s="1" t="s">
        <v>403</v>
      </c>
      <c r="B84" s="38">
        <v>241282</v>
      </c>
      <c r="C84" s="38">
        <v>143247</v>
      </c>
      <c r="D84" s="18">
        <f t="shared" si="1"/>
        <v>384529</v>
      </c>
      <c r="E84" s="3">
        <f>D84/'Operating Expenditures I'!C84</f>
        <v>0.76859069685631132</v>
      </c>
      <c r="F84" s="10">
        <f>D84/'Operating Expenditures I'!B84</f>
        <v>33.867271446186365</v>
      </c>
      <c r="G84" s="38">
        <v>72438</v>
      </c>
    </row>
    <row r="85" spans="1:7" x14ac:dyDescent="0.45">
      <c r="A85" s="1" t="s">
        <v>408</v>
      </c>
      <c r="B85" s="38">
        <v>123350</v>
      </c>
      <c r="C85" s="38">
        <v>35250</v>
      </c>
      <c r="D85" s="18">
        <f t="shared" si="1"/>
        <v>158600</v>
      </c>
      <c r="E85" s="3">
        <f>D85/'Operating Expenditures I'!C85</f>
        <v>0.70242882704129539</v>
      </c>
      <c r="F85" s="10">
        <f>D85/'Operating Expenditures I'!B85</f>
        <v>25.948952879581153</v>
      </c>
      <c r="G85" s="38">
        <v>53850</v>
      </c>
    </row>
    <row r="86" spans="1:7" x14ac:dyDescent="0.45">
      <c r="A86" s="1" t="s">
        <v>413</v>
      </c>
      <c r="B86" s="38">
        <v>83931</v>
      </c>
      <c r="C86" s="38">
        <v>20465</v>
      </c>
      <c r="D86" s="18">
        <f t="shared" si="1"/>
        <v>104396</v>
      </c>
      <c r="E86" s="3">
        <f>D86/'Operating Expenditures I'!C86</f>
        <v>0.767792658620715</v>
      </c>
      <c r="F86" s="10">
        <f>D86/'Operating Expenditures I'!B86</f>
        <v>35.715360930550801</v>
      </c>
      <c r="G86" s="38">
        <v>28061</v>
      </c>
    </row>
    <row r="87" spans="1:7" x14ac:dyDescent="0.45">
      <c r="A87" s="1" t="s">
        <v>418</v>
      </c>
      <c r="B87" s="38">
        <v>33037</v>
      </c>
      <c r="C87" s="38">
        <v>10929</v>
      </c>
      <c r="D87" s="18">
        <f t="shared" si="1"/>
        <v>43966</v>
      </c>
      <c r="E87" s="3">
        <f>D87/'Operating Expenditures I'!C87</f>
        <v>0.77201053555750654</v>
      </c>
      <c r="F87" s="10">
        <f>D87/'Operating Expenditures I'!B87</f>
        <v>22.3064434297311</v>
      </c>
      <c r="G87" s="38">
        <v>7232</v>
      </c>
    </row>
    <row r="88" spans="1:7" x14ac:dyDescent="0.45">
      <c r="A88" s="1" t="s">
        <v>423</v>
      </c>
      <c r="B88" s="38">
        <v>98605</v>
      </c>
      <c r="C88" s="38">
        <v>16112</v>
      </c>
      <c r="D88" s="18">
        <f t="shared" si="1"/>
        <v>114717</v>
      </c>
      <c r="E88" s="3">
        <f>D88/'Operating Expenditures I'!C88</f>
        <v>0.80761026435284589</v>
      </c>
      <c r="F88" s="10">
        <f>D88/'Operating Expenditures I'!B88</f>
        <v>34.847205346294047</v>
      </c>
      <c r="G88" s="38">
        <v>19177</v>
      </c>
    </row>
    <row r="89" spans="1:7" x14ac:dyDescent="0.45">
      <c r="A89" s="1" t="s">
        <v>428</v>
      </c>
      <c r="B89" s="38">
        <v>160376</v>
      </c>
      <c r="C89" s="38">
        <v>35856</v>
      </c>
      <c r="D89" s="18">
        <f t="shared" si="1"/>
        <v>196232</v>
      </c>
      <c r="E89" s="3">
        <f>D89/'Operating Expenditures I'!C89</f>
        <v>0.70789998665238107</v>
      </c>
      <c r="F89" s="10">
        <f>D89/'Operating Expenditures I'!B89</f>
        <v>44.116906474820141</v>
      </c>
      <c r="G89" s="38">
        <v>52769</v>
      </c>
    </row>
    <row r="90" spans="1:7" x14ac:dyDescent="0.45">
      <c r="A90" s="1" t="s">
        <v>433</v>
      </c>
      <c r="B90" s="38">
        <v>86808</v>
      </c>
      <c r="C90" s="38">
        <v>18882</v>
      </c>
      <c r="D90" s="18">
        <f t="shared" si="1"/>
        <v>105690</v>
      </c>
      <c r="E90" s="3">
        <f>D90/'Operating Expenditures I'!C90</f>
        <v>0.65068029304931352</v>
      </c>
      <c r="F90" s="10">
        <f>D90/'Operating Expenditures I'!B90</f>
        <v>11.624505059392872</v>
      </c>
      <c r="G90" s="38">
        <v>47666</v>
      </c>
    </row>
    <row r="91" spans="1:7" x14ac:dyDescent="0.45">
      <c r="A91" s="1" t="s">
        <v>438</v>
      </c>
      <c r="B91" s="38">
        <v>11142462</v>
      </c>
      <c r="C91" s="38">
        <v>5042723</v>
      </c>
      <c r="D91" s="18">
        <f t="shared" si="1"/>
        <v>16185185</v>
      </c>
      <c r="E91" s="3">
        <f>D91/'Operating Expenditures I'!C91</f>
        <v>0.61289011515159131</v>
      </c>
      <c r="F91" s="10">
        <f>D91/'Operating Expenditures I'!B91</f>
        <v>37.919333601979233</v>
      </c>
      <c r="G91" s="38">
        <v>6439597</v>
      </c>
    </row>
    <row r="92" spans="1:7" x14ac:dyDescent="0.45">
      <c r="A92" s="1" t="s">
        <v>443</v>
      </c>
      <c r="B92" s="38">
        <v>584903</v>
      </c>
      <c r="C92" s="38">
        <v>197199</v>
      </c>
      <c r="D92" s="18">
        <f t="shared" si="1"/>
        <v>782102</v>
      </c>
      <c r="E92" s="3">
        <f>D92/'Operating Expenditures I'!C92</f>
        <v>0.6712757210123097</v>
      </c>
      <c r="F92" s="10">
        <f>D92/'Operating Expenditures I'!B92</f>
        <v>32.272922340513325</v>
      </c>
      <c r="G92" s="38">
        <v>234271</v>
      </c>
    </row>
    <row r="93" spans="1:7" x14ac:dyDescent="0.45">
      <c r="A93" s="1" t="s">
        <v>448</v>
      </c>
      <c r="B93" s="38">
        <v>97406</v>
      </c>
      <c r="C93" s="38">
        <v>8298</v>
      </c>
      <c r="D93" s="18">
        <f t="shared" si="1"/>
        <v>105704</v>
      </c>
      <c r="E93" s="3">
        <f>D93/'Operating Expenditures I'!C93</f>
        <v>0.6870141687248148</v>
      </c>
      <c r="F93" s="10">
        <f>D93/'Operating Expenditures I'!B93</f>
        <v>43.787903893951949</v>
      </c>
      <c r="G93" s="38">
        <v>38213</v>
      </c>
    </row>
    <row r="94" spans="1:7" x14ac:dyDescent="0.45">
      <c r="A94" s="1" t="s">
        <v>453</v>
      </c>
      <c r="B94" s="38">
        <v>296510</v>
      </c>
      <c r="C94" s="38">
        <v>82047</v>
      </c>
      <c r="D94" s="18">
        <f t="shared" si="1"/>
        <v>378557</v>
      </c>
      <c r="E94" s="3">
        <f>D94/'Operating Expenditures I'!C94</f>
        <v>0.79077574177591725</v>
      </c>
      <c r="F94" s="10">
        <f>D94/'Operating Expenditures I'!B94</f>
        <v>39.026494845360823</v>
      </c>
      <c r="G94" s="38">
        <v>71055</v>
      </c>
    </row>
    <row r="95" spans="1:7" x14ac:dyDescent="0.45">
      <c r="A95" s="1" t="s">
        <v>458</v>
      </c>
      <c r="B95" s="38">
        <v>16709</v>
      </c>
      <c r="C95" s="38">
        <v>1278</v>
      </c>
      <c r="D95" s="18">
        <f t="shared" si="1"/>
        <v>17987</v>
      </c>
      <c r="E95" s="3">
        <f>D95/'Operating Expenditures I'!C95</f>
        <v>0.52628960997161833</v>
      </c>
      <c r="F95" s="10">
        <f>D95/'Operating Expenditures I'!B95</f>
        <v>20.556571428571427</v>
      </c>
      <c r="G95" s="38">
        <v>10918</v>
      </c>
    </row>
    <row r="96" spans="1:7" x14ac:dyDescent="0.45">
      <c r="A96" s="1" t="s">
        <v>463</v>
      </c>
      <c r="B96" s="38">
        <v>18910</v>
      </c>
      <c r="C96" s="38">
        <v>0</v>
      </c>
      <c r="D96" s="18">
        <f t="shared" si="1"/>
        <v>18910</v>
      </c>
      <c r="E96" s="3">
        <f>D96/'Operating Expenditures I'!C96</f>
        <v>0.40609028046213974</v>
      </c>
      <c r="F96" s="10">
        <f>D96/'Operating Expenditures I'!B96</f>
        <v>18.466796875</v>
      </c>
      <c r="G96" s="38">
        <v>24880</v>
      </c>
    </row>
    <row r="97" spans="1:7" x14ac:dyDescent="0.45">
      <c r="A97" s="1" t="s">
        <v>468</v>
      </c>
      <c r="B97" t="s">
        <v>37</v>
      </c>
      <c r="C97" t="s">
        <v>37</v>
      </c>
      <c r="D97" s="18">
        <f t="shared" si="1"/>
        <v>0</v>
      </c>
      <c r="F97" s="10">
        <f>D97/'Operating Expenditures I'!B97</f>
        <v>0</v>
      </c>
      <c r="G97" t="s">
        <v>37</v>
      </c>
    </row>
    <row r="98" spans="1:7" x14ac:dyDescent="0.45">
      <c r="A98" s="1" t="s">
        <v>470</v>
      </c>
      <c r="B98" s="38">
        <v>259452</v>
      </c>
      <c r="C98" s="38">
        <v>90930</v>
      </c>
      <c r="D98" s="18">
        <f t="shared" si="1"/>
        <v>350382</v>
      </c>
      <c r="E98" s="3">
        <f>D98/'Operating Expenditures I'!C98</f>
        <v>0.59096704987046633</v>
      </c>
      <c r="F98" s="10">
        <f>D98/'Operating Expenditures I'!B98</f>
        <v>15.039790530969652</v>
      </c>
      <c r="G98" s="38">
        <v>215443</v>
      </c>
    </row>
    <row r="99" spans="1:7" x14ac:dyDescent="0.45">
      <c r="A99" s="1" t="s">
        <v>475</v>
      </c>
      <c r="B99" s="38">
        <v>33359</v>
      </c>
      <c r="C99" s="38">
        <v>2552</v>
      </c>
      <c r="D99" s="18">
        <f t="shared" si="1"/>
        <v>35911</v>
      </c>
      <c r="E99" s="3">
        <f>D99/'Operating Expenditures I'!C99</f>
        <v>0.65926823447338956</v>
      </c>
      <c r="F99" s="10">
        <f>D99/'Operating Expenditures I'!B99</f>
        <v>7.4180954348275145</v>
      </c>
      <c r="G99" s="38">
        <v>14765</v>
      </c>
    </row>
    <row r="100" spans="1:7" x14ac:dyDescent="0.45">
      <c r="A100" s="1" t="s">
        <v>480</v>
      </c>
      <c r="B100" s="38">
        <v>196976</v>
      </c>
      <c r="C100" s="38">
        <v>51774</v>
      </c>
      <c r="D100" s="18">
        <f t="shared" si="1"/>
        <v>248750</v>
      </c>
      <c r="E100" s="3">
        <f>D100/'Operating Expenditures I'!C100</f>
        <v>0.89522534486419569</v>
      </c>
      <c r="F100" s="10">
        <f>D100/'Operating Expenditures I'!B100</f>
        <v>34.244218061674012</v>
      </c>
      <c r="G100" s="38">
        <v>6672</v>
      </c>
    </row>
    <row r="101" spans="1:7" x14ac:dyDescent="0.45">
      <c r="A101" s="1" t="s">
        <v>485</v>
      </c>
      <c r="B101" s="38">
        <v>51446</v>
      </c>
      <c r="C101" s="38">
        <v>14513</v>
      </c>
      <c r="D101" s="18">
        <f t="shared" si="1"/>
        <v>65959</v>
      </c>
      <c r="E101" s="3">
        <f>D101/'Operating Expenditures I'!C101</f>
        <v>0.64342083443075515</v>
      </c>
      <c r="F101" s="10">
        <f>D101/'Operating Expenditures I'!B101</f>
        <v>55.381192275398824</v>
      </c>
      <c r="G101" s="38">
        <v>26523</v>
      </c>
    </row>
    <row r="102" spans="1:7" x14ac:dyDescent="0.45">
      <c r="A102" s="1" t="s">
        <v>490</v>
      </c>
      <c r="B102" s="38">
        <v>2962510</v>
      </c>
      <c r="C102" s="38">
        <v>1066245</v>
      </c>
      <c r="D102" s="18">
        <f t="shared" si="1"/>
        <v>4028755</v>
      </c>
      <c r="E102" s="3">
        <f>D102/'Operating Expenditures I'!C102</f>
        <v>0.63597916122049758</v>
      </c>
      <c r="F102" s="10">
        <f>D102/'Operating Expenditures I'!B102</f>
        <v>24.422321504346456</v>
      </c>
      <c r="G102" s="38">
        <v>1800618</v>
      </c>
    </row>
    <row r="103" spans="1:7" x14ac:dyDescent="0.45">
      <c r="A103" s="1" t="s">
        <v>494</v>
      </c>
      <c r="B103" s="38">
        <v>1036414</v>
      </c>
      <c r="C103" s="38">
        <v>236586</v>
      </c>
      <c r="D103" s="18">
        <f t="shared" si="1"/>
        <v>1273000</v>
      </c>
      <c r="E103" s="3">
        <f>D103/'Operating Expenditures I'!C103</f>
        <v>0.68836261623216366</v>
      </c>
      <c r="F103" s="10">
        <f>D103/'Operating Expenditures I'!B103</f>
        <v>12.962680107937478</v>
      </c>
      <c r="G103" s="38">
        <v>463798</v>
      </c>
    </row>
    <row r="104" spans="1:7" x14ac:dyDescent="0.45">
      <c r="A104" s="1" t="s">
        <v>497</v>
      </c>
      <c r="B104" s="38">
        <v>383936</v>
      </c>
      <c r="C104" s="38">
        <v>86826</v>
      </c>
      <c r="D104" s="18">
        <f t="shared" si="1"/>
        <v>470762</v>
      </c>
      <c r="E104" s="3">
        <f>D104/'Operating Expenditures I'!C104</f>
        <v>0.60339327164758372</v>
      </c>
      <c r="F104" s="10">
        <f>D104/'Operating Expenditures I'!B104</f>
        <v>17.529118260351503</v>
      </c>
      <c r="G104" s="38">
        <v>215189</v>
      </c>
    </row>
    <row r="105" spans="1:7" x14ac:dyDescent="0.45">
      <c r="A105" s="1" t="s">
        <v>500</v>
      </c>
      <c r="B105" s="38">
        <v>954575</v>
      </c>
      <c r="C105" s="38">
        <v>328132</v>
      </c>
      <c r="D105" s="18">
        <f t="shared" si="1"/>
        <v>1282707</v>
      </c>
      <c r="E105" s="3">
        <f>D105/'Operating Expenditures I'!C105</f>
        <v>0.75788158275676665</v>
      </c>
      <c r="F105" s="10">
        <f>D105/'Operating Expenditures I'!B105</f>
        <v>25.583529458694006</v>
      </c>
      <c r="G105" s="38">
        <v>175632</v>
      </c>
    </row>
    <row r="106" spans="1:7" x14ac:dyDescent="0.45">
      <c r="A106" s="1" t="s">
        <v>505</v>
      </c>
      <c r="B106" s="38">
        <v>8840</v>
      </c>
      <c r="C106" s="38">
        <v>870</v>
      </c>
      <c r="D106" s="18">
        <f t="shared" si="1"/>
        <v>9710</v>
      </c>
      <c r="E106" s="3">
        <f>D106/'Operating Expenditures I'!C106</f>
        <v>0.38853987435476772</v>
      </c>
      <c r="F106" s="10">
        <f>D106/'Operating Expenditures I'!B106</f>
        <v>6.8044849334267692</v>
      </c>
      <c r="G106" s="38">
        <v>11402</v>
      </c>
    </row>
    <row r="107" spans="1:7" x14ac:dyDescent="0.45">
      <c r="A107" s="1" t="s">
        <v>510</v>
      </c>
      <c r="B107" s="38">
        <v>62086</v>
      </c>
      <c r="C107" s="38">
        <v>17795</v>
      </c>
      <c r="D107" s="18">
        <f t="shared" si="1"/>
        <v>79881</v>
      </c>
      <c r="E107" s="3">
        <f>D107/'Operating Expenditures I'!C107</f>
        <v>0.77991271491754777</v>
      </c>
      <c r="F107" s="10">
        <f>D107/'Operating Expenditures I'!B107</f>
        <v>27.910901467505241</v>
      </c>
      <c r="G107" s="38">
        <v>17510</v>
      </c>
    </row>
    <row r="108" spans="1:7" x14ac:dyDescent="0.45">
      <c r="A108" s="1" t="s">
        <v>515</v>
      </c>
      <c r="B108" s="38">
        <v>12550</v>
      </c>
      <c r="C108" s="38">
        <v>0</v>
      </c>
      <c r="D108" s="18">
        <f t="shared" si="1"/>
        <v>12550</v>
      </c>
      <c r="E108" s="3">
        <f>D108/'Operating Expenditures I'!C108</f>
        <v>0.47379945635759591</v>
      </c>
      <c r="F108" s="10">
        <f>D108/'Operating Expenditures I'!B108</f>
        <v>47.180451127819552</v>
      </c>
      <c r="G108" s="38">
        <v>10443</v>
      </c>
    </row>
    <row r="109" spans="1:7" x14ac:dyDescent="0.45">
      <c r="A109" s="1" t="s">
        <v>520</v>
      </c>
      <c r="B109" s="38">
        <v>12903</v>
      </c>
      <c r="C109" s="38">
        <v>1015</v>
      </c>
      <c r="D109" s="18">
        <f t="shared" si="1"/>
        <v>13918</v>
      </c>
      <c r="E109" s="3">
        <f>D109/'Operating Expenditures I'!C109</f>
        <v>0.54750009834388891</v>
      </c>
      <c r="F109" s="10">
        <f>D109/'Operating Expenditures I'!B109</f>
        <v>16.668263473053891</v>
      </c>
      <c r="G109" s="38">
        <v>8760</v>
      </c>
    </row>
    <row r="110" spans="1:7" x14ac:dyDescent="0.45">
      <c r="A110" s="1" t="s">
        <v>525</v>
      </c>
      <c r="B110" s="38">
        <v>106007</v>
      </c>
      <c r="C110" s="38">
        <v>50615</v>
      </c>
      <c r="D110" s="18">
        <f t="shared" si="1"/>
        <v>156622</v>
      </c>
      <c r="E110" s="3">
        <f>D110/'Operating Expenditures I'!C110</f>
        <v>0.75259961174005807</v>
      </c>
      <c r="F110" s="10">
        <f>D110/'Operating Expenditures I'!B110</f>
        <v>52.417001338688088</v>
      </c>
      <c r="G110" s="38">
        <v>31783</v>
      </c>
    </row>
    <row r="111" spans="1:7" x14ac:dyDescent="0.45">
      <c r="A111" s="1" t="s">
        <v>530</v>
      </c>
      <c r="B111" s="38">
        <v>7800</v>
      </c>
      <c r="C111" s="38">
        <v>0</v>
      </c>
      <c r="D111" s="18">
        <f t="shared" si="1"/>
        <v>7800</v>
      </c>
      <c r="E111" s="3">
        <f>D111/'Operating Expenditures I'!C111</f>
        <v>0.78179813571213796</v>
      </c>
      <c r="F111" s="10">
        <f>D111/'Operating Expenditures I'!B111</f>
        <v>19.746835443037973</v>
      </c>
      <c r="G111" s="38">
        <v>1040</v>
      </c>
    </row>
    <row r="112" spans="1:7" x14ac:dyDescent="0.45">
      <c r="A112" s="1" t="s">
        <v>535</v>
      </c>
      <c r="B112" s="38">
        <v>16400454</v>
      </c>
      <c r="C112" s="38">
        <v>6527157</v>
      </c>
      <c r="D112" s="18">
        <f t="shared" si="1"/>
        <v>22927611</v>
      </c>
      <c r="E112" s="3">
        <f>D112/'Operating Expenditures I'!C112</f>
        <v>0.66260920499678477</v>
      </c>
      <c r="F112" s="10">
        <f>D112/'Operating Expenditures I'!B112</f>
        <v>33.060055024123521</v>
      </c>
      <c r="G112" s="38">
        <v>6792670</v>
      </c>
    </row>
    <row r="113" spans="1:7" x14ac:dyDescent="0.45">
      <c r="A113" s="1" t="s">
        <v>540</v>
      </c>
      <c r="B113" s="38">
        <v>38288</v>
      </c>
      <c r="C113" s="38">
        <v>3312</v>
      </c>
      <c r="D113" s="18">
        <f t="shared" si="1"/>
        <v>41600</v>
      </c>
      <c r="E113" s="3">
        <f>D113/'Operating Expenditures I'!C113</f>
        <v>0.70489358817947678</v>
      </c>
      <c r="F113" s="10">
        <f>D113/'Operating Expenditures I'!B113</f>
        <v>4.8462255358807083</v>
      </c>
      <c r="G113" s="38">
        <v>7306</v>
      </c>
    </row>
    <row r="114" spans="1:7" x14ac:dyDescent="0.45">
      <c r="A114" s="1" t="s">
        <v>545</v>
      </c>
      <c r="B114" s="38">
        <v>118445</v>
      </c>
      <c r="C114" s="38">
        <v>26728</v>
      </c>
      <c r="D114" s="18">
        <f t="shared" si="1"/>
        <v>145173</v>
      </c>
      <c r="E114" s="3">
        <f>D114/'Operating Expenditures I'!C114</f>
        <v>0.80971955736022494</v>
      </c>
      <c r="F114" s="10">
        <f>D114/'Operating Expenditures I'!B114</f>
        <v>26.908804448563483</v>
      </c>
      <c r="G114" s="38">
        <v>24651</v>
      </c>
    </row>
    <row r="115" spans="1:7" x14ac:dyDescent="0.45">
      <c r="A115" s="1" t="s">
        <v>550</v>
      </c>
      <c r="B115" s="38">
        <v>180633</v>
      </c>
      <c r="C115" s="38">
        <v>54042</v>
      </c>
      <c r="D115" s="18">
        <f t="shared" si="1"/>
        <v>234675</v>
      </c>
      <c r="E115" s="3">
        <f>D115/'Operating Expenditures I'!C115</f>
        <v>0.62063302320415104</v>
      </c>
      <c r="F115" s="10">
        <f>D115/'Operating Expenditures I'!B115</f>
        <v>27.980803624657206</v>
      </c>
      <c r="G115" s="38">
        <v>101017</v>
      </c>
    </row>
    <row r="116" spans="1:7" x14ac:dyDescent="0.45">
      <c r="A116" s="1" t="s">
        <v>555</v>
      </c>
      <c r="B116" s="38">
        <v>21258</v>
      </c>
      <c r="C116" s="38">
        <v>0</v>
      </c>
      <c r="D116" s="18">
        <f t="shared" si="1"/>
        <v>21258</v>
      </c>
      <c r="E116" s="3">
        <f>D116/'Operating Expenditures I'!C116</f>
        <v>0.46962400035346619</v>
      </c>
      <c r="F116" s="10">
        <f>D116/'Operating Expenditures I'!B116</f>
        <v>8.9169463087248317</v>
      </c>
      <c r="G116" s="38">
        <v>23220</v>
      </c>
    </row>
    <row r="117" spans="1:7" x14ac:dyDescent="0.45">
      <c r="A117" s="1" t="s">
        <v>560</v>
      </c>
      <c r="B117" s="38">
        <v>117044</v>
      </c>
      <c r="C117" s="38">
        <v>42928</v>
      </c>
      <c r="D117" s="18">
        <f t="shared" si="1"/>
        <v>159972</v>
      </c>
      <c r="E117" s="3">
        <f>D117/'Operating Expenditures I'!C117</f>
        <v>0.8252402643294523</v>
      </c>
      <c r="F117" s="10">
        <f>D117/'Operating Expenditures I'!B117</f>
        <v>61.128009170806266</v>
      </c>
      <c r="G117" s="38">
        <v>17015</v>
      </c>
    </row>
    <row r="118" spans="1:7" x14ac:dyDescent="0.45">
      <c r="A118" s="1" t="s">
        <v>563</v>
      </c>
      <c r="B118" s="38">
        <v>36355</v>
      </c>
      <c r="C118" s="38">
        <v>6141</v>
      </c>
      <c r="D118" s="18">
        <f t="shared" si="1"/>
        <v>42496</v>
      </c>
      <c r="E118" s="3">
        <f>D118/'Operating Expenditures I'!C118</f>
        <v>0.65166919691463099</v>
      </c>
      <c r="F118" s="10">
        <f>D118/'Operating Expenditures I'!B118</f>
        <v>23.07057546145494</v>
      </c>
      <c r="G118" s="38">
        <v>18871</v>
      </c>
    </row>
    <row r="119" spans="1:7" x14ac:dyDescent="0.45">
      <c r="A119" s="1" t="s">
        <v>568</v>
      </c>
      <c r="B119" s="38">
        <v>24190</v>
      </c>
      <c r="C119" s="38">
        <v>1743</v>
      </c>
      <c r="D119" s="18">
        <f t="shared" si="1"/>
        <v>25933</v>
      </c>
      <c r="E119" s="3">
        <f>D119/'Operating Expenditures I'!C119</f>
        <v>0.4824385162034453</v>
      </c>
      <c r="F119" s="10">
        <f>D119/'Operating Expenditures I'!B119</f>
        <v>36.889046941678522</v>
      </c>
      <c r="G119" s="38">
        <v>24541</v>
      </c>
    </row>
    <row r="120" spans="1:7" x14ac:dyDescent="0.45">
      <c r="A120" s="1" t="s">
        <v>573</v>
      </c>
      <c r="B120" s="38">
        <v>1258403</v>
      </c>
      <c r="C120" s="38">
        <v>380658</v>
      </c>
      <c r="D120" s="18">
        <f t="shared" si="1"/>
        <v>1639061</v>
      </c>
      <c r="E120" s="3">
        <f>D120/'Operating Expenditures I'!C120</f>
        <v>0.57221711741779446</v>
      </c>
      <c r="F120" s="10">
        <f>D120/'Operating Expenditures I'!B120</f>
        <v>35.11496025879984</v>
      </c>
      <c r="G120" s="38">
        <v>898853</v>
      </c>
    </row>
    <row r="121" spans="1:7" x14ac:dyDescent="0.45">
      <c r="A121" s="1" t="s">
        <v>578</v>
      </c>
      <c r="B121" t="s">
        <v>37</v>
      </c>
      <c r="C121" t="s">
        <v>37</v>
      </c>
      <c r="D121" s="18">
        <f t="shared" si="1"/>
        <v>0</v>
      </c>
      <c r="F121" s="10">
        <f>D121/'Operating Expenditures I'!B121</f>
        <v>0</v>
      </c>
      <c r="G121" t="s">
        <v>37</v>
      </c>
    </row>
    <row r="122" spans="1:7" x14ac:dyDescent="0.45">
      <c r="A122" s="1" t="s">
        <v>579</v>
      </c>
      <c r="B122" s="38">
        <v>29228</v>
      </c>
      <c r="C122" s="38">
        <v>8877</v>
      </c>
      <c r="D122" s="18">
        <f t="shared" si="1"/>
        <v>38105</v>
      </c>
      <c r="E122" s="3">
        <f>D122/'Operating Expenditures I'!C122</f>
        <v>0.74632273733278498</v>
      </c>
      <c r="F122" s="10">
        <f>D122/'Operating Expenditures I'!B122</f>
        <v>12.505743354118806</v>
      </c>
      <c r="G122" s="38">
        <v>7200</v>
      </c>
    </row>
    <row r="123" spans="1:7" x14ac:dyDescent="0.45">
      <c r="A123" s="1" t="s">
        <v>584</v>
      </c>
      <c r="B123" s="38">
        <v>235654</v>
      </c>
      <c r="C123" s="38">
        <v>103133</v>
      </c>
      <c r="D123" s="18">
        <f t="shared" si="1"/>
        <v>338787</v>
      </c>
      <c r="E123" s="3">
        <f>D123/'Operating Expenditures I'!C123</f>
        <v>0.70344531167269853</v>
      </c>
      <c r="F123" s="10">
        <f>D123/'Operating Expenditures I'!B123</f>
        <v>28.832936170212765</v>
      </c>
      <c r="G123" s="38">
        <v>88506</v>
      </c>
    </row>
    <row r="124" spans="1:7" x14ac:dyDescent="0.45">
      <c r="A124" s="1" t="s">
        <v>589</v>
      </c>
      <c r="B124" s="38">
        <v>73920</v>
      </c>
      <c r="C124" s="38">
        <v>29545</v>
      </c>
      <c r="D124" s="18">
        <f t="shared" si="1"/>
        <v>103465</v>
      </c>
      <c r="E124" s="3">
        <f>D124/'Operating Expenditures I'!C124</f>
        <v>0.88173133463436248</v>
      </c>
      <c r="F124" s="10">
        <f>D124/'Operating Expenditures I'!B124</f>
        <v>53.222736625514401</v>
      </c>
      <c r="G124" s="38">
        <v>9257</v>
      </c>
    </row>
    <row r="125" spans="1:7" x14ac:dyDescent="0.45">
      <c r="A125" s="1" t="s">
        <v>594</v>
      </c>
      <c r="B125" s="38">
        <v>53062</v>
      </c>
      <c r="C125" s="38">
        <v>17786</v>
      </c>
      <c r="D125" s="18">
        <f t="shared" si="1"/>
        <v>70848</v>
      </c>
      <c r="E125" s="3">
        <f>D125/'Operating Expenditures I'!C125</f>
        <v>0.75689073116533478</v>
      </c>
      <c r="F125" s="10">
        <f>D125/'Operating Expenditures I'!B125</f>
        <v>65.905116279069773</v>
      </c>
      <c r="G125" s="38">
        <v>18578</v>
      </c>
    </row>
    <row r="126" spans="1:7" x14ac:dyDescent="0.45">
      <c r="A126" s="1" t="s">
        <v>599</v>
      </c>
      <c r="B126" s="38">
        <v>454986</v>
      </c>
      <c r="C126" s="38">
        <v>124451</v>
      </c>
      <c r="D126" s="18">
        <f t="shared" si="1"/>
        <v>579437</v>
      </c>
      <c r="E126" s="3">
        <f>D126/'Operating Expenditures I'!C126</f>
        <v>0.8672233264287168</v>
      </c>
      <c r="F126" s="10">
        <f>D126/'Operating Expenditures I'!B126</f>
        <v>21.406716417910449</v>
      </c>
      <c r="G126" s="38">
        <v>39457</v>
      </c>
    </row>
  </sheetData>
  <mergeCells count="1">
    <mergeCell ref="B3:F3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B640-F996-40EA-8D93-ED2DC9BFF8D2}">
  <dimension ref="A1:I125"/>
  <sheetViews>
    <sheetView workbookViewId="0">
      <selection activeCell="J6" sqref="J6"/>
    </sheetView>
  </sheetViews>
  <sheetFormatPr defaultRowHeight="14.25" x14ac:dyDescent="0.45"/>
  <cols>
    <col min="1" max="1" width="52.3984375" bestFit="1" customWidth="1"/>
    <col min="2" max="2" width="16" customWidth="1"/>
    <col min="3" max="3" width="13" customWidth="1"/>
    <col min="4" max="4" width="10.73046875" customWidth="1"/>
    <col min="5" max="5" width="13.73046875" customWidth="1"/>
    <col min="6" max="6" width="12.59765625" customWidth="1"/>
    <col min="7" max="7" width="15.265625" bestFit="1" customWidth="1"/>
    <col min="8" max="8" width="14.73046875" customWidth="1"/>
    <col min="9" max="9" width="15.3984375" customWidth="1"/>
  </cols>
  <sheetData>
    <row r="1" spans="1:9" x14ac:dyDescent="0.45">
      <c r="A1" s="15" t="s">
        <v>971</v>
      </c>
    </row>
    <row r="3" spans="1:9" x14ac:dyDescent="0.45">
      <c r="B3" s="80" t="s">
        <v>972</v>
      </c>
      <c r="C3" s="80"/>
      <c r="D3" s="80"/>
      <c r="E3" s="80"/>
      <c r="F3" s="80"/>
      <c r="G3" s="81" t="s">
        <v>973</v>
      </c>
      <c r="H3" s="81"/>
      <c r="I3" s="81"/>
    </row>
    <row r="4" spans="1:9" x14ac:dyDescent="0.45">
      <c r="A4" s="4" t="s">
        <v>1</v>
      </c>
      <c r="B4" s="20" t="s">
        <v>974</v>
      </c>
      <c r="C4" s="20" t="s">
        <v>975</v>
      </c>
      <c r="D4" s="20" t="s">
        <v>976</v>
      </c>
      <c r="E4" s="20" t="s">
        <v>977</v>
      </c>
      <c r="F4" s="21" t="s">
        <v>812</v>
      </c>
      <c r="G4" s="26" t="s">
        <v>978</v>
      </c>
      <c r="H4" s="26" t="s">
        <v>979</v>
      </c>
      <c r="I4" s="26" t="s">
        <v>980</v>
      </c>
    </row>
    <row r="5" spans="1:9" x14ac:dyDescent="0.45">
      <c r="A5" s="1" t="s">
        <v>12</v>
      </c>
      <c r="B5" s="38">
        <v>0</v>
      </c>
      <c r="C5" s="38">
        <v>0</v>
      </c>
      <c r="D5" s="38">
        <v>0</v>
      </c>
      <c r="E5" s="38">
        <v>0</v>
      </c>
      <c r="F5" s="18">
        <f>SUM(B5:E5)</f>
        <v>0</v>
      </c>
      <c r="G5" s="38">
        <v>0</v>
      </c>
      <c r="H5" s="38">
        <v>0</v>
      </c>
      <c r="I5" s="38">
        <v>0</v>
      </c>
    </row>
    <row r="6" spans="1:9" x14ac:dyDescent="0.45">
      <c r="A6" s="1" t="s">
        <v>17</v>
      </c>
      <c r="B6" s="38">
        <v>0</v>
      </c>
      <c r="C6" s="38">
        <v>0</v>
      </c>
      <c r="D6" s="38">
        <v>0</v>
      </c>
      <c r="E6" s="38">
        <v>6400</v>
      </c>
      <c r="F6" s="18">
        <f t="shared" ref="F6:F69" si="0">SUM(B6:E6)</f>
        <v>6400</v>
      </c>
      <c r="G6" s="38">
        <v>0</v>
      </c>
      <c r="H6" s="38">
        <v>0</v>
      </c>
      <c r="I6" s="38">
        <v>6400</v>
      </c>
    </row>
    <row r="7" spans="1:9" x14ac:dyDescent="0.45">
      <c r="A7" s="1" t="s">
        <v>22</v>
      </c>
      <c r="B7" s="38">
        <v>0</v>
      </c>
      <c r="C7" s="38">
        <v>0</v>
      </c>
      <c r="D7" s="38">
        <v>0</v>
      </c>
      <c r="E7" s="38">
        <v>0</v>
      </c>
      <c r="F7" s="18">
        <f t="shared" si="0"/>
        <v>0</v>
      </c>
      <c r="G7" s="38">
        <v>0</v>
      </c>
      <c r="H7" s="38">
        <v>0</v>
      </c>
      <c r="I7" s="38">
        <v>0</v>
      </c>
    </row>
    <row r="8" spans="1:9" x14ac:dyDescent="0.45">
      <c r="A8" s="1" t="s">
        <v>27</v>
      </c>
      <c r="B8" s="38">
        <v>0</v>
      </c>
      <c r="C8" s="38">
        <v>0</v>
      </c>
      <c r="D8" s="38">
        <v>0</v>
      </c>
      <c r="E8" s="38">
        <v>2839</v>
      </c>
      <c r="F8" s="18">
        <f t="shared" si="0"/>
        <v>2839</v>
      </c>
      <c r="G8" s="38">
        <v>0</v>
      </c>
      <c r="H8" s="38">
        <v>0</v>
      </c>
      <c r="I8" s="38">
        <v>6850</v>
      </c>
    </row>
    <row r="9" spans="1:9" x14ac:dyDescent="0.45">
      <c r="A9" s="1" t="s">
        <v>32</v>
      </c>
      <c r="B9" s="38">
        <v>0</v>
      </c>
      <c r="C9" s="38">
        <v>0</v>
      </c>
      <c r="D9" s="38">
        <v>0</v>
      </c>
      <c r="E9" s="38">
        <v>0</v>
      </c>
      <c r="F9" s="18">
        <f t="shared" si="0"/>
        <v>0</v>
      </c>
      <c r="G9" s="38">
        <v>0</v>
      </c>
      <c r="H9" s="38">
        <v>0</v>
      </c>
      <c r="I9" s="38">
        <v>0</v>
      </c>
    </row>
    <row r="10" spans="1:9" x14ac:dyDescent="0.45">
      <c r="A10" s="1" t="s">
        <v>38</v>
      </c>
      <c r="B10" s="38">
        <v>0</v>
      </c>
      <c r="C10" s="38">
        <v>0</v>
      </c>
      <c r="D10" s="38">
        <v>0</v>
      </c>
      <c r="E10" s="38">
        <v>0</v>
      </c>
      <c r="F10" s="18">
        <f t="shared" si="0"/>
        <v>0</v>
      </c>
      <c r="G10" s="38">
        <v>0</v>
      </c>
      <c r="H10" s="38">
        <v>0</v>
      </c>
      <c r="I10" s="38">
        <v>0</v>
      </c>
    </row>
    <row r="11" spans="1:9" x14ac:dyDescent="0.45">
      <c r="A11" s="1" t="s">
        <v>43</v>
      </c>
      <c r="B11" s="38">
        <v>0</v>
      </c>
      <c r="C11" s="38">
        <v>0</v>
      </c>
      <c r="D11" s="38">
        <v>0</v>
      </c>
      <c r="E11" s="38">
        <v>475445</v>
      </c>
      <c r="F11" s="18">
        <f t="shared" si="0"/>
        <v>475445</v>
      </c>
      <c r="G11" s="38">
        <v>0</v>
      </c>
      <c r="H11" s="38">
        <v>451044</v>
      </c>
      <c r="I11" s="38">
        <v>24401</v>
      </c>
    </row>
    <row r="12" spans="1:9" x14ac:dyDescent="0.45">
      <c r="A12" s="1" t="s">
        <v>48</v>
      </c>
      <c r="B12" s="38">
        <v>0</v>
      </c>
      <c r="C12" s="38">
        <v>0</v>
      </c>
      <c r="D12" s="38">
        <v>0</v>
      </c>
      <c r="E12" s="38">
        <v>0</v>
      </c>
      <c r="F12" s="18">
        <f t="shared" si="0"/>
        <v>0</v>
      </c>
      <c r="G12" s="38">
        <v>0</v>
      </c>
      <c r="H12" s="38">
        <v>0</v>
      </c>
      <c r="I12" s="38">
        <v>0</v>
      </c>
    </row>
    <row r="13" spans="1:9" x14ac:dyDescent="0.45">
      <c r="A13" s="1" t="s">
        <v>53</v>
      </c>
      <c r="B13" s="38">
        <v>112060</v>
      </c>
      <c r="C13" s="38">
        <v>0</v>
      </c>
      <c r="D13" s="38">
        <v>0</v>
      </c>
      <c r="E13" s="38">
        <v>15836</v>
      </c>
      <c r="F13" s="18">
        <f t="shared" si="0"/>
        <v>127896</v>
      </c>
      <c r="G13" s="38">
        <v>0</v>
      </c>
      <c r="H13" s="38">
        <v>127896</v>
      </c>
      <c r="I13" s="38">
        <v>0</v>
      </c>
    </row>
    <row r="14" spans="1:9" x14ac:dyDescent="0.45">
      <c r="A14" s="1" t="s">
        <v>58</v>
      </c>
      <c r="B14" s="38">
        <v>0</v>
      </c>
      <c r="C14" s="38">
        <v>0</v>
      </c>
      <c r="D14" s="38">
        <v>0</v>
      </c>
      <c r="E14" s="38">
        <v>0</v>
      </c>
      <c r="F14" s="18">
        <f t="shared" si="0"/>
        <v>0</v>
      </c>
      <c r="G14" s="38">
        <v>0</v>
      </c>
      <c r="H14" s="38">
        <v>0</v>
      </c>
      <c r="I14" s="38">
        <v>0</v>
      </c>
    </row>
    <row r="15" spans="1:9" x14ac:dyDescent="0.45">
      <c r="A15" s="1" t="s">
        <v>63</v>
      </c>
      <c r="B15" s="38">
        <v>0</v>
      </c>
      <c r="C15" s="38">
        <v>0</v>
      </c>
      <c r="D15" s="38">
        <v>0</v>
      </c>
      <c r="E15" s="38">
        <v>7590</v>
      </c>
      <c r="F15" s="18">
        <f t="shared" si="0"/>
        <v>7590</v>
      </c>
      <c r="G15" s="38">
        <v>0</v>
      </c>
      <c r="H15" s="38">
        <v>0</v>
      </c>
      <c r="I15" s="38">
        <v>7590</v>
      </c>
    </row>
    <row r="16" spans="1:9" x14ac:dyDescent="0.45">
      <c r="A16" s="1" t="s">
        <v>68</v>
      </c>
      <c r="B16" s="38">
        <v>0</v>
      </c>
      <c r="C16" s="38">
        <v>0</v>
      </c>
      <c r="D16" s="38">
        <v>0</v>
      </c>
      <c r="E16" s="38">
        <v>5064</v>
      </c>
      <c r="F16" s="18">
        <f t="shared" si="0"/>
        <v>5064</v>
      </c>
      <c r="G16" s="38">
        <v>0</v>
      </c>
      <c r="H16" s="38">
        <v>5064</v>
      </c>
      <c r="I16" s="38">
        <v>0</v>
      </c>
    </row>
    <row r="17" spans="1:9" x14ac:dyDescent="0.45">
      <c r="A17" s="1" t="s">
        <v>73</v>
      </c>
      <c r="B17" s="38">
        <v>0</v>
      </c>
      <c r="C17" s="38">
        <v>0</v>
      </c>
      <c r="D17" s="38">
        <v>0</v>
      </c>
      <c r="E17" s="38">
        <v>0</v>
      </c>
      <c r="F17" s="18">
        <f t="shared" si="0"/>
        <v>0</v>
      </c>
      <c r="G17" s="38">
        <v>0</v>
      </c>
      <c r="H17" s="38">
        <v>0</v>
      </c>
      <c r="I17" s="38">
        <v>7250</v>
      </c>
    </row>
    <row r="18" spans="1:9" x14ac:dyDescent="0.45">
      <c r="A18" s="1" t="s">
        <v>78</v>
      </c>
      <c r="B18" s="38">
        <v>0</v>
      </c>
      <c r="C18" s="38">
        <v>0</v>
      </c>
      <c r="D18" s="38">
        <v>0</v>
      </c>
      <c r="E18" s="38">
        <v>0</v>
      </c>
      <c r="F18" s="18">
        <f t="shared" si="0"/>
        <v>0</v>
      </c>
      <c r="G18" s="38">
        <v>0</v>
      </c>
      <c r="H18" s="38">
        <v>0</v>
      </c>
      <c r="I18" s="38">
        <v>0</v>
      </c>
    </row>
    <row r="19" spans="1:9" x14ac:dyDescent="0.45">
      <c r="A19" s="1" t="s">
        <v>88</v>
      </c>
      <c r="B19" s="38">
        <v>0</v>
      </c>
      <c r="C19" s="38">
        <v>0</v>
      </c>
      <c r="D19" s="38">
        <v>0</v>
      </c>
      <c r="E19" s="38">
        <v>0</v>
      </c>
      <c r="F19" s="18">
        <f t="shared" si="0"/>
        <v>0</v>
      </c>
      <c r="G19" s="38">
        <v>0</v>
      </c>
      <c r="H19" s="38">
        <v>0</v>
      </c>
      <c r="I19" s="38">
        <v>0</v>
      </c>
    </row>
    <row r="20" spans="1:9" x14ac:dyDescent="0.45">
      <c r="A20" s="1" t="s">
        <v>93</v>
      </c>
      <c r="B20" s="38">
        <v>0</v>
      </c>
      <c r="C20" s="38">
        <v>0</v>
      </c>
      <c r="D20" s="38">
        <v>0</v>
      </c>
      <c r="E20" s="38">
        <v>0</v>
      </c>
      <c r="F20" s="18">
        <f t="shared" si="0"/>
        <v>0</v>
      </c>
      <c r="G20" s="38">
        <v>0</v>
      </c>
      <c r="H20" s="38">
        <v>0</v>
      </c>
      <c r="I20" s="38">
        <v>0</v>
      </c>
    </row>
    <row r="21" spans="1:9" x14ac:dyDescent="0.45">
      <c r="A21" s="1" t="s">
        <v>98</v>
      </c>
      <c r="B21" s="38">
        <v>0</v>
      </c>
      <c r="C21" s="38">
        <v>0</v>
      </c>
      <c r="D21" s="38">
        <v>0</v>
      </c>
      <c r="E21" s="38">
        <v>0</v>
      </c>
      <c r="F21" s="18">
        <f t="shared" si="0"/>
        <v>0</v>
      </c>
      <c r="G21" s="38">
        <v>0</v>
      </c>
      <c r="H21" s="38">
        <v>0</v>
      </c>
      <c r="I21" s="38">
        <v>0</v>
      </c>
    </row>
    <row r="22" spans="1:9" x14ac:dyDescent="0.45">
      <c r="A22" s="1" t="s">
        <v>103</v>
      </c>
      <c r="B22" s="38">
        <v>0</v>
      </c>
      <c r="C22" s="38">
        <v>0</v>
      </c>
      <c r="D22" s="38">
        <v>0</v>
      </c>
      <c r="E22" s="38">
        <v>0</v>
      </c>
      <c r="F22" s="18">
        <f t="shared" si="0"/>
        <v>0</v>
      </c>
      <c r="G22" s="38">
        <v>0</v>
      </c>
      <c r="H22" s="38">
        <v>0</v>
      </c>
      <c r="I22" s="38">
        <v>0</v>
      </c>
    </row>
    <row r="23" spans="1:9" x14ac:dyDescent="0.45">
      <c r="A23" s="1" t="s">
        <v>108</v>
      </c>
      <c r="B23" s="38">
        <v>0</v>
      </c>
      <c r="C23" s="38">
        <v>0</v>
      </c>
      <c r="D23" s="38">
        <v>0</v>
      </c>
      <c r="E23" s="38">
        <v>0</v>
      </c>
      <c r="F23" s="18">
        <f t="shared" si="0"/>
        <v>0</v>
      </c>
      <c r="G23" s="38">
        <v>0</v>
      </c>
      <c r="H23" s="38">
        <v>0</v>
      </c>
      <c r="I23" s="38">
        <v>0</v>
      </c>
    </row>
    <row r="24" spans="1:9" x14ac:dyDescent="0.45">
      <c r="A24" s="1" t="s">
        <v>113</v>
      </c>
      <c r="B24" s="38">
        <v>0</v>
      </c>
      <c r="C24" s="38">
        <v>0</v>
      </c>
      <c r="D24" s="38">
        <v>0</v>
      </c>
      <c r="E24" s="38">
        <v>0</v>
      </c>
      <c r="F24" s="18">
        <f t="shared" si="0"/>
        <v>0</v>
      </c>
      <c r="G24" s="38">
        <v>0</v>
      </c>
      <c r="H24" s="38">
        <v>0</v>
      </c>
      <c r="I24" s="38">
        <v>0</v>
      </c>
    </row>
    <row r="25" spans="1:9" x14ac:dyDescent="0.45">
      <c r="A25" s="1" t="s">
        <v>118</v>
      </c>
      <c r="B25" s="38">
        <v>0</v>
      </c>
      <c r="C25" s="38">
        <v>0</v>
      </c>
      <c r="D25" s="38">
        <v>0</v>
      </c>
      <c r="E25" s="38">
        <v>20000</v>
      </c>
      <c r="F25" s="18">
        <f t="shared" si="0"/>
        <v>20000</v>
      </c>
      <c r="G25" s="38">
        <v>0</v>
      </c>
      <c r="H25" s="38">
        <v>0</v>
      </c>
      <c r="I25" s="38">
        <v>13899</v>
      </c>
    </row>
    <row r="26" spans="1:9" x14ac:dyDescent="0.45">
      <c r="A26" s="1" t="s">
        <v>123</v>
      </c>
      <c r="B26" s="38">
        <v>0</v>
      </c>
      <c r="C26" s="38">
        <v>0</v>
      </c>
      <c r="D26" s="38">
        <v>0</v>
      </c>
      <c r="E26" s="38">
        <v>0</v>
      </c>
      <c r="F26" s="18">
        <f t="shared" si="0"/>
        <v>0</v>
      </c>
      <c r="G26" s="38">
        <v>0</v>
      </c>
      <c r="H26" s="38">
        <v>0</v>
      </c>
      <c r="I26" s="38">
        <v>0</v>
      </c>
    </row>
    <row r="27" spans="1:9" x14ac:dyDescent="0.45">
      <c r="A27" s="1" t="s">
        <v>128</v>
      </c>
      <c r="B27" s="38">
        <v>0</v>
      </c>
      <c r="C27" s="38">
        <v>0</v>
      </c>
      <c r="D27" s="38">
        <v>0</v>
      </c>
      <c r="E27" s="38">
        <v>16439</v>
      </c>
      <c r="F27" s="18">
        <f t="shared" si="0"/>
        <v>16439</v>
      </c>
      <c r="G27" s="38">
        <v>0</v>
      </c>
      <c r="H27" s="38">
        <v>11089</v>
      </c>
      <c r="I27" s="38">
        <v>5350</v>
      </c>
    </row>
    <row r="28" spans="1:9" x14ac:dyDescent="0.45">
      <c r="A28" s="1" t="s">
        <v>133</v>
      </c>
      <c r="B28" s="38">
        <v>0</v>
      </c>
      <c r="C28" s="38">
        <v>0</v>
      </c>
      <c r="D28" s="38">
        <v>0</v>
      </c>
      <c r="E28" s="38">
        <v>0</v>
      </c>
      <c r="F28" s="18">
        <f t="shared" si="0"/>
        <v>0</v>
      </c>
      <c r="G28" s="38">
        <v>0</v>
      </c>
      <c r="H28" s="38">
        <v>0</v>
      </c>
      <c r="I28" s="38">
        <v>0</v>
      </c>
    </row>
    <row r="29" spans="1:9" x14ac:dyDescent="0.45">
      <c r="A29" s="1" t="s">
        <v>138</v>
      </c>
      <c r="B29" s="38">
        <v>0</v>
      </c>
      <c r="C29" s="38">
        <v>0</v>
      </c>
      <c r="D29" s="38">
        <v>0</v>
      </c>
      <c r="E29" s="38">
        <v>0</v>
      </c>
      <c r="F29" s="18">
        <f t="shared" si="0"/>
        <v>0</v>
      </c>
      <c r="G29" s="38">
        <v>0</v>
      </c>
      <c r="H29" s="38">
        <v>0</v>
      </c>
      <c r="I29" s="38">
        <v>0</v>
      </c>
    </row>
    <row r="30" spans="1:9" x14ac:dyDescent="0.45">
      <c r="A30" s="1" t="s">
        <v>143</v>
      </c>
      <c r="B30" s="38">
        <v>0</v>
      </c>
      <c r="C30" s="38">
        <v>0</v>
      </c>
      <c r="D30" s="38">
        <v>0</v>
      </c>
      <c r="E30" s="38">
        <v>0</v>
      </c>
      <c r="F30" s="18">
        <f t="shared" si="0"/>
        <v>0</v>
      </c>
      <c r="G30" s="38">
        <v>0</v>
      </c>
      <c r="H30" s="38">
        <v>0</v>
      </c>
      <c r="I30" s="38">
        <v>0</v>
      </c>
    </row>
    <row r="31" spans="1:9" x14ac:dyDescent="0.45">
      <c r="A31" s="1" t="s">
        <v>148</v>
      </c>
      <c r="B31" s="38">
        <v>0</v>
      </c>
      <c r="C31" s="38">
        <v>0</v>
      </c>
      <c r="D31" s="38">
        <v>0</v>
      </c>
      <c r="E31" s="38">
        <v>0</v>
      </c>
      <c r="F31" s="18">
        <f t="shared" si="0"/>
        <v>0</v>
      </c>
      <c r="G31" s="38">
        <v>0</v>
      </c>
      <c r="H31" s="38">
        <v>0</v>
      </c>
      <c r="I31" s="38">
        <v>0</v>
      </c>
    </row>
    <row r="32" spans="1:9" x14ac:dyDescent="0.45">
      <c r="A32" s="1" t="s">
        <v>153</v>
      </c>
      <c r="B32" s="38">
        <v>0</v>
      </c>
      <c r="C32" s="38">
        <v>0</v>
      </c>
      <c r="D32" s="38">
        <v>0</v>
      </c>
      <c r="E32" s="38">
        <v>0</v>
      </c>
      <c r="F32" s="18">
        <f t="shared" si="0"/>
        <v>0</v>
      </c>
      <c r="G32" s="38">
        <v>0</v>
      </c>
      <c r="H32" s="38">
        <v>0</v>
      </c>
      <c r="I32" s="38">
        <v>0</v>
      </c>
    </row>
    <row r="33" spans="1:9" x14ac:dyDescent="0.45">
      <c r="A33" s="1" t="s">
        <v>158</v>
      </c>
      <c r="B33" s="38">
        <v>0</v>
      </c>
      <c r="C33" s="38">
        <v>0</v>
      </c>
      <c r="D33" s="38">
        <v>0</v>
      </c>
      <c r="E33" s="38">
        <v>0</v>
      </c>
      <c r="F33" s="18">
        <f t="shared" si="0"/>
        <v>0</v>
      </c>
      <c r="G33" s="38">
        <v>0</v>
      </c>
      <c r="H33" s="38">
        <v>0</v>
      </c>
      <c r="I33" s="38">
        <v>0</v>
      </c>
    </row>
    <row r="34" spans="1:9" x14ac:dyDescent="0.45">
      <c r="A34" s="1" t="s">
        <v>163</v>
      </c>
      <c r="B34" s="38">
        <v>0</v>
      </c>
      <c r="C34" s="38">
        <v>0</v>
      </c>
      <c r="D34" s="38">
        <v>0</v>
      </c>
      <c r="E34" s="38">
        <v>0</v>
      </c>
      <c r="F34" s="18">
        <f t="shared" si="0"/>
        <v>0</v>
      </c>
      <c r="G34" s="38">
        <v>0</v>
      </c>
      <c r="H34" s="38">
        <v>0</v>
      </c>
      <c r="I34" s="38">
        <v>0</v>
      </c>
    </row>
    <row r="35" spans="1:9" x14ac:dyDescent="0.45">
      <c r="A35" s="1" t="s">
        <v>168</v>
      </c>
      <c r="B35" s="38">
        <v>0</v>
      </c>
      <c r="C35" s="38">
        <v>0</v>
      </c>
      <c r="D35" s="38">
        <v>0</v>
      </c>
      <c r="E35" s="38">
        <v>49290</v>
      </c>
      <c r="F35" s="18">
        <f t="shared" si="0"/>
        <v>49290</v>
      </c>
      <c r="G35" s="38">
        <v>0</v>
      </c>
      <c r="H35" s="38">
        <v>9246</v>
      </c>
      <c r="I35" s="38">
        <v>40044</v>
      </c>
    </row>
    <row r="36" spans="1:9" x14ac:dyDescent="0.45">
      <c r="A36" s="1" t="s">
        <v>173</v>
      </c>
      <c r="B36" s="38">
        <v>0</v>
      </c>
      <c r="C36" s="38">
        <v>0</v>
      </c>
      <c r="D36" s="38">
        <v>0</v>
      </c>
      <c r="E36" s="38">
        <v>0</v>
      </c>
      <c r="F36" s="18">
        <f t="shared" si="0"/>
        <v>0</v>
      </c>
      <c r="G36" s="38">
        <v>0</v>
      </c>
      <c r="H36" s="38">
        <v>0</v>
      </c>
      <c r="I36" s="38">
        <v>0</v>
      </c>
    </row>
    <row r="37" spans="1:9" x14ac:dyDescent="0.45">
      <c r="A37" s="1" t="s">
        <v>177</v>
      </c>
      <c r="B37" s="38">
        <v>0</v>
      </c>
      <c r="C37" s="38">
        <v>0</v>
      </c>
      <c r="D37" s="38">
        <v>0</v>
      </c>
      <c r="E37" s="38">
        <v>0</v>
      </c>
      <c r="F37" s="18">
        <f t="shared" si="0"/>
        <v>0</v>
      </c>
      <c r="G37" s="38">
        <v>0</v>
      </c>
      <c r="H37" s="38">
        <v>0</v>
      </c>
      <c r="I37" s="38">
        <v>0</v>
      </c>
    </row>
    <row r="38" spans="1:9" x14ac:dyDescent="0.45">
      <c r="A38" s="1" t="s">
        <v>182</v>
      </c>
      <c r="B38" s="38">
        <v>0</v>
      </c>
      <c r="C38" s="38">
        <v>0</v>
      </c>
      <c r="D38" s="38">
        <v>0</v>
      </c>
      <c r="E38" s="38">
        <v>7596</v>
      </c>
      <c r="F38" s="18">
        <f t="shared" si="0"/>
        <v>7596</v>
      </c>
      <c r="G38" s="38">
        <v>0</v>
      </c>
      <c r="H38" s="38">
        <v>7596</v>
      </c>
      <c r="I38" s="38">
        <v>0</v>
      </c>
    </row>
    <row r="39" spans="1:9" x14ac:dyDescent="0.45">
      <c r="A39" s="1" t="s">
        <v>187</v>
      </c>
      <c r="B39" s="38">
        <v>19378</v>
      </c>
      <c r="C39" s="38">
        <v>0</v>
      </c>
      <c r="D39" s="38">
        <v>0</v>
      </c>
      <c r="E39" s="38">
        <v>0</v>
      </c>
      <c r="F39" s="18">
        <f t="shared" si="0"/>
        <v>19378</v>
      </c>
      <c r="G39" s="38">
        <v>0</v>
      </c>
      <c r="H39" s="38">
        <v>8721</v>
      </c>
      <c r="I39" s="38">
        <v>10657</v>
      </c>
    </row>
    <row r="40" spans="1:9" x14ac:dyDescent="0.45">
      <c r="A40" s="1" t="s">
        <v>192</v>
      </c>
      <c r="B40" s="38">
        <v>0</v>
      </c>
      <c r="C40" s="38">
        <v>0</v>
      </c>
      <c r="D40" s="38">
        <v>0</v>
      </c>
      <c r="E40" s="38">
        <v>282867</v>
      </c>
      <c r="F40" s="18">
        <f t="shared" si="0"/>
        <v>282867</v>
      </c>
      <c r="G40" s="38">
        <v>0</v>
      </c>
      <c r="H40" s="38">
        <v>282867</v>
      </c>
      <c r="I40" s="38">
        <v>0</v>
      </c>
    </row>
    <row r="41" spans="1:9" x14ac:dyDescent="0.45">
      <c r="A41" s="1" t="s">
        <v>197</v>
      </c>
      <c r="B41" s="38">
        <v>0</v>
      </c>
      <c r="C41" s="38">
        <v>0</v>
      </c>
      <c r="D41" s="38">
        <v>0</v>
      </c>
      <c r="E41" s="38">
        <v>0</v>
      </c>
      <c r="F41" s="18">
        <f t="shared" si="0"/>
        <v>0</v>
      </c>
      <c r="G41" s="38">
        <v>0</v>
      </c>
      <c r="H41" s="38">
        <v>0</v>
      </c>
      <c r="I41" s="38">
        <v>0</v>
      </c>
    </row>
    <row r="42" spans="1:9" x14ac:dyDescent="0.45">
      <c r="A42" s="1" t="s">
        <v>202</v>
      </c>
      <c r="B42" s="38">
        <v>0</v>
      </c>
      <c r="C42" s="38">
        <v>0</v>
      </c>
      <c r="D42" s="38">
        <v>0</v>
      </c>
      <c r="E42" s="38">
        <v>0</v>
      </c>
      <c r="F42" s="18">
        <f t="shared" si="0"/>
        <v>0</v>
      </c>
      <c r="G42" s="38">
        <v>0</v>
      </c>
      <c r="H42" s="38">
        <v>0</v>
      </c>
      <c r="I42" s="38">
        <v>0</v>
      </c>
    </row>
    <row r="43" spans="1:9" x14ac:dyDescent="0.45">
      <c r="A43" s="1" t="s">
        <v>206</v>
      </c>
      <c r="B43" s="38">
        <v>0</v>
      </c>
      <c r="C43" s="38">
        <v>0</v>
      </c>
      <c r="D43" s="38">
        <v>0</v>
      </c>
      <c r="E43" s="38">
        <v>0</v>
      </c>
      <c r="F43" s="18">
        <f t="shared" si="0"/>
        <v>0</v>
      </c>
      <c r="G43" s="38">
        <v>0</v>
      </c>
      <c r="H43" s="38">
        <v>0</v>
      </c>
      <c r="I43" s="38">
        <v>0</v>
      </c>
    </row>
    <row r="44" spans="1:9" x14ac:dyDescent="0.45">
      <c r="A44" s="1" t="s">
        <v>211</v>
      </c>
      <c r="B44" s="38">
        <v>0</v>
      </c>
      <c r="C44" s="38">
        <v>0</v>
      </c>
      <c r="D44" s="38">
        <v>0</v>
      </c>
      <c r="E44" s="38">
        <v>0</v>
      </c>
      <c r="F44" s="18">
        <f t="shared" si="0"/>
        <v>0</v>
      </c>
      <c r="G44" s="38">
        <v>0</v>
      </c>
      <c r="H44" s="38">
        <v>0</v>
      </c>
      <c r="I44" s="38">
        <v>0</v>
      </c>
    </row>
    <row r="45" spans="1:9" x14ac:dyDescent="0.45">
      <c r="A45" s="1" t="s">
        <v>216</v>
      </c>
      <c r="B45" s="38">
        <v>0</v>
      </c>
      <c r="C45" s="38">
        <v>0</v>
      </c>
      <c r="D45" s="38">
        <v>0</v>
      </c>
      <c r="E45" s="38">
        <v>0</v>
      </c>
      <c r="F45" s="18">
        <f t="shared" si="0"/>
        <v>0</v>
      </c>
      <c r="G45" s="38">
        <v>0</v>
      </c>
      <c r="H45" s="38">
        <v>0</v>
      </c>
      <c r="I45" s="38">
        <v>0</v>
      </c>
    </row>
    <row r="46" spans="1:9" x14ac:dyDescent="0.45">
      <c r="A46" s="1" t="s">
        <v>221</v>
      </c>
      <c r="B46" s="38">
        <v>0</v>
      </c>
      <c r="C46" s="38">
        <v>0</v>
      </c>
      <c r="D46" s="38">
        <v>0</v>
      </c>
      <c r="E46" s="38">
        <v>0</v>
      </c>
      <c r="F46" s="18">
        <f t="shared" si="0"/>
        <v>0</v>
      </c>
      <c r="G46" s="38">
        <v>0</v>
      </c>
      <c r="H46" s="38">
        <v>0</v>
      </c>
      <c r="I46" s="38">
        <v>0</v>
      </c>
    </row>
    <row r="47" spans="1:9" x14ac:dyDescent="0.45">
      <c r="A47" s="1" t="s">
        <v>226</v>
      </c>
      <c r="B47" s="38">
        <v>0</v>
      </c>
      <c r="C47" s="38">
        <v>0</v>
      </c>
      <c r="D47" s="38">
        <v>0</v>
      </c>
      <c r="E47" s="38">
        <v>0</v>
      </c>
      <c r="F47" s="18">
        <f t="shared" si="0"/>
        <v>0</v>
      </c>
      <c r="G47" s="38">
        <v>0</v>
      </c>
      <c r="H47" s="38">
        <v>0</v>
      </c>
      <c r="I47" s="38">
        <v>0</v>
      </c>
    </row>
    <row r="48" spans="1:9" x14ac:dyDescent="0.45">
      <c r="A48" s="1" t="s">
        <v>231</v>
      </c>
      <c r="B48" s="38">
        <v>0</v>
      </c>
      <c r="C48" s="38">
        <v>0</v>
      </c>
      <c r="D48" s="38">
        <v>0</v>
      </c>
      <c r="E48" s="38">
        <v>0</v>
      </c>
      <c r="F48" s="18">
        <f t="shared" si="0"/>
        <v>0</v>
      </c>
      <c r="G48" s="38">
        <v>0</v>
      </c>
      <c r="H48" s="38">
        <v>0</v>
      </c>
      <c r="I48" s="38">
        <v>0</v>
      </c>
    </row>
    <row r="49" spans="1:9" x14ac:dyDescent="0.45">
      <c r="A49" s="1" t="s">
        <v>236</v>
      </c>
      <c r="B49" s="38">
        <v>0</v>
      </c>
      <c r="C49" s="38">
        <v>0</v>
      </c>
      <c r="D49" s="38">
        <v>0</v>
      </c>
      <c r="E49" s="38">
        <v>0</v>
      </c>
      <c r="F49" s="18">
        <f t="shared" si="0"/>
        <v>0</v>
      </c>
      <c r="G49" s="38">
        <v>0</v>
      </c>
      <c r="H49" s="38">
        <v>0</v>
      </c>
      <c r="I49" s="38">
        <v>0</v>
      </c>
    </row>
    <row r="50" spans="1:9" x14ac:dyDescent="0.45">
      <c r="A50" s="1" t="s">
        <v>241</v>
      </c>
      <c r="B50" s="38">
        <v>0</v>
      </c>
      <c r="C50" s="38">
        <v>0</v>
      </c>
      <c r="D50" s="38">
        <v>0</v>
      </c>
      <c r="E50" s="38">
        <v>0</v>
      </c>
      <c r="F50" s="18">
        <f t="shared" si="0"/>
        <v>0</v>
      </c>
      <c r="G50" s="38">
        <v>0</v>
      </c>
      <c r="H50" s="38">
        <v>0</v>
      </c>
      <c r="I50" s="38">
        <v>0</v>
      </c>
    </row>
    <row r="51" spans="1:9" x14ac:dyDescent="0.45">
      <c r="A51" s="1" t="s">
        <v>246</v>
      </c>
      <c r="B51" s="38">
        <v>0</v>
      </c>
      <c r="C51" s="38">
        <v>0</v>
      </c>
      <c r="D51" s="38">
        <v>0</v>
      </c>
      <c r="E51" s="38">
        <v>9198</v>
      </c>
      <c r="F51" s="18">
        <f t="shared" si="0"/>
        <v>9198</v>
      </c>
      <c r="G51" s="38">
        <v>0</v>
      </c>
      <c r="H51" s="38">
        <v>0</v>
      </c>
      <c r="I51" s="38">
        <v>9198</v>
      </c>
    </row>
    <row r="52" spans="1:9" x14ac:dyDescent="0.45">
      <c r="A52" s="1" t="s">
        <v>251</v>
      </c>
      <c r="B52" s="38">
        <v>0</v>
      </c>
      <c r="C52" s="38">
        <v>0</v>
      </c>
      <c r="D52" s="38">
        <v>0</v>
      </c>
      <c r="E52" s="38">
        <v>0</v>
      </c>
      <c r="F52" s="18">
        <f t="shared" si="0"/>
        <v>0</v>
      </c>
      <c r="G52" s="38">
        <v>0</v>
      </c>
      <c r="H52" s="38">
        <v>0</v>
      </c>
      <c r="I52" s="38">
        <v>0</v>
      </c>
    </row>
    <row r="53" spans="1:9" x14ac:dyDescent="0.45">
      <c r="A53" s="1" t="s">
        <v>256</v>
      </c>
      <c r="B53" s="38">
        <v>0</v>
      </c>
      <c r="C53" s="38">
        <v>0</v>
      </c>
      <c r="D53" s="38">
        <v>0</v>
      </c>
      <c r="E53" s="38">
        <v>0</v>
      </c>
      <c r="F53" s="18">
        <f t="shared" si="0"/>
        <v>0</v>
      </c>
      <c r="G53" s="38">
        <v>0</v>
      </c>
      <c r="H53" s="38">
        <v>0</v>
      </c>
      <c r="I53" s="38">
        <v>0</v>
      </c>
    </row>
    <row r="54" spans="1:9" x14ac:dyDescent="0.45">
      <c r="A54" s="1" t="s">
        <v>261</v>
      </c>
      <c r="B54" s="38">
        <v>0</v>
      </c>
      <c r="C54" s="38">
        <v>0</v>
      </c>
      <c r="D54" s="38">
        <v>0</v>
      </c>
      <c r="E54" s="38">
        <v>0</v>
      </c>
      <c r="F54" s="18">
        <f t="shared" si="0"/>
        <v>0</v>
      </c>
      <c r="G54" s="38">
        <v>0</v>
      </c>
      <c r="H54" s="38">
        <v>0</v>
      </c>
      <c r="I54" s="38">
        <v>0</v>
      </c>
    </row>
    <row r="55" spans="1:9" x14ac:dyDescent="0.45">
      <c r="A55" s="1" t="s">
        <v>266</v>
      </c>
      <c r="B55" s="38">
        <v>0</v>
      </c>
      <c r="C55" s="38">
        <v>0</v>
      </c>
      <c r="D55" s="38">
        <v>0</v>
      </c>
      <c r="E55" s="38">
        <v>0</v>
      </c>
      <c r="F55" s="18">
        <f t="shared" si="0"/>
        <v>0</v>
      </c>
      <c r="G55" s="38">
        <v>0</v>
      </c>
      <c r="H55" s="38">
        <v>0</v>
      </c>
      <c r="I55" s="38">
        <v>0</v>
      </c>
    </row>
    <row r="56" spans="1:9" x14ac:dyDescent="0.45">
      <c r="A56" s="1" t="s">
        <v>271</v>
      </c>
      <c r="B56" s="38">
        <v>0</v>
      </c>
      <c r="C56" s="38">
        <v>0</v>
      </c>
      <c r="D56" s="38">
        <v>0</v>
      </c>
      <c r="E56" s="38">
        <v>0</v>
      </c>
      <c r="F56" s="18">
        <f t="shared" si="0"/>
        <v>0</v>
      </c>
      <c r="G56" s="38">
        <v>0</v>
      </c>
      <c r="H56" s="38">
        <v>0</v>
      </c>
      <c r="I56" s="38">
        <v>0</v>
      </c>
    </row>
    <row r="57" spans="1:9" x14ac:dyDescent="0.45">
      <c r="A57" s="1" t="s">
        <v>276</v>
      </c>
      <c r="B57" t="s">
        <v>37</v>
      </c>
      <c r="C57" t="s">
        <v>37</v>
      </c>
      <c r="D57" t="s">
        <v>37</v>
      </c>
      <c r="E57" t="s">
        <v>37</v>
      </c>
      <c r="F57" s="18">
        <f t="shared" si="0"/>
        <v>0</v>
      </c>
      <c r="G57" t="s">
        <v>37</v>
      </c>
      <c r="H57" t="s">
        <v>37</v>
      </c>
      <c r="I57" t="s">
        <v>37</v>
      </c>
    </row>
    <row r="58" spans="1:9" x14ac:dyDescent="0.45">
      <c r="A58" s="1" t="s">
        <v>278</v>
      </c>
      <c r="B58" s="38">
        <v>0</v>
      </c>
      <c r="C58" s="38">
        <v>0</v>
      </c>
      <c r="D58" s="38">
        <v>0</v>
      </c>
      <c r="E58" s="38">
        <v>0</v>
      </c>
      <c r="F58" s="18">
        <f t="shared" si="0"/>
        <v>0</v>
      </c>
      <c r="G58" s="38">
        <v>0</v>
      </c>
      <c r="H58" s="38">
        <v>0</v>
      </c>
      <c r="I58" s="38">
        <v>0</v>
      </c>
    </row>
    <row r="59" spans="1:9" x14ac:dyDescent="0.45">
      <c r="A59" s="1" t="s">
        <v>283</v>
      </c>
      <c r="B59" s="38">
        <v>0</v>
      </c>
      <c r="C59" s="38">
        <v>0</v>
      </c>
      <c r="D59" s="38">
        <v>0</v>
      </c>
      <c r="E59" s="38">
        <v>0</v>
      </c>
      <c r="F59" s="18">
        <f t="shared" si="0"/>
        <v>0</v>
      </c>
      <c r="G59" s="38">
        <v>0</v>
      </c>
      <c r="H59" s="38">
        <v>12745</v>
      </c>
      <c r="I59" s="38">
        <v>0</v>
      </c>
    </row>
    <row r="60" spans="1:9" x14ac:dyDescent="0.45">
      <c r="A60" s="1" t="s">
        <v>288</v>
      </c>
      <c r="B60" s="38">
        <v>0</v>
      </c>
      <c r="C60" s="38">
        <v>0</v>
      </c>
      <c r="D60" s="38">
        <v>0</v>
      </c>
      <c r="E60" s="38">
        <v>0</v>
      </c>
      <c r="F60" s="18">
        <f t="shared" si="0"/>
        <v>0</v>
      </c>
      <c r="G60" s="38">
        <v>0</v>
      </c>
      <c r="H60" s="38">
        <v>0</v>
      </c>
      <c r="I60" s="38">
        <v>0</v>
      </c>
    </row>
    <row r="61" spans="1:9" x14ac:dyDescent="0.45">
      <c r="A61" s="1" t="s">
        <v>293</v>
      </c>
      <c r="B61" s="38">
        <v>0</v>
      </c>
      <c r="C61" s="38">
        <v>0</v>
      </c>
      <c r="D61" s="38">
        <v>0</v>
      </c>
      <c r="E61" s="38">
        <v>8272</v>
      </c>
      <c r="F61" s="18">
        <f t="shared" si="0"/>
        <v>8272</v>
      </c>
      <c r="G61" s="38">
        <v>0</v>
      </c>
      <c r="H61" s="38">
        <v>0</v>
      </c>
      <c r="I61" s="38">
        <v>8272</v>
      </c>
    </row>
    <row r="62" spans="1:9" x14ac:dyDescent="0.45">
      <c r="A62" s="1" t="s">
        <v>298</v>
      </c>
      <c r="B62" s="38">
        <v>0</v>
      </c>
      <c r="C62" s="38">
        <v>0</v>
      </c>
      <c r="D62" s="38">
        <v>0</v>
      </c>
      <c r="E62" s="38">
        <v>0</v>
      </c>
      <c r="F62" s="18">
        <f t="shared" si="0"/>
        <v>0</v>
      </c>
      <c r="G62" s="38">
        <v>0</v>
      </c>
      <c r="H62" s="38">
        <v>0</v>
      </c>
      <c r="I62" s="38">
        <v>0</v>
      </c>
    </row>
    <row r="63" spans="1:9" x14ac:dyDescent="0.45">
      <c r="A63" s="1" t="s">
        <v>303</v>
      </c>
      <c r="B63" s="38">
        <v>0</v>
      </c>
      <c r="C63" s="38">
        <v>0</v>
      </c>
      <c r="D63" s="38">
        <v>0</v>
      </c>
      <c r="E63" s="38">
        <v>16273</v>
      </c>
      <c r="F63" s="18">
        <f t="shared" si="0"/>
        <v>16273</v>
      </c>
      <c r="G63" s="38">
        <v>0</v>
      </c>
      <c r="H63" s="38">
        <v>16273</v>
      </c>
      <c r="I63" s="38">
        <v>0</v>
      </c>
    </row>
    <row r="64" spans="1:9" x14ac:dyDescent="0.45">
      <c r="A64" s="1" t="s">
        <v>308</v>
      </c>
      <c r="B64" s="38">
        <v>0</v>
      </c>
      <c r="C64" s="38">
        <v>0</v>
      </c>
      <c r="D64" s="38">
        <v>0</v>
      </c>
      <c r="E64" s="38">
        <v>0</v>
      </c>
      <c r="F64" s="18">
        <f t="shared" si="0"/>
        <v>0</v>
      </c>
      <c r="G64" s="38">
        <v>0</v>
      </c>
      <c r="H64" s="38">
        <v>0</v>
      </c>
      <c r="I64" s="38">
        <v>0</v>
      </c>
    </row>
    <row r="65" spans="1:9" x14ac:dyDescent="0.45">
      <c r="A65" s="1" t="s">
        <v>313</v>
      </c>
      <c r="B65" s="38">
        <v>0</v>
      </c>
      <c r="C65" s="38">
        <v>0</v>
      </c>
      <c r="D65" s="38">
        <v>0</v>
      </c>
      <c r="E65" s="38">
        <v>0</v>
      </c>
      <c r="F65" s="18">
        <f t="shared" si="0"/>
        <v>0</v>
      </c>
      <c r="G65" s="38">
        <v>0</v>
      </c>
      <c r="H65" s="38">
        <v>0</v>
      </c>
      <c r="I65" s="38">
        <v>0</v>
      </c>
    </row>
    <row r="66" spans="1:9" x14ac:dyDescent="0.45">
      <c r="A66" s="1" t="s">
        <v>318</v>
      </c>
      <c r="B66" s="38">
        <v>0</v>
      </c>
      <c r="C66" s="38">
        <v>0</v>
      </c>
      <c r="D66" s="38">
        <v>0</v>
      </c>
      <c r="E66" s="38">
        <v>0</v>
      </c>
      <c r="F66" s="18">
        <f t="shared" si="0"/>
        <v>0</v>
      </c>
      <c r="G66" s="38">
        <v>0</v>
      </c>
      <c r="H66" s="38">
        <v>0</v>
      </c>
      <c r="I66" s="38">
        <v>0</v>
      </c>
    </row>
    <row r="67" spans="1:9" x14ac:dyDescent="0.45">
      <c r="A67" s="1" t="s">
        <v>323</v>
      </c>
      <c r="B67" s="38">
        <v>0</v>
      </c>
      <c r="C67" s="38">
        <v>0</v>
      </c>
      <c r="D67" s="38">
        <v>0</v>
      </c>
      <c r="E67" s="38">
        <v>8800</v>
      </c>
      <c r="F67" s="18">
        <f t="shared" si="0"/>
        <v>8800</v>
      </c>
      <c r="G67" s="38">
        <v>0</v>
      </c>
      <c r="H67" s="38">
        <v>8800</v>
      </c>
      <c r="I67" s="38">
        <v>0</v>
      </c>
    </row>
    <row r="68" spans="1:9" x14ac:dyDescent="0.45">
      <c r="A68" s="1" t="s">
        <v>328</v>
      </c>
      <c r="B68" s="38">
        <v>0</v>
      </c>
      <c r="C68" s="38">
        <v>0</v>
      </c>
      <c r="D68" s="38">
        <v>0</v>
      </c>
      <c r="E68" s="38">
        <v>0</v>
      </c>
      <c r="F68" s="18">
        <f t="shared" si="0"/>
        <v>0</v>
      </c>
      <c r="G68" s="38">
        <v>0</v>
      </c>
      <c r="H68" s="38">
        <v>0</v>
      </c>
      <c r="I68" s="38">
        <v>0</v>
      </c>
    </row>
    <row r="69" spans="1:9" x14ac:dyDescent="0.45">
      <c r="A69" s="1" t="s">
        <v>333</v>
      </c>
      <c r="B69" s="38">
        <v>0</v>
      </c>
      <c r="C69" s="38">
        <v>0</v>
      </c>
      <c r="D69" s="38">
        <v>0</v>
      </c>
      <c r="E69" s="38">
        <v>0</v>
      </c>
      <c r="F69" s="18">
        <f t="shared" si="0"/>
        <v>0</v>
      </c>
      <c r="G69" s="38">
        <v>0</v>
      </c>
      <c r="H69" s="38">
        <v>0</v>
      </c>
      <c r="I69" s="38">
        <v>0</v>
      </c>
    </row>
    <row r="70" spans="1:9" x14ac:dyDescent="0.45">
      <c r="A70" s="1" t="s">
        <v>338</v>
      </c>
      <c r="B70" s="38">
        <v>0</v>
      </c>
      <c r="C70" s="38">
        <v>0</v>
      </c>
      <c r="D70" s="38">
        <v>0</v>
      </c>
      <c r="E70" s="38">
        <v>0</v>
      </c>
      <c r="F70" s="18">
        <f t="shared" ref="F70:F125" si="1">SUM(B70:E70)</f>
        <v>0</v>
      </c>
      <c r="G70" s="38">
        <v>0</v>
      </c>
      <c r="H70" s="38">
        <v>0</v>
      </c>
      <c r="I70" s="38">
        <v>0</v>
      </c>
    </row>
    <row r="71" spans="1:9" x14ac:dyDescent="0.45">
      <c r="A71" s="1" t="s">
        <v>343</v>
      </c>
      <c r="B71" s="38">
        <v>0</v>
      </c>
      <c r="C71" s="38">
        <v>0</v>
      </c>
      <c r="D71" s="38">
        <v>0</v>
      </c>
      <c r="E71" s="38">
        <v>5000</v>
      </c>
      <c r="F71" s="18">
        <f t="shared" si="1"/>
        <v>5000</v>
      </c>
      <c r="G71" s="38">
        <v>0</v>
      </c>
      <c r="H71" s="38">
        <v>0</v>
      </c>
      <c r="I71" s="38">
        <v>5000</v>
      </c>
    </row>
    <row r="72" spans="1:9" x14ac:dyDescent="0.45">
      <c r="A72" s="1" t="s">
        <v>348</v>
      </c>
      <c r="B72" s="38">
        <v>0</v>
      </c>
      <c r="C72" s="38">
        <v>0</v>
      </c>
      <c r="D72" s="38">
        <v>0</v>
      </c>
      <c r="E72" s="38">
        <v>0</v>
      </c>
      <c r="F72" s="18">
        <f t="shared" si="1"/>
        <v>0</v>
      </c>
      <c r="G72" s="38">
        <v>0</v>
      </c>
      <c r="H72" s="38">
        <v>0</v>
      </c>
      <c r="I72" s="38">
        <v>0</v>
      </c>
    </row>
    <row r="73" spans="1:9" x14ac:dyDescent="0.45">
      <c r="A73" s="1" t="s">
        <v>353</v>
      </c>
      <c r="B73" s="38">
        <v>0</v>
      </c>
      <c r="C73" s="38">
        <v>0</v>
      </c>
      <c r="D73" s="38">
        <v>0</v>
      </c>
      <c r="E73" s="38">
        <v>0</v>
      </c>
      <c r="F73" s="18">
        <f t="shared" si="1"/>
        <v>0</v>
      </c>
      <c r="G73" s="38">
        <v>1361769</v>
      </c>
      <c r="H73" s="38">
        <v>0</v>
      </c>
      <c r="I73" s="38">
        <v>229712</v>
      </c>
    </row>
    <row r="74" spans="1:9" x14ac:dyDescent="0.45">
      <c r="A74" s="1" t="s">
        <v>358</v>
      </c>
      <c r="B74" s="38">
        <v>0</v>
      </c>
      <c r="C74" s="38">
        <v>0</v>
      </c>
      <c r="D74" s="38">
        <v>0</v>
      </c>
      <c r="E74" s="38">
        <v>0</v>
      </c>
      <c r="F74" s="18">
        <f t="shared" si="1"/>
        <v>0</v>
      </c>
      <c r="G74" s="38">
        <v>0</v>
      </c>
      <c r="H74" s="38">
        <v>0</v>
      </c>
      <c r="I74" s="38">
        <v>0</v>
      </c>
    </row>
    <row r="75" spans="1:9" x14ac:dyDescent="0.45">
      <c r="A75" s="1" t="s">
        <v>363</v>
      </c>
      <c r="B75" s="38">
        <v>0</v>
      </c>
      <c r="C75" s="38">
        <v>0</v>
      </c>
      <c r="D75" s="38">
        <v>0</v>
      </c>
      <c r="E75" s="38">
        <v>6575</v>
      </c>
      <c r="F75" s="18">
        <f t="shared" si="1"/>
        <v>6575</v>
      </c>
      <c r="G75" s="38">
        <v>0</v>
      </c>
      <c r="H75" s="38">
        <v>0</v>
      </c>
      <c r="I75" s="38">
        <v>6575</v>
      </c>
    </row>
    <row r="76" spans="1:9" x14ac:dyDescent="0.45">
      <c r="A76" s="1" t="s">
        <v>368</v>
      </c>
      <c r="B76" s="38">
        <v>0</v>
      </c>
      <c r="C76" s="38">
        <v>0</v>
      </c>
      <c r="D76" s="38">
        <v>0</v>
      </c>
      <c r="E76" s="38">
        <v>0</v>
      </c>
      <c r="F76" s="18">
        <f t="shared" si="1"/>
        <v>0</v>
      </c>
      <c r="G76" s="38">
        <v>0</v>
      </c>
      <c r="H76" s="38">
        <v>0</v>
      </c>
      <c r="I76" s="38">
        <v>0</v>
      </c>
    </row>
    <row r="77" spans="1:9" x14ac:dyDescent="0.45">
      <c r="A77" s="1" t="s">
        <v>373</v>
      </c>
      <c r="B77" s="38">
        <v>0</v>
      </c>
      <c r="C77" s="38">
        <v>0</v>
      </c>
      <c r="D77" s="38">
        <v>0</v>
      </c>
      <c r="E77" s="38">
        <v>5450</v>
      </c>
      <c r="F77" s="18">
        <f t="shared" si="1"/>
        <v>5450</v>
      </c>
      <c r="G77" s="38">
        <v>0</v>
      </c>
      <c r="H77" s="38">
        <v>5450</v>
      </c>
      <c r="I77" s="38">
        <v>0</v>
      </c>
    </row>
    <row r="78" spans="1:9" x14ac:dyDescent="0.45">
      <c r="A78" s="1" t="s">
        <v>378</v>
      </c>
      <c r="B78" s="38">
        <v>0</v>
      </c>
      <c r="C78" s="38">
        <v>0</v>
      </c>
      <c r="D78" s="38">
        <v>0</v>
      </c>
      <c r="E78" s="38">
        <v>28745</v>
      </c>
      <c r="F78" s="18">
        <f t="shared" si="1"/>
        <v>28745</v>
      </c>
      <c r="G78" s="38">
        <v>0</v>
      </c>
      <c r="H78" s="38">
        <v>0</v>
      </c>
      <c r="I78" s="38">
        <v>28745</v>
      </c>
    </row>
    <row r="79" spans="1:9" x14ac:dyDescent="0.45">
      <c r="A79" s="1" t="s">
        <v>383</v>
      </c>
      <c r="B79" s="38">
        <v>0</v>
      </c>
      <c r="C79" s="38">
        <v>0</v>
      </c>
      <c r="D79" s="38">
        <v>0</v>
      </c>
      <c r="E79" s="38">
        <v>0</v>
      </c>
      <c r="F79" s="18">
        <f t="shared" si="1"/>
        <v>0</v>
      </c>
      <c r="G79" s="38">
        <v>0</v>
      </c>
      <c r="H79" s="38">
        <v>0</v>
      </c>
      <c r="I79" s="38">
        <v>0</v>
      </c>
    </row>
    <row r="80" spans="1:9" x14ac:dyDescent="0.45">
      <c r="A80" s="1" t="s">
        <v>388</v>
      </c>
      <c r="B80" s="38">
        <v>0</v>
      </c>
      <c r="C80" s="38">
        <v>0</v>
      </c>
      <c r="D80" s="38">
        <v>0</v>
      </c>
      <c r="E80" s="38">
        <v>0</v>
      </c>
      <c r="F80" s="18">
        <f t="shared" si="1"/>
        <v>0</v>
      </c>
      <c r="G80" s="38">
        <v>0</v>
      </c>
      <c r="H80" s="38">
        <v>0</v>
      </c>
      <c r="I80" s="38">
        <v>0</v>
      </c>
    </row>
    <row r="81" spans="1:9" x14ac:dyDescent="0.45">
      <c r="A81" s="1" t="s">
        <v>393</v>
      </c>
      <c r="B81" s="38">
        <v>0</v>
      </c>
      <c r="C81" s="38">
        <v>0</v>
      </c>
      <c r="D81" s="38">
        <v>0</v>
      </c>
      <c r="E81" s="38">
        <v>0</v>
      </c>
      <c r="F81" s="18">
        <f t="shared" si="1"/>
        <v>0</v>
      </c>
      <c r="G81" s="38">
        <v>0</v>
      </c>
      <c r="H81" s="38">
        <v>0</v>
      </c>
      <c r="I81" s="38">
        <v>0</v>
      </c>
    </row>
    <row r="82" spans="1:9" x14ac:dyDescent="0.45">
      <c r="A82" s="1" t="s">
        <v>398</v>
      </c>
      <c r="B82" s="38">
        <v>0</v>
      </c>
      <c r="C82" s="38">
        <v>0</v>
      </c>
      <c r="D82" s="38">
        <v>64193</v>
      </c>
      <c r="E82" s="38">
        <v>0</v>
      </c>
      <c r="F82" s="18">
        <f t="shared" si="1"/>
        <v>64193</v>
      </c>
      <c r="G82" s="38">
        <v>0</v>
      </c>
      <c r="H82" s="38">
        <v>58753</v>
      </c>
      <c r="I82" s="38">
        <v>5440</v>
      </c>
    </row>
    <row r="83" spans="1:9" x14ac:dyDescent="0.45">
      <c r="A83" s="1" t="s">
        <v>403</v>
      </c>
      <c r="B83" s="38">
        <v>0</v>
      </c>
      <c r="C83" s="38">
        <v>0</v>
      </c>
      <c r="D83" s="38">
        <v>0</v>
      </c>
      <c r="E83" s="38">
        <v>70934</v>
      </c>
      <c r="F83" s="18">
        <f t="shared" si="1"/>
        <v>70934</v>
      </c>
      <c r="G83" s="38">
        <v>0</v>
      </c>
      <c r="H83" s="38">
        <v>0</v>
      </c>
      <c r="I83" s="38">
        <v>70934</v>
      </c>
    </row>
    <row r="84" spans="1:9" x14ac:dyDescent="0.45">
      <c r="A84" s="1" t="s">
        <v>408</v>
      </c>
      <c r="B84" s="38">
        <v>0</v>
      </c>
      <c r="C84" s="38">
        <v>0</v>
      </c>
      <c r="D84" s="38">
        <v>0</v>
      </c>
      <c r="E84" s="38">
        <v>0</v>
      </c>
      <c r="F84" s="18">
        <f t="shared" si="1"/>
        <v>0</v>
      </c>
      <c r="G84" s="38">
        <v>0</v>
      </c>
      <c r="H84" s="38">
        <v>0</v>
      </c>
      <c r="I84" s="38">
        <v>0</v>
      </c>
    </row>
    <row r="85" spans="1:9" x14ac:dyDescent="0.45">
      <c r="A85" s="1" t="s">
        <v>413</v>
      </c>
      <c r="B85" s="38">
        <v>0</v>
      </c>
      <c r="C85" s="38">
        <v>0</v>
      </c>
      <c r="D85" s="38">
        <v>0</v>
      </c>
      <c r="E85" s="38">
        <v>0</v>
      </c>
      <c r="F85" s="18">
        <f t="shared" si="1"/>
        <v>0</v>
      </c>
      <c r="G85" s="38">
        <v>0</v>
      </c>
      <c r="H85" s="38">
        <v>0</v>
      </c>
      <c r="I85" s="38">
        <v>0</v>
      </c>
    </row>
    <row r="86" spans="1:9" x14ac:dyDescent="0.45">
      <c r="A86" s="1" t="s">
        <v>418</v>
      </c>
      <c r="B86" s="38">
        <v>0</v>
      </c>
      <c r="C86" s="38">
        <v>0</v>
      </c>
      <c r="D86" s="38">
        <v>0</v>
      </c>
      <c r="E86" s="38">
        <v>27435</v>
      </c>
      <c r="F86" s="18">
        <f t="shared" si="1"/>
        <v>27435</v>
      </c>
      <c r="G86" s="38">
        <v>0</v>
      </c>
      <c r="H86" s="38">
        <v>27435</v>
      </c>
      <c r="I86" s="38">
        <v>0</v>
      </c>
    </row>
    <row r="87" spans="1:9" x14ac:dyDescent="0.45">
      <c r="A87" s="1" t="s">
        <v>423</v>
      </c>
      <c r="B87" s="38">
        <v>0</v>
      </c>
      <c r="C87" s="38">
        <v>0</v>
      </c>
      <c r="D87" s="38">
        <v>0</v>
      </c>
      <c r="E87" s="38">
        <v>0</v>
      </c>
      <c r="F87" s="18">
        <f t="shared" si="1"/>
        <v>0</v>
      </c>
      <c r="G87" s="38">
        <v>0</v>
      </c>
      <c r="H87" s="38">
        <v>0</v>
      </c>
      <c r="I87" s="38">
        <v>0</v>
      </c>
    </row>
    <row r="88" spans="1:9" x14ac:dyDescent="0.45">
      <c r="A88" s="1" t="s">
        <v>428</v>
      </c>
      <c r="B88" s="38">
        <v>0</v>
      </c>
      <c r="C88" s="38">
        <v>0</v>
      </c>
      <c r="D88" s="38">
        <v>0</v>
      </c>
      <c r="E88" s="38">
        <v>0</v>
      </c>
      <c r="F88" s="18">
        <f t="shared" si="1"/>
        <v>0</v>
      </c>
      <c r="G88" s="38">
        <v>0</v>
      </c>
      <c r="H88" s="38">
        <v>0</v>
      </c>
      <c r="I88" s="38">
        <v>6610</v>
      </c>
    </row>
    <row r="89" spans="1:9" x14ac:dyDescent="0.45">
      <c r="A89" s="1" t="s">
        <v>433</v>
      </c>
      <c r="B89" s="38">
        <v>0</v>
      </c>
      <c r="C89" s="38">
        <v>0</v>
      </c>
      <c r="D89" s="38">
        <v>0</v>
      </c>
      <c r="E89" s="38">
        <v>0</v>
      </c>
      <c r="F89" s="18">
        <f t="shared" si="1"/>
        <v>0</v>
      </c>
      <c r="G89" s="38">
        <v>0</v>
      </c>
      <c r="H89" s="38">
        <v>0</v>
      </c>
      <c r="I89" s="38">
        <v>0</v>
      </c>
    </row>
    <row r="90" spans="1:9" x14ac:dyDescent="0.45">
      <c r="A90" s="1" t="s">
        <v>438</v>
      </c>
      <c r="B90" s="38">
        <v>0</v>
      </c>
      <c r="C90" s="38">
        <v>0</v>
      </c>
      <c r="D90" s="38">
        <v>0</v>
      </c>
      <c r="E90" s="38">
        <v>0</v>
      </c>
      <c r="F90" s="18">
        <f t="shared" si="1"/>
        <v>0</v>
      </c>
      <c r="G90" s="38">
        <v>0</v>
      </c>
      <c r="H90" s="38">
        <v>0</v>
      </c>
      <c r="I90" s="38">
        <v>0</v>
      </c>
    </row>
    <row r="91" spans="1:9" x14ac:dyDescent="0.45">
      <c r="A91" s="1" t="s">
        <v>443</v>
      </c>
      <c r="B91" s="38">
        <v>32699</v>
      </c>
      <c r="C91" s="38">
        <v>0</v>
      </c>
      <c r="D91" s="38">
        <v>0</v>
      </c>
      <c r="E91" s="38">
        <v>0</v>
      </c>
      <c r="F91" s="18">
        <f t="shared" si="1"/>
        <v>32699</v>
      </c>
      <c r="G91" s="38">
        <v>0</v>
      </c>
      <c r="H91" s="38">
        <v>0</v>
      </c>
      <c r="I91" s="38">
        <v>32699</v>
      </c>
    </row>
    <row r="92" spans="1:9" x14ac:dyDescent="0.45">
      <c r="A92" s="1" t="s">
        <v>448</v>
      </c>
      <c r="B92" s="38">
        <v>0</v>
      </c>
      <c r="C92" s="38">
        <v>0</v>
      </c>
      <c r="D92" s="38">
        <v>0</v>
      </c>
      <c r="E92" s="38">
        <v>0</v>
      </c>
      <c r="F92" s="18">
        <f t="shared" si="1"/>
        <v>0</v>
      </c>
      <c r="G92" s="38">
        <v>0</v>
      </c>
      <c r="H92" s="38">
        <v>0</v>
      </c>
      <c r="I92" s="38">
        <v>0</v>
      </c>
    </row>
    <row r="93" spans="1:9" x14ac:dyDescent="0.45">
      <c r="A93" s="1" t="s">
        <v>453</v>
      </c>
      <c r="B93" s="38">
        <v>0</v>
      </c>
      <c r="C93" s="38">
        <v>0</v>
      </c>
      <c r="D93" s="38">
        <v>0</v>
      </c>
      <c r="E93" s="38">
        <v>0</v>
      </c>
      <c r="F93" s="18">
        <f t="shared" si="1"/>
        <v>0</v>
      </c>
      <c r="G93" s="38">
        <v>0</v>
      </c>
      <c r="H93" s="38">
        <v>0</v>
      </c>
      <c r="I93" s="38">
        <v>0</v>
      </c>
    </row>
    <row r="94" spans="1:9" x14ac:dyDescent="0.45">
      <c r="A94" s="1" t="s">
        <v>458</v>
      </c>
      <c r="B94" s="38">
        <v>0</v>
      </c>
      <c r="C94" s="38">
        <v>0</v>
      </c>
      <c r="D94" s="38">
        <v>0</v>
      </c>
      <c r="E94" s="38">
        <v>0</v>
      </c>
      <c r="F94" s="18">
        <f t="shared" si="1"/>
        <v>0</v>
      </c>
      <c r="G94" s="38">
        <v>0</v>
      </c>
      <c r="H94" s="38">
        <v>0</v>
      </c>
      <c r="I94" s="38">
        <v>0</v>
      </c>
    </row>
    <row r="95" spans="1:9" x14ac:dyDescent="0.45">
      <c r="A95" s="1" t="s">
        <v>463</v>
      </c>
      <c r="B95" s="38">
        <v>0</v>
      </c>
      <c r="C95" s="38">
        <v>0</v>
      </c>
      <c r="D95" s="38">
        <v>5000</v>
      </c>
      <c r="E95" s="38">
        <v>0</v>
      </c>
      <c r="F95" s="18">
        <f t="shared" si="1"/>
        <v>5000</v>
      </c>
      <c r="G95" s="38">
        <v>0</v>
      </c>
      <c r="H95" s="38">
        <v>0</v>
      </c>
      <c r="I95" s="38">
        <v>0</v>
      </c>
    </row>
    <row r="96" spans="1:9" x14ac:dyDescent="0.45">
      <c r="A96" s="1" t="s">
        <v>468</v>
      </c>
      <c r="B96" t="s">
        <v>37</v>
      </c>
      <c r="C96" t="s">
        <v>37</v>
      </c>
      <c r="D96" t="s">
        <v>37</v>
      </c>
      <c r="E96" t="s">
        <v>37</v>
      </c>
      <c r="F96" s="18">
        <f t="shared" si="1"/>
        <v>0</v>
      </c>
      <c r="G96" t="s">
        <v>37</v>
      </c>
      <c r="H96" t="s">
        <v>37</v>
      </c>
      <c r="I96" t="s">
        <v>37</v>
      </c>
    </row>
    <row r="97" spans="1:9" x14ac:dyDescent="0.45">
      <c r="A97" s="1" t="s">
        <v>470</v>
      </c>
      <c r="B97" s="38">
        <v>0</v>
      </c>
      <c r="C97" s="38">
        <v>0</v>
      </c>
      <c r="D97" s="38">
        <v>14848</v>
      </c>
      <c r="E97" s="38">
        <v>0</v>
      </c>
      <c r="F97" s="18">
        <f t="shared" si="1"/>
        <v>14848</v>
      </c>
      <c r="G97" s="38">
        <v>0</v>
      </c>
      <c r="H97" s="38">
        <v>14848</v>
      </c>
      <c r="I97" s="38">
        <v>0</v>
      </c>
    </row>
    <row r="98" spans="1:9" x14ac:dyDescent="0.45">
      <c r="A98" s="1" t="s">
        <v>475</v>
      </c>
      <c r="B98" s="38">
        <v>0</v>
      </c>
      <c r="C98" s="38">
        <v>0</v>
      </c>
      <c r="D98" s="38">
        <v>0</v>
      </c>
      <c r="E98" s="38">
        <v>0</v>
      </c>
      <c r="F98" s="18">
        <f t="shared" si="1"/>
        <v>0</v>
      </c>
      <c r="G98" s="38">
        <v>0</v>
      </c>
      <c r="H98" s="38">
        <v>0</v>
      </c>
      <c r="I98" s="38">
        <v>0</v>
      </c>
    </row>
    <row r="99" spans="1:9" x14ac:dyDescent="0.45">
      <c r="A99" s="1" t="s">
        <v>480</v>
      </c>
      <c r="B99" s="38">
        <v>0</v>
      </c>
      <c r="C99" s="38">
        <v>0</v>
      </c>
      <c r="D99" s="38">
        <v>0</v>
      </c>
      <c r="E99" s="38">
        <v>0</v>
      </c>
      <c r="F99" s="18">
        <f t="shared" si="1"/>
        <v>0</v>
      </c>
      <c r="G99" s="38">
        <v>0</v>
      </c>
      <c r="H99" s="38">
        <v>0</v>
      </c>
      <c r="I99" s="38">
        <v>0</v>
      </c>
    </row>
    <row r="100" spans="1:9" x14ac:dyDescent="0.45">
      <c r="A100" s="1" t="s">
        <v>485</v>
      </c>
      <c r="B100" s="38">
        <v>0</v>
      </c>
      <c r="C100" s="38">
        <v>0</v>
      </c>
      <c r="D100" s="38">
        <v>0</v>
      </c>
      <c r="E100" s="38">
        <v>0</v>
      </c>
      <c r="F100" s="18">
        <f t="shared" si="1"/>
        <v>0</v>
      </c>
      <c r="G100" s="38">
        <v>0</v>
      </c>
      <c r="H100" s="38">
        <v>0</v>
      </c>
      <c r="I100" s="38">
        <v>0</v>
      </c>
    </row>
    <row r="101" spans="1:9" x14ac:dyDescent="0.45">
      <c r="A101" s="1" t="s">
        <v>490</v>
      </c>
      <c r="B101" s="38">
        <v>0</v>
      </c>
      <c r="C101" s="38">
        <v>0</v>
      </c>
      <c r="D101" s="38">
        <v>0</v>
      </c>
      <c r="E101" s="38">
        <v>1147405</v>
      </c>
      <c r="F101" s="18">
        <f t="shared" si="1"/>
        <v>1147405</v>
      </c>
      <c r="G101" s="38">
        <v>0</v>
      </c>
      <c r="H101" s="38">
        <v>0</v>
      </c>
      <c r="I101" s="38">
        <v>174750</v>
      </c>
    </row>
    <row r="102" spans="1:9" x14ac:dyDescent="0.45">
      <c r="A102" s="1" t="s">
        <v>494</v>
      </c>
      <c r="B102" s="38">
        <v>0</v>
      </c>
      <c r="C102" s="38">
        <v>0</v>
      </c>
      <c r="D102" s="38">
        <v>28649</v>
      </c>
      <c r="E102" s="38">
        <v>0</v>
      </c>
      <c r="F102" s="18">
        <f t="shared" si="1"/>
        <v>28649</v>
      </c>
      <c r="G102" s="38">
        <v>0</v>
      </c>
      <c r="H102" s="38">
        <v>641159</v>
      </c>
      <c r="I102" s="38">
        <v>1130150</v>
      </c>
    </row>
    <row r="103" spans="1:9" x14ac:dyDescent="0.45">
      <c r="A103" s="1" t="s">
        <v>497</v>
      </c>
      <c r="B103" s="38">
        <v>0</v>
      </c>
      <c r="C103" s="38">
        <v>0</v>
      </c>
      <c r="D103" s="38">
        <v>0</v>
      </c>
      <c r="E103" s="38">
        <v>457297</v>
      </c>
      <c r="F103" s="18">
        <f t="shared" si="1"/>
        <v>457297</v>
      </c>
      <c r="G103" s="38">
        <v>0</v>
      </c>
      <c r="H103" s="38">
        <v>0</v>
      </c>
      <c r="I103" s="38">
        <v>457297</v>
      </c>
    </row>
    <row r="104" spans="1:9" x14ac:dyDescent="0.45">
      <c r="A104" s="1" t="s">
        <v>500</v>
      </c>
      <c r="B104" s="38">
        <v>0</v>
      </c>
      <c r="C104" s="38">
        <v>0</v>
      </c>
      <c r="D104" s="38">
        <v>0</v>
      </c>
      <c r="E104" s="38">
        <v>0</v>
      </c>
      <c r="F104" s="18">
        <f t="shared" si="1"/>
        <v>0</v>
      </c>
      <c r="G104" s="38">
        <v>0</v>
      </c>
      <c r="H104" s="38">
        <v>0</v>
      </c>
      <c r="I104" s="38">
        <v>0</v>
      </c>
    </row>
    <row r="105" spans="1:9" x14ac:dyDescent="0.45">
      <c r="A105" s="1" t="s">
        <v>505</v>
      </c>
      <c r="B105" s="38">
        <v>0</v>
      </c>
      <c r="C105" s="38">
        <v>0</v>
      </c>
      <c r="D105" s="38">
        <v>0</v>
      </c>
      <c r="E105" s="38">
        <v>0</v>
      </c>
      <c r="F105" s="18">
        <f t="shared" si="1"/>
        <v>0</v>
      </c>
      <c r="G105" s="38">
        <v>0</v>
      </c>
      <c r="H105" s="38">
        <v>0</v>
      </c>
      <c r="I105" s="38">
        <v>0</v>
      </c>
    </row>
    <row r="106" spans="1:9" x14ac:dyDescent="0.45">
      <c r="A106" s="1" t="s">
        <v>510</v>
      </c>
      <c r="B106" s="38">
        <v>0</v>
      </c>
      <c r="C106" s="38">
        <v>0</v>
      </c>
      <c r="D106" s="38">
        <v>0</v>
      </c>
      <c r="E106" s="38">
        <v>0</v>
      </c>
      <c r="F106" s="18">
        <f t="shared" si="1"/>
        <v>0</v>
      </c>
      <c r="G106" s="38">
        <v>0</v>
      </c>
      <c r="H106" s="38">
        <v>0</v>
      </c>
      <c r="I106" s="38">
        <v>0</v>
      </c>
    </row>
    <row r="107" spans="1:9" x14ac:dyDescent="0.45">
      <c r="A107" s="1" t="s">
        <v>515</v>
      </c>
      <c r="B107" s="38">
        <v>0</v>
      </c>
      <c r="C107" s="38">
        <v>0</v>
      </c>
      <c r="D107" s="38">
        <v>0</v>
      </c>
      <c r="E107" s="38">
        <v>0</v>
      </c>
      <c r="F107" s="18">
        <f t="shared" si="1"/>
        <v>0</v>
      </c>
      <c r="G107" s="38">
        <v>0</v>
      </c>
      <c r="H107" s="38">
        <v>0</v>
      </c>
      <c r="I107" s="38">
        <v>0</v>
      </c>
    </row>
    <row r="108" spans="1:9" x14ac:dyDescent="0.45">
      <c r="A108" s="1" t="s">
        <v>520</v>
      </c>
      <c r="B108" s="38">
        <v>0</v>
      </c>
      <c r="C108" s="38">
        <v>0</v>
      </c>
      <c r="D108" s="38">
        <v>0</v>
      </c>
      <c r="E108" s="38">
        <v>0</v>
      </c>
      <c r="F108" s="18">
        <f t="shared" si="1"/>
        <v>0</v>
      </c>
      <c r="G108" s="38">
        <v>0</v>
      </c>
      <c r="H108" s="38">
        <v>0</v>
      </c>
      <c r="I108" s="38">
        <v>0</v>
      </c>
    </row>
    <row r="109" spans="1:9" x14ac:dyDescent="0.45">
      <c r="A109" s="1" t="s">
        <v>525</v>
      </c>
      <c r="B109" s="38">
        <v>0</v>
      </c>
      <c r="C109" s="38">
        <v>0</v>
      </c>
      <c r="D109" s="38">
        <v>0</v>
      </c>
      <c r="E109" s="38">
        <v>0</v>
      </c>
      <c r="F109" s="18">
        <f t="shared" si="1"/>
        <v>0</v>
      </c>
      <c r="G109" s="38">
        <v>0</v>
      </c>
      <c r="H109" s="38">
        <v>0</v>
      </c>
      <c r="I109" s="38">
        <v>0</v>
      </c>
    </row>
    <row r="110" spans="1:9" x14ac:dyDescent="0.45">
      <c r="A110" s="1" t="s">
        <v>530</v>
      </c>
      <c r="B110" s="38">
        <v>0</v>
      </c>
      <c r="C110" s="38">
        <v>0</v>
      </c>
      <c r="D110" s="38">
        <v>0</v>
      </c>
      <c r="E110" s="38">
        <v>0</v>
      </c>
      <c r="F110" s="18">
        <f t="shared" si="1"/>
        <v>0</v>
      </c>
      <c r="G110" s="38">
        <v>0</v>
      </c>
      <c r="H110" s="38">
        <v>0</v>
      </c>
      <c r="I110" s="38">
        <v>0</v>
      </c>
    </row>
    <row r="111" spans="1:9" x14ac:dyDescent="0.45">
      <c r="A111" s="1" t="s">
        <v>535</v>
      </c>
      <c r="B111" s="38">
        <v>0</v>
      </c>
      <c r="C111" s="38">
        <v>0</v>
      </c>
      <c r="D111" s="38">
        <v>0</v>
      </c>
      <c r="E111" s="38">
        <v>0</v>
      </c>
      <c r="F111" s="18">
        <f t="shared" si="1"/>
        <v>0</v>
      </c>
      <c r="G111" s="38">
        <v>0</v>
      </c>
      <c r="H111" s="38">
        <v>1241553</v>
      </c>
      <c r="I111" s="38">
        <v>1757179</v>
      </c>
    </row>
    <row r="112" spans="1:9" x14ac:dyDescent="0.45">
      <c r="A112" s="1" t="s">
        <v>540</v>
      </c>
      <c r="B112" s="38">
        <v>0</v>
      </c>
      <c r="C112" s="38">
        <v>0</v>
      </c>
      <c r="D112" s="38">
        <v>0</v>
      </c>
      <c r="E112" s="38">
        <v>0</v>
      </c>
      <c r="F112" s="18">
        <f t="shared" si="1"/>
        <v>0</v>
      </c>
      <c r="G112" s="38">
        <v>0</v>
      </c>
      <c r="H112" s="38">
        <v>0</v>
      </c>
      <c r="I112" s="38">
        <v>0</v>
      </c>
    </row>
    <row r="113" spans="1:9" x14ac:dyDescent="0.45">
      <c r="A113" s="1" t="s">
        <v>545</v>
      </c>
      <c r="B113" s="38">
        <v>0</v>
      </c>
      <c r="C113" s="38">
        <v>300000</v>
      </c>
      <c r="D113" s="38">
        <v>0</v>
      </c>
      <c r="E113" s="38">
        <v>11950</v>
      </c>
      <c r="F113" s="18">
        <f t="shared" si="1"/>
        <v>311950</v>
      </c>
      <c r="G113" s="38">
        <v>0</v>
      </c>
      <c r="H113" s="38">
        <v>311950</v>
      </c>
      <c r="I113" s="38">
        <v>0</v>
      </c>
    </row>
    <row r="114" spans="1:9" x14ac:dyDescent="0.45">
      <c r="A114" s="1" t="s">
        <v>550</v>
      </c>
      <c r="B114" s="38">
        <v>0</v>
      </c>
      <c r="C114" s="38">
        <v>0</v>
      </c>
      <c r="D114" s="38">
        <v>0</v>
      </c>
      <c r="E114" s="38">
        <v>0</v>
      </c>
      <c r="F114" s="18">
        <f t="shared" si="1"/>
        <v>0</v>
      </c>
      <c r="G114" s="38">
        <v>0</v>
      </c>
      <c r="H114" s="38">
        <v>0</v>
      </c>
      <c r="I114" s="38">
        <v>0</v>
      </c>
    </row>
    <row r="115" spans="1:9" x14ac:dyDescent="0.45">
      <c r="A115" s="1" t="s">
        <v>555</v>
      </c>
      <c r="B115" s="38">
        <v>0</v>
      </c>
      <c r="C115" s="38">
        <v>0</v>
      </c>
      <c r="D115" s="38">
        <v>0</v>
      </c>
      <c r="E115" s="38">
        <v>0</v>
      </c>
      <c r="F115" s="18">
        <f t="shared" si="1"/>
        <v>0</v>
      </c>
      <c r="G115" s="38">
        <v>0</v>
      </c>
      <c r="H115" s="38">
        <v>0</v>
      </c>
      <c r="I115" s="38">
        <v>0</v>
      </c>
    </row>
    <row r="116" spans="1:9" x14ac:dyDescent="0.45">
      <c r="A116" s="1" t="s">
        <v>560</v>
      </c>
      <c r="B116" s="38">
        <v>0</v>
      </c>
      <c r="C116" s="38">
        <v>0</v>
      </c>
      <c r="D116" s="38">
        <v>0</v>
      </c>
      <c r="E116" s="38">
        <v>0</v>
      </c>
      <c r="F116" s="18">
        <f t="shared" si="1"/>
        <v>0</v>
      </c>
      <c r="G116" s="38">
        <v>0</v>
      </c>
      <c r="H116" s="38">
        <v>0</v>
      </c>
      <c r="I116" s="38">
        <v>0</v>
      </c>
    </row>
    <row r="117" spans="1:9" x14ac:dyDescent="0.45">
      <c r="A117" s="1" t="s">
        <v>563</v>
      </c>
      <c r="B117" s="38">
        <v>0</v>
      </c>
      <c r="C117" s="38">
        <v>0</v>
      </c>
      <c r="D117" s="38">
        <v>0</v>
      </c>
      <c r="E117" s="38">
        <v>0</v>
      </c>
      <c r="F117" s="18">
        <f t="shared" si="1"/>
        <v>0</v>
      </c>
      <c r="G117" s="38">
        <v>0</v>
      </c>
      <c r="H117" s="38">
        <v>0</v>
      </c>
      <c r="I117" s="38">
        <v>0</v>
      </c>
    </row>
    <row r="118" spans="1:9" x14ac:dyDescent="0.45">
      <c r="A118" s="1" t="s">
        <v>568</v>
      </c>
      <c r="B118" s="38">
        <v>0</v>
      </c>
      <c r="C118" s="38">
        <v>0</v>
      </c>
      <c r="D118" s="38">
        <v>0</v>
      </c>
      <c r="E118" s="38">
        <v>0</v>
      </c>
      <c r="F118" s="18">
        <f t="shared" si="1"/>
        <v>0</v>
      </c>
      <c r="G118" s="38">
        <v>0</v>
      </c>
      <c r="H118" s="38">
        <v>0</v>
      </c>
      <c r="I118" s="38">
        <v>0</v>
      </c>
    </row>
    <row r="119" spans="1:9" x14ac:dyDescent="0.45">
      <c r="A119" s="1" t="s">
        <v>573</v>
      </c>
      <c r="B119" s="38">
        <v>0</v>
      </c>
      <c r="C119" s="38">
        <v>0</v>
      </c>
      <c r="D119" s="38">
        <v>0</v>
      </c>
      <c r="E119" s="38">
        <v>298299</v>
      </c>
      <c r="F119" s="18">
        <f t="shared" si="1"/>
        <v>298299</v>
      </c>
      <c r="G119" s="38">
        <v>0</v>
      </c>
      <c r="H119" s="38">
        <v>0</v>
      </c>
      <c r="I119" s="38">
        <v>298299</v>
      </c>
    </row>
    <row r="120" spans="1:9" x14ac:dyDescent="0.45">
      <c r="A120" s="1" t="s">
        <v>578</v>
      </c>
      <c r="B120" t="s">
        <v>37</v>
      </c>
      <c r="C120" t="s">
        <v>37</v>
      </c>
      <c r="D120" t="s">
        <v>37</v>
      </c>
      <c r="E120" t="s">
        <v>37</v>
      </c>
      <c r="F120" s="18">
        <f t="shared" si="1"/>
        <v>0</v>
      </c>
      <c r="G120" t="s">
        <v>37</v>
      </c>
      <c r="H120" t="s">
        <v>37</v>
      </c>
      <c r="I120" t="s">
        <v>37</v>
      </c>
    </row>
    <row r="121" spans="1:9" x14ac:dyDescent="0.45">
      <c r="A121" s="1" t="s">
        <v>579</v>
      </c>
      <c r="B121" s="38">
        <v>0</v>
      </c>
      <c r="C121" s="38">
        <v>0</v>
      </c>
      <c r="D121" s="38">
        <v>0</v>
      </c>
      <c r="E121" s="38">
        <v>0</v>
      </c>
      <c r="F121" s="18">
        <f t="shared" si="1"/>
        <v>0</v>
      </c>
      <c r="G121" s="38">
        <v>0</v>
      </c>
      <c r="H121" s="38">
        <v>0</v>
      </c>
      <c r="I121" s="38">
        <v>0</v>
      </c>
    </row>
    <row r="122" spans="1:9" x14ac:dyDescent="0.45">
      <c r="A122" s="1" t="s">
        <v>584</v>
      </c>
      <c r="B122" s="38">
        <v>0</v>
      </c>
      <c r="C122" s="38">
        <v>0</v>
      </c>
      <c r="D122" s="38">
        <v>0</v>
      </c>
      <c r="E122" s="38">
        <v>23021</v>
      </c>
      <c r="F122" s="18">
        <f t="shared" si="1"/>
        <v>23021</v>
      </c>
      <c r="G122" s="38">
        <v>0</v>
      </c>
      <c r="H122" s="38">
        <v>23021</v>
      </c>
      <c r="I122" s="38">
        <v>0</v>
      </c>
    </row>
    <row r="123" spans="1:9" x14ac:dyDescent="0.45">
      <c r="A123" s="1" t="s">
        <v>589</v>
      </c>
      <c r="B123" s="38">
        <v>0</v>
      </c>
      <c r="C123" s="38">
        <v>0</v>
      </c>
      <c r="D123" s="38">
        <v>0</v>
      </c>
      <c r="E123" s="38">
        <v>0</v>
      </c>
      <c r="F123" s="18">
        <f t="shared" si="1"/>
        <v>0</v>
      </c>
      <c r="G123" s="38">
        <v>0</v>
      </c>
      <c r="H123" s="38">
        <v>0</v>
      </c>
      <c r="I123" s="38">
        <v>0</v>
      </c>
    </row>
    <row r="124" spans="1:9" x14ac:dyDescent="0.45">
      <c r="A124" s="1" t="s">
        <v>594</v>
      </c>
      <c r="B124" s="38">
        <v>0</v>
      </c>
      <c r="C124" s="38">
        <v>0</v>
      </c>
      <c r="D124" s="38">
        <v>0</v>
      </c>
      <c r="E124" s="38">
        <v>0</v>
      </c>
      <c r="F124" s="18">
        <f t="shared" si="1"/>
        <v>0</v>
      </c>
      <c r="G124" s="38">
        <v>0</v>
      </c>
      <c r="H124" s="38">
        <v>0</v>
      </c>
      <c r="I124" s="38">
        <v>0</v>
      </c>
    </row>
    <row r="125" spans="1:9" x14ac:dyDescent="0.45">
      <c r="A125" s="1" t="s">
        <v>599</v>
      </c>
      <c r="B125" s="38">
        <v>0</v>
      </c>
      <c r="C125" s="38">
        <v>0</v>
      </c>
      <c r="D125" s="38">
        <v>0</v>
      </c>
      <c r="E125" s="38">
        <v>6798</v>
      </c>
      <c r="F125" s="18">
        <f t="shared" si="1"/>
        <v>6798</v>
      </c>
      <c r="G125" s="38">
        <v>0</v>
      </c>
      <c r="H125" s="38">
        <v>6798</v>
      </c>
      <c r="I125" s="38">
        <v>0</v>
      </c>
    </row>
  </sheetData>
  <mergeCells count="2">
    <mergeCell ref="B3:F3"/>
    <mergeCell ref="G3:I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649A-FB9E-479D-9F26-D0E6C1199A0E}">
  <dimension ref="A1:F128"/>
  <sheetViews>
    <sheetView topLeftCell="A43" workbookViewId="0">
      <selection activeCell="F58" sqref="F58"/>
    </sheetView>
  </sheetViews>
  <sheetFormatPr defaultRowHeight="14.25" x14ac:dyDescent="0.45"/>
  <cols>
    <col min="1" max="1" width="52.3984375" bestFit="1" customWidth="1"/>
    <col min="2" max="2" width="13.59765625" style="37" bestFit="1" customWidth="1"/>
    <col min="3" max="3" width="20.1328125" style="37" bestFit="1" customWidth="1"/>
    <col min="4" max="4" width="24.73046875" style="2" bestFit="1" customWidth="1"/>
    <col min="5" max="5" width="13.59765625" style="37" bestFit="1" customWidth="1"/>
    <col min="6" max="6" width="22.1328125" style="2" bestFit="1" customWidth="1"/>
  </cols>
  <sheetData>
    <row r="1" spans="1:6" x14ac:dyDescent="0.45">
      <c r="A1" s="15" t="s">
        <v>606</v>
      </c>
    </row>
    <row r="3" spans="1:6" x14ac:dyDescent="0.45">
      <c r="C3" s="80" t="s">
        <v>607</v>
      </c>
      <c r="D3" s="80"/>
      <c r="E3" s="81" t="s">
        <v>608</v>
      </c>
      <c r="F3" s="81"/>
    </row>
    <row r="4" spans="1:6" x14ac:dyDescent="0.45">
      <c r="A4" s="4" t="s">
        <v>1</v>
      </c>
      <c r="B4" s="39" t="s">
        <v>11</v>
      </c>
      <c r="C4" s="41" t="s">
        <v>609</v>
      </c>
      <c r="D4" s="16" t="s">
        <v>610</v>
      </c>
      <c r="E4" s="42" t="s">
        <v>608</v>
      </c>
      <c r="F4" s="17" t="s">
        <v>611</v>
      </c>
    </row>
    <row r="5" spans="1:6" x14ac:dyDescent="0.45">
      <c r="A5" s="1" t="s">
        <v>12</v>
      </c>
      <c r="B5" s="64">
        <v>16578</v>
      </c>
      <c r="C5" s="64">
        <v>88500</v>
      </c>
      <c r="D5" s="2">
        <f t="shared" ref="D5:D36" si="0">C5/B5</f>
        <v>5.3384002895403544</v>
      </c>
      <c r="E5" s="64">
        <v>12750</v>
      </c>
      <c r="F5" s="2">
        <f t="shared" ref="F5:F36" si="1">E5/B5</f>
        <v>0.76909156713716975</v>
      </c>
    </row>
    <row r="6" spans="1:6" x14ac:dyDescent="0.45">
      <c r="A6" s="1" t="s">
        <v>17</v>
      </c>
      <c r="B6" s="64">
        <v>803</v>
      </c>
      <c r="C6" s="64">
        <v>3768</v>
      </c>
      <c r="D6" s="2">
        <f t="shared" si="0"/>
        <v>4.692403486924035</v>
      </c>
      <c r="E6" s="64">
        <v>1092</v>
      </c>
      <c r="F6" s="2">
        <f t="shared" si="1"/>
        <v>1.3599003735990038</v>
      </c>
    </row>
    <row r="7" spans="1:6" x14ac:dyDescent="0.45">
      <c r="A7" s="1" t="s">
        <v>22</v>
      </c>
      <c r="B7" s="64">
        <v>4962</v>
      </c>
      <c r="C7" s="64">
        <v>19136</v>
      </c>
      <c r="D7" s="2">
        <f t="shared" si="0"/>
        <v>3.8565094719871018</v>
      </c>
      <c r="E7" s="64">
        <v>5269</v>
      </c>
      <c r="F7" s="2">
        <f t="shared" si="1"/>
        <v>1.0618702136235389</v>
      </c>
    </row>
    <row r="8" spans="1:6" x14ac:dyDescent="0.45">
      <c r="A8" s="1" t="s">
        <v>27</v>
      </c>
      <c r="B8" s="64">
        <v>5530</v>
      </c>
      <c r="C8" s="64">
        <v>27437</v>
      </c>
      <c r="D8" s="2">
        <f t="shared" si="0"/>
        <v>4.9614828209764923</v>
      </c>
      <c r="E8" s="64">
        <v>727</v>
      </c>
      <c r="F8" s="2">
        <f t="shared" si="1"/>
        <v>0.1314647377938517</v>
      </c>
    </row>
    <row r="9" spans="1:6" x14ac:dyDescent="0.45">
      <c r="A9" s="1" t="s">
        <v>32</v>
      </c>
      <c r="B9" s="64">
        <v>2185</v>
      </c>
      <c r="C9" s="64">
        <v>20090</v>
      </c>
      <c r="D9" s="2">
        <f t="shared" si="0"/>
        <v>9.1945080091533189</v>
      </c>
      <c r="E9" s="64">
        <v>520</v>
      </c>
      <c r="F9" s="2">
        <f t="shared" si="1"/>
        <v>0.23798627002288331</v>
      </c>
    </row>
    <row r="10" spans="1:6" x14ac:dyDescent="0.45">
      <c r="A10" s="1" t="s">
        <v>38</v>
      </c>
      <c r="B10" s="64">
        <v>1008</v>
      </c>
      <c r="C10" s="64">
        <v>1800</v>
      </c>
      <c r="D10" s="2">
        <f t="shared" si="0"/>
        <v>1.7857142857142858</v>
      </c>
      <c r="E10" s="64">
        <v>1040</v>
      </c>
      <c r="F10" s="2">
        <f t="shared" si="1"/>
        <v>1.0317460317460319</v>
      </c>
    </row>
    <row r="11" spans="1:6" x14ac:dyDescent="0.45">
      <c r="A11" s="1" t="s">
        <v>43</v>
      </c>
      <c r="B11" s="64">
        <v>25064</v>
      </c>
      <c r="C11" s="64">
        <v>63239</v>
      </c>
      <c r="D11" s="2">
        <f t="shared" si="0"/>
        <v>2.5231008617938078</v>
      </c>
      <c r="E11" s="64">
        <v>17525</v>
      </c>
      <c r="F11" s="2">
        <f t="shared" si="1"/>
        <v>0.69921002234280238</v>
      </c>
    </row>
    <row r="12" spans="1:6" x14ac:dyDescent="0.45">
      <c r="A12" s="1" t="s">
        <v>48</v>
      </c>
      <c r="B12" s="64">
        <v>975</v>
      </c>
      <c r="C12" s="64">
        <v>1740</v>
      </c>
      <c r="D12" s="2">
        <f t="shared" si="0"/>
        <v>1.7846153846153847</v>
      </c>
      <c r="E12" s="64">
        <v>156</v>
      </c>
      <c r="F12" s="2">
        <f t="shared" si="1"/>
        <v>0.16</v>
      </c>
    </row>
    <row r="13" spans="1:6" x14ac:dyDescent="0.45">
      <c r="A13" s="1" t="s">
        <v>53</v>
      </c>
      <c r="B13" s="64">
        <v>38355</v>
      </c>
      <c r="C13" s="64">
        <v>147955</v>
      </c>
      <c r="D13" s="2">
        <f t="shared" si="0"/>
        <v>3.8575153174292791</v>
      </c>
      <c r="E13" s="64">
        <v>11528</v>
      </c>
      <c r="F13" s="2">
        <f t="shared" si="1"/>
        <v>0.30056055273106502</v>
      </c>
    </row>
    <row r="14" spans="1:6" x14ac:dyDescent="0.45">
      <c r="A14" s="1" t="s">
        <v>58</v>
      </c>
      <c r="B14" s="64">
        <v>5025</v>
      </c>
      <c r="C14" s="64">
        <v>3500</v>
      </c>
      <c r="D14" s="2">
        <f t="shared" si="0"/>
        <v>0.69651741293532343</v>
      </c>
      <c r="E14" s="64">
        <v>1500</v>
      </c>
      <c r="F14" s="2">
        <f t="shared" si="1"/>
        <v>0.29850746268656714</v>
      </c>
    </row>
    <row r="15" spans="1:6" x14ac:dyDescent="0.45">
      <c r="A15" s="1" t="s">
        <v>63</v>
      </c>
      <c r="B15" s="64">
        <v>6016</v>
      </c>
      <c r="C15" s="64">
        <v>19471</v>
      </c>
      <c r="D15" s="2">
        <f t="shared" si="0"/>
        <v>3.236535904255319</v>
      </c>
      <c r="E15" s="64">
        <v>3692</v>
      </c>
      <c r="F15" s="2">
        <f t="shared" si="1"/>
        <v>0.61369680851063835</v>
      </c>
    </row>
    <row r="16" spans="1:6" x14ac:dyDescent="0.45">
      <c r="A16" s="1" t="s">
        <v>68</v>
      </c>
      <c r="B16" s="64">
        <v>2133</v>
      </c>
      <c r="C16" s="64">
        <v>4200</v>
      </c>
      <c r="D16" s="2">
        <f t="shared" si="0"/>
        <v>1.969057665260197</v>
      </c>
      <c r="E16" s="64">
        <v>521</v>
      </c>
      <c r="F16" s="2">
        <f t="shared" si="1"/>
        <v>0.24425691514299108</v>
      </c>
    </row>
    <row r="17" spans="1:6" x14ac:dyDescent="0.45">
      <c r="A17" s="1" t="s">
        <v>73</v>
      </c>
      <c r="B17" s="64">
        <v>4282</v>
      </c>
      <c r="C17" s="64">
        <v>16588</v>
      </c>
      <c r="D17" s="2">
        <f t="shared" si="0"/>
        <v>3.8738907052779075</v>
      </c>
      <c r="E17" s="64">
        <v>2080</v>
      </c>
      <c r="F17" s="2">
        <f t="shared" si="1"/>
        <v>0.4857543204110229</v>
      </c>
    </row>
    <row r="18" spans="1:6" x14ac:dyDescent="0.45">
      <c r="A18" s="1" t="s">
        <v>78</v>
      </c>
      <c r="B18" s="64">
        <v>1019</v>
      </c>
      <c r="C18" s="64">
        <v>2938</v>
      </c>
      <c r="D18" s="2">
        <f t="shared" si="0"/>
        <v>2.8832188420019627</v>
      </c>
      <c r="E18" s="64">
        <v>624</v>
      </c>
      <c r="F18" s="2">
        <f t="shared" si="1"/>
        <v>0.61236506378802746</v>
      </c>
    </row>
    <row r="19" spans="1:6" x14ac:dyDescent="0.45">
      <c r="A19" s="1" t="s">
        <v>83</v>
      </c>
      <c r="B19" s="64">
        <v>3179</v>
      </c>
      <c r="C19" s="64">
        <v>50</v>
      </c>
      <c r="D19" s="2">
        <f t="shared" si="0"/>
        <v>1.5728216420257943E-2</v>
      </c>
      <c r="E19" s="64">
        <v>35</v>
      </c>
      <c r="F19" s="2">
        <f t="shared" si="1"/>
        <v>1.1009751494180559E-2</v>
      </c>
    </row>
    <row r="20" spans="1:6" x14ac:dyDescent="0.45">
      <c r="A20" s="1" t="s">
        <v>88</v>
      </c>
      <c r="B20" s="64">
        <v>359</v>
      </c>
      <c r="C20" s="64">
        <v>1445</v>
      </c>
      <c r="D20" s="2">
        <f t="shared" si="0"/>
        <v>4.025069637883008</v>
      </c>
      <c r="E20" s="64">
        <v>260</v>
      </c>
      <c r="F20" s="2">
        <f t="shared" si="1"/>
        <v>0.72423398328690802</v>
      </c>
    </row>
    <row r="21" spans="1:6" x14ac:dyDescent="0.45">
      <c r="A21" s="1" t="s">
        <v>93</v>
      </c>
      <c r="B21" s="64">
        <v>1379</v>
      </c>
      <c r="C21" s="64">
        <v>5720</v>
      </c>
      <c r="D21" s="2">
        <f t="shared" si="0"/>
        <v>4.1479332849891222</v>
      </c>
      <c r="E21" s="64">
        <v>120</v>
      </c>
      <c r="F21" s="2">
        <f t="shared" si="1"/>
        <v>8.7019579405366212E-2</v>
      </c>
    </row>
    <row r="22" spans="1:6" x14ac:dyDescent="0.45">
      <c r="A22" s="1" t="s">
        <v>98</v>
      </c>
      <c r="B22" s="64">
        <v>7497</v>
      </c>
      <c r="C22" s="64">
        <v>13046</v>
      </c>
      <c r="D22" s="2">
        <f t="shared" si="0"/>
        <v>1.7401627317593704</v>
      </c>
      <c r="E22" s="64">
        <v>3120</v>
      </c>
      <c r="F22" s="2">
        <f t="shared" si="1"/>
        <v>0.41616646658663464</v>
      </c>
    </row>
    <row r="23" spans="1:6" x14ac:dyDescent="0.45">
      <c r="A23" s="1" t="s">
        <v>103</v>
      </c>
      <c r="B23" s="64">
        <v>2944</v>
      </c>
      <c r="C23" s="64">
        <v>7800</v>
      </c>
      <c r="D23" s="2">
        <f t="shared" si="0"/>
        <v>2.6494565217391304</v>
      </c>
      <c r="E23" s="64">
        <v>2600</v>
      </c>
      <c r="F23" s="2">
        <f t="shared" si="1"/>
        <v>0.88315217391304346</v>
      </c>
    </row>
    <row r="24" spans="1:6" x14ac:dyDescent="0.45">
      <c r="A24" s="1" t="s">
        <v>108</v>
      </c>
      <c r="B24" s="64">
        <v>1986</v>
      </c>
      <c r="C24" s="64">
        <v>2350</v>
      </c>
      <c r="D24" s="2">
        <f t="shared" si="0"/>
        <v>1.1832829808660625</v>
      </c>
      <c r="E24" s="64">
        <v>10000</v>
      </c>
      <c r="F24" s="2">
        <f t="shared" si="1"/>
        <v>5.0352467270896275</v>
      </c>
    </row>
    <row r="25" spans="1:6" x14ac:dyDescent="0.45">
      <c r="A25" s="1" t="s">
        <v>113</v>
      </c>
      <c r="B25" s="64">
        <v>5712</v>
      </c>
      <c r="C25" s="64">
        <v>9516</v>
      </c>
      <c r="D25" s="2">
        <f t="shared" si="0"/>
        <v>1.6659663865546219</v>
      </c>
      <c r="E25" s="64">
        <v>1820</v>
      </c>
      <c r="F25" s="2">
        <f t="shared" si="1"/>
        <v>0.31862745098039214</v>
      </c>
    </row>
    <row r="26" spans="1:6" x14ac:dyDescent="0.45">
      <c r="A26" s="1" t="s">
        <v>118</v>
      </c>
      <c r="B26" s="64">
        <v>17014</v>
      </c>
      <c r="C26" s="64">
        <v>53107</v>
      </c>
      <c r="D26" s="2">
        <f t="shared" si="0"/>
        <v>3.1213706359468674</v>
      </c>
      <c r="E26" s="64">
        <v>8528</v>
      </c>
      <c r="F26" s="2">
        <f t="shared" si="1"/>
        <v>0.50123427765369699</v>
      </c>
    </row>
    <row r="27" spans="1:6" x14ac:dyDescent="0.45">
      <c r="A27" s="1" t="s">
        <v>123</v>
      </c>
      <c r="B27" s="64">
        <v>2154</v>
      </c>
      <c r="C27" s="64">
        <v>7035</v>
      </c>
      <c r="D27" s="2">
        <f t="shared" si="0"/>
        <v>3.266016713091922</v>
      </c>
      <c r="E27" s="64">
        <v>884</v>
      </c>
      <c r="F27" s="2">
        <f t="shared" si="1"/>
        <v>0.41039925719591458</v>
      </c>
    </row>
    <row r="28" spans="1:6" x14ac:dyDescent="0.45">
      <c r="A28" s="1" t="s">
        <v>128</v>
      </c>
      <c r="B28" s="64">
        <v>20602</v>
      </c>
      <c r="C28" s="64">
        <v>86090</v>
      </c>
      <c r="D28" s="2">
        <f t="shared" si="0"/>
        <v>4.1787205125715952</v>
      </c>
      <c r="E28" s="64">
        <v>16120</v>
      </c>
      <c r="F28" s="2">
        <f t="shared" si="1"/>
        <v>0.78244830598970971</v>
      </c>
    </row>
    <row r="29" spans="1:6" x14ac:dyDescent="0.45">
      <c r="A29" s="1" t="s">
        <v>133</v>
      </c>
      <c r="B29" s="64">
        <v>3263</v>
      </c>
      <c r="C29" s="64">
        <v>15686</v>
      </c>
      <c r="D29" s="2">
        <f t="shared" si="0"/>
        <v>4.8072326080294205</v>
      </c>
      <c r="E29" s="64">
        <v>1103</v>
      </c>
      <c r="F29" s="2">
        <f t="shared" si="1"/>
        <v>0.33803248544284403</v>
      </c>
    </row>
    <row r="30" spans="1:6" x14ac:dyDescent="0.45">
      <c r="A30" s="1" t="s">
        <v>138</v>
      </c>
      <c r="B30" s="64">
        <v>11093</v>
      </c>
      <c r="C30" s="64">
        <v>27070</v>
      </c>
      <c r="D30" s="2">
        <f t="shared" si="0"/>
        <v>2.4402776525736951</v>
      </c>
      <c r="E30" s="64">
        <v>959</v>
      </c>
      <c r="F30" s="2">
        <f t="shared" si="1"/>
        <v>8.6450914991436034E-2</v>
      </c>
    </row>
    <row r="31" spans="1:6" x14ac:dyDescent="0.45">
      <c r="A31" s="1" t="s">
        <v>143</v>
      </c>
      <c r="B31" s="64">
        <v>1386</v>
      </c>
      <c r="C31" s="64">
        <v>1196</v>
      </c>
      <c r="D31" s="2">
        <f t="shared" si="0"/>
        <v>0.86291486291486297</v>
      </c>
      <c r="E31" s="64">
        <v>104</v>
      </c>
      <c r="F31" s="2">
        <f t="shared" si="1"/>
        <v>7.5036075036075039E-2</v>
      </c>
    </row>
    <row r="32" spans="1:6" x14ac:dyDescent="0.45">
      <c r="A32" s="1" t="s">
        <v>148</v>
      </c>
      <c r="B32" s="64">
        <v>8444</v>
      </c>
      <c r="C32" s="64">
        <v>17005</v>
      </c>
      <c r="D32" s="2">
        <f t="shared" si="0"/>
        <v>2.0138559924206536</v>
      </c>
      <c r="E32" s="64">
        <v>3015</v>
      </c>
      <c r="F32" s="2">
        <f t="shared" si="1"/>
        <v>0.35705826622453812</v>
      </c>
    </row>
    <row r="33" spans="1:6" x14ac:dyDescent="0.45">
      <c r="A33" s="1" t="s">
        <v>153</v>
      </c>
      <c r="B33" s="64">
        <v>3439</v>
      </c>
      <c r="C33" s="64">
        <v>17264</v>
      </c>
      <c r="D33" s="2">
        <f t="shared" si="0"/>
        <v>5.0200639720849081</v>
      </c>
      <c r="E33" s="64">
        <v>1872</v>
      </c>
      <c r="F33" s="2">
        <f t="shared" si="1"/>
        <v>0.54434428612968888</v>
      </c>
    </row>
    <row r="34" spans="1:6" x14ac:dyDescent="0.45">
      <c r="A34" s="1" t="s">
        <v>158</v>
      </c>
      <c r="B34" s="64">
        <v>2527</v>
      </c>
      <c r="C34" s="64">
        <v>3469</v>
      </c>
      <c r="D34" s="2">
        <f t="shared" si="0"/>
        <v>1.372774040364068</v>
      </c>
      <c r="E34" s="64">
        <v>5200</v>
      </c>
      <c r="F34" s="2">
        <f t="shared" si="1"/>
        <v>2.0577760189948555</v>
      </c>
    </row>
    <row r="35" spans="1:6" x14ac:dyDescent="0.45">
      <c r="A35" s="1" t="s">
        <v>163</v>
      </c>
      <c r="B35" s="64">
        <v>23174</v>
      </c>
      <c r="C35" s="64">
        <v>70154</v>
      </c>
      <c r="D35" s="2">
        <f t="shared" si="0"/>
        <v>3.0272719426943988</v>
      </c>
      <c r="E35" s="64">
        <v>8753</v>
      </c>
      <c r="F35" s="2">
        <f t="shared" si="1"/>
        <v>0.37770777595581256</v>
      </c>
    </row>
    <row r="36" spans="1:6" x14ac:dyDescent="0.45">
      <c r="A36" s="1" t="s">
        <v>168</v>
      </c>
      <c r="B36" s="64">
        <v>20908</v>
      </c>
      <c r="C36" s="64">
        <v>48049</v>
      </c>
      <c r="D36" s="2">
        <f t="shared" si="0"/>
        <v>2.2981155538549838</v>
      </c>
      <c r="E36" s="64">
        <v>7384</v>
      </c>
      <c r="F36" s="2">
        <f t="shared" si="1"/>
        <v>0.3531662521522862</v>
      </c>
    </row>
    <row r="37" spans="1:6" x14ac:dyDescent="0.45">
      <c r="A37" s="1" t="s">
        <v>173</v>
      </c>
      <c r="B37" s="64">
        <v>237338</v>
      </c>
      <c r="C37" s="64">
        <v>494551</v>
      </c>
      <c r="D37" s="2">
        <f t="shared" ref="D37:D68" si="2">C37/B37</f>
        <v>2.0837413309288864</v>
      </c>
      <c r="E37" s="64">
        <v>20569</v>
      </c>
      <c r="F37" s="2">
        <f t="shared" ref="F37:F68" si="3">E37/B37</f>
        <v>8.6665430735912499E-2</v>
      </c>
    </row>
    <row r="38" spans="1:6" x14ac:dyDescent="0.45">
      <c r="A38" s="1" t="s">
        <v>177</v>
      </c>
      <c r="B38" s="64">
        <v>20041</v>
      </c>
      <c r="C38" s="64">
        <v>27802</v>
      </c>
      <c r="D38" s="2">
        <f t="shared" si="2"/>
        <v>1.3872561249438651</v>
      </c>
      <c r="E38" s="64">
        <v>6760</v>
      </c>
      <c r="F38" s="2">
        <f t="shared" si="3"/>
        <v>0.33730851753904495</v>
      </c>
    </row>
    <row r="39" spans="1:6" x14ac:dyDescent="0.45">
      <c r="A39" s="1" t="s">
        <v>182</v>
      </c>
      <c r="B39" s="64">
        <v>3613</v>
      </c>
      <c r="C39" s="64">
        <v>19981</v>
      </c>
      <c r="D39" s="2">
        <f t="shared" si="2"/>
        <v>5.5303072239136455</v>
      </c>
      <c r="E39" s="64">
        <v>4108</v>
      </c>
      <c r="F39" s="2">
        <f t="shared" si="3"/>
        <v>1.1370052587877111</v>
      </c>
    </row>
    <row r="40" spans="1:6" x14ac:dyDescent="0.45">
      <c r="A40" s="1" t="s">
        <v>187</v>
      </c>
      <c r="B40" s="64">
        <v>11383</v>
      </c>
      <c r="C40" s="64">
        <v>53866</v>
      </c>
      <c r="D40" s="2">
        <f t="shared" si="2"/>
        <v>4.7321444258982694</v>
      </c>
      <c r="E40" s="64">
        <v>52000</v>
      </c>
      <c r="F40" s="2">
        <f t="shared" si="3"/>
        <v>4.5682157603443736</v>
      </c>
    </row>
    <row r="41" spans="1:6" x14ac:dyDescent="0.45">
      <c r="A41" s="1" t="s">
        <v>192</v>
      </c>
      <c r="B41" s="64">
        <v>62007</v>
      </c>
      <c r="C41" s="64">
        <v>100167</v>
      </c>
      <c r="D41" s="2">
        <f t="shared" si="2"/>
        <v>1.6154143886980503</v>
      </c>
      <c r="E41" s="64">
        <v>7545</v>
      </c>
      <c r="F41" s="2">
        <f t="shared" si="3"/>
        <v>0.12167981034399342</v>
      </c>
    </row>
    <row r="42" spans="1:6" x14ac:dyDescent="0.45">
      <c r="A42" s="1" t="s">
        <v>197</v>
      </c>
      <c r="B42" s="64">
        <v>1102</v>
      </c>
      <c r="C42" s="64">
        <v>1991</v>
      </c>
      <c r="D42" s="2">
        <f t="shared" si="2"/>
        <v>1.8067150635208711</v>
      </c>
      <c r="E42" s="64">
        <v>104</v>
      </c>
      <c r="F42" s="2">
        <f t="shared" si="3"/>
        <v>9.4373865698729589E-2</v>
      </c>
    </row>
    <row r="43" spans="1:6" x14ac:dyDescent="0.45">
      <c r="A43" s="1" t="s">
        <v>202</v>
      </c>
      <c r="B43" s="64">
        <v>2653</v>
      </c>
      <c r="C43" s="64">
        <v>8360</v>
      </c>
      <c r="D43" s="2">
        <f t="shared" si="2"/>
        <v>3.1511496419148135</v>
      </c>
      <c r="E43" s="64">
        <v>7280</v>
      </c>
      <c r="F43" s="2">
        <f t="shared" si="3"/>
        <v>2.7440633245382586</v>
      </c>
    </row>
    <row r="44" spans="1:6" x14ac:dyDescent="0.45">
      <c r="A44" s="1" t="s">
        <v>206</v>
      </c>
      <c r="B44" s="64">
        <v>3356</v>
      </c>
      <c r="C44" s="64">
        <v>2080</v>
      </c>
      <c r="D44" s="2">
        <f t="shared" si="2"/>
        <v>0.61978545887961856</v>
      </c>
      <c r="E44" s="64">
        <v>780</v>
      </c>
      <c r="F44" s="2">
        <f t="shared" si="3"/>
        <v>0.23241954707985699</v>
      </c>
    </row>
    <row r="45" spans="1:6" x14ac:dyDescent="0.45">
      <c r="A45" s="1" t="s">
        <v>211</v>
      </c>
      <c r="B45" s="64">
        <v>987</v>
      </c>
      <c r="C45" s="64">
        <v>2310</v>
      </c>
      <c r="D45" s="2">
        <f t="shared" si="2"/>
        <v>2.3404255319148937</v>
      </c>
      <c r="E45" s="64">
        <v>364</v>
      </c>
      <c r="F45" s="2">
        <f t="shared" si="3"/>
        <v>0.36879432624113473</v>
      </c>
    </row>
    <row r="46" spans="1:6" x14ac:dyDescent="0.45">
      <c r="A46" s="1" t="s">
        <v>216</v>
      </c>
      <c r="B46" s="64">
        <v>883</v>
      </c>
      <c r="C46" s="64">
        <v>1440</v>
      </c>
      <c r="D46" s="2">
        <f t="shared" si="2"/>
        <v>1.6308040770101926</v>
      </c>
      <c r="E46" s="64">
        <v>260</v>
      </c>
      <c r="F46" s="2">
        <f t="shared" si="3"/>
        <v>0.29445073612684031</v>
      </c>
    </row>
    <row r="47" spans="1:6" x14ac:dyDescent="0.45">
      <c r="A47" s="1" t="s">
        <v>221</v>
      </c>
      <c r="B47" s="64">
        <v>11682</v>
      </c>
      <c r="C47" s="64">
        <v>37092</v>
      </c>
      <c r="D47" s="2">
        <f t="shared" si="2"/>
        <v>3.1751412429378529</v>
      </c>
      <c r="E47" s="64">
        <v>442</v>
      </c>
      <c r="F47" s="2">
        <f t="shared" si="3"/>
        <v>3.7835986988529365E-2</v>
      </c>
    </row>
    <row r="48" spans="1:6" x14ac:dyDescent="0.45">
      <c r="A48" s="1" t="s">
        <v>226</v>
      </c>
      <c r="B48" s="64">
        <v>12397</v>
      </c>
      <c r="C48" s="64">
        <v>19851</v>
      </c>
      <c r="D48" s="2">
        <f t="shared" si="2"/>
        <v>1.6012745018956198</v>
      </c>
      <c r="E48" s="64">
        <v>10202</v>
      </c>
      <c r="F48" s="2">
        <f t="shared" si="3"/>
        <v>0.82294103412115838</v>
      </c>
    </row>
    <row r="49" spans="1:6" x14ac:dyDescent="0.45">
      <c r="A49" s="1" t="s">
        <v>231</v>
      </c>
      <c r="B49" s="64">
        <v>2223</v>
      </c>
      <c r="C49" s="64">
        <v>8060</v>
      </c>
      <c r="D49" s="2">
        <f t="shared" si="2"/>
        <v>3.6257309941520468</v>
      </c>
      <c r="E49" s="64">
        <v>1976</v>
      </c>
      <c r="F49" s="2">
        <f t="shared" si="3"/>
        <v>0.88888888888888884</v>
      </c>
    </row>
    <row r="50" spans="1:6" x14ac:dyDescent="0.45">
      <c r="A50" s="1" t="s">
        <v>236</v>
      </c>
      <c r="B50" s="64">
        <v>5606</v>
      </c>
      <c r="C50" s="64">
        <v>10710</v>
      </c>
      <c r="D50" s="2">
        <f t="shared" si="2"/>
        <v>1.9104530859793079</v>
      </c>
      <c r="E50" s="64">
        <v>650</v>
      </c>
      <c r="F50" s="2">
        <f t="shared" si="3"/>
        <v>0.11594719942918302</v>
      </c>
    </row>
    <row r="51" spans="1:6" x14ac:dyDescent="0.45">
      <c r="A51" s="1" t="s">
        <v>241</v>
      </c>
      <c r="B51" s="64">
        <v>4931</v>
      </c>
      <c r="C51" s="64">
        <v>11371</v>
      </c>
      <c r="D51" s="2">
        <f t="shared" si="2"/>
        <v>2.3060231190427904</v>
      </c>
      <c r="E51" s="64">
        <v>3900</v>
      </c>
      <c r="F51" s="2">
        <f t="shared" si="3"/>
        <v>0.79091462178057192</v>
      </c>
    </row>
    <row r="52" spans="1:6" x14ac:dyDescent="0.45">
      <c r="A52" s="1" t="s">
        <v>246</v>
      </c>
      <c r="B52" s="64">
        <v>3300</v>
      </c>
      <c r="C52" s="64">
        <v>5744</v>
      </c>
      <c r="D52" s="2">
        <f t="shared" si="2"/>
        <v>1.7406060606060607</v>
      </c>
      <c r="E52" s="64">
        <v>338</v>
      </c>
      <c r="F52" s="2">
        <f t="shared" si="3"/>
        <v>0.10242424242424242</v>
      </c>
    </row>
    <row r="53" spans="1:6" x14ac:dyDescent="0.45">
      <c r="A53" s="1" t="s">
        <v>251</v>
      </c>
      <c r="B53" s="64">
        <v>5893</v>
      </c>
      <c r="C53" s="64">
        <v>7662</v>
      </c>
      <c r="D53" s="2">
        <f t="shared" si="2"/>
        <v>1.3001866621415239</v>
      </c>
      <c r="E53" s="64">
        <v>2622</v>
      </c>
      <c r="F53" s="2">
        <f t="shared" si="3"/>
        <v>0.44493466825046668</v>
      </c>
    </row>
    <row r="54" spans="1:6" x14ac:dyDescent="0.45">
      <c r="A54" s="1" t="s">
        <v>256</v>
      </c>
      <c r="B54" s="64">
        <v>3286</v>
      </c>
      <c r="C54" s="64">
        <v>4900</v>
      </c>
      <c r="D54" s="2">
        <f t="shared" si="2"/>
        <v>1.4911746804625685</v>
      </c>
      <c r="E54" s="64">
        <v>6750</v>
      </c>
      <c r="F54" s="2">
        <f t="shared" si="3"/>
        <v>2.0541692026780281</v>
      </c>
    </row>
    <row r="55" spans="1:6" x14ac:dyDescent="0.45">
      <c r="A55" s="1" t="s">
        <v>261</v>
      </c>
      <c r="B55" s="64">
        <v>1732</v>
      </c>
      <c r="C55" s="64">
        <v>29851</v>
      </c>
      <c r="D55" s="2">
        <f t="shared" si="2"/>
        <v>17.234988452655887</v>
      </c>
      <c r="E55" s="64">
        <v>1144</v>
      </c>
      <c r="F55" s="2">
        <f t="shared" si="3"/>
        <v>0.66050808314087761</v>
      </c>
    </row>
    <row r="56" spans="1:6" x14ac:dyDescent="0.45">
      <c r="A56" s="1" t="s">
        <v>266</v>
      </c>
      <c r="B56" s="64">
        <v>907</v>
      </c>
      <c r="C56" s="64">
        <v>1948</v>
      </c>
      <c r="D56" s="2">
        <f t="shared" si="2"/>
        <v>2.1477398015435503</v>
      </c>
      <c r="E56" s="64">
        <v>5</v>
      </c>
      <c r="F56" s="2">
        <f t="shared" si="3"/>
        <v>5.512679162072767E-3</v>
      </c>
    </row>
    <row r="57" spans="1:6" x14ac:dyDescent="0.45">
      <c r="A57" s="1" t="s">
        <v>271</v>
      </c>
      <c r="B57" s="64">
        <v>1895</v>
      </c>
      <c r="C57" s="64">
        <v>13520</v>
      </c>
      <c r="D57" s="2">
        <f t="shared" si="2"/>
        <v>7.1345646437994725</v>
      </c>
      <c r="E57" s="64">
        <v>5720</v>
      </c>
      <c r="F57" s="2">
        <f t="shared" si="3"/>
        <v>3.0184696569920844</v>
      </c>
    </row>
    <row r="58" spans="1:6" x14ac:dyDescent="0.45">
      <c r="A58" s="1" t="s">
        <v>276</v>
      </c>
      <c r="B58" s="64">
        <v>327</v>
      </c>
      <c r="C58" s="65"/>
      <c r="D58" s="2">
        <f t="shared" si="2"/>
        <v>0</v>
      </c>
      <c r="E58" s="65" t="s">
        <v>37</v>
      </c>
    </row>
    <row r="59" spans="1:6" x14ac:dyDescent="0.45">
      <c r="A59" s="1" t="s">
        <v>278</v>
      </c>
      <c r="B59" s="64">
        <v>1049</v>
      </c>
      <c r="C59" s="64">
        <v>2750</v>
      </c>
      <c r="D59" s="2">
        <f t="shared" si="2"/>
        <v>2.621544327931363</v>
      </c>
      <c r="E59" s="64">
        <v>152</v>
      </c>
      <c r="F59" s="2">
        <f t="shared" ref="F59:F96" si="4">E59/B59</f>
        <v>0.14489990467111535</v>
      </c>
    </row>
    <row r="60" spans="1:6" x14ac:dyDescent="0.45">
      <c r="A60" s="1" t="s">
        <v>283</v>
      </c>
      <c r="B60" s="64">
        <v>5192</v>
      </c>
      <c r="C60" s="64">
        <v>77898</v>
      </c>
      <c r="D60" s="2">
        <f t="shared" si="2"/>
        <v>15.003466872110939</v>
      </c>
      <c r="E60" s="64">
        <v>3120</v>
      </c>
      <c r="F60" s="2">
        <f t="shared" si="4"/>
        <v>0.60092449922958402</v>
      </c>
    </row>
    <row r="61" spans="1:6" x14ac:dyDescent="0.45">
      <c r="A61" s="1" t="s">
        <v>288</v>
      </c>
      <c r="B61" s="64">
        <v>1246</v>
      </c>
      <c r="C61" s="64">
        <v>16050</v>
      </c>
      <c r="D61" s="2">
        <f t="shared" si="2"/>
        <v>12.881219903691814</v>
      </c>
      <c r="E61" s="64">
        <v>2160</v>
      </c>
      <c r="F61" s="2">
        <f t="shared" si="4"/>
        <v>1.7335473515248796</v>
      </c>
    </row>
    <row r="62" spans="1:6" x14ac:dyDescent="0.45">
      <c r="A62" s="1" t="s">
        <v>293</v>
      </c>
      <c r="B62" s="64">
        <v>637</v>
      </c>
      <c r="C62" s="64">
        <v>5336</v>
      </c>
      <c r="D62" s="2">
        <f t="shared" si="2"/>
        <v>8.376766091051806</v>
      </c>
      <c r="E62" s="64">
        <v>6670</v>
      </c>
      <c r="F62" s="2">
        <f t="shared" si="4"/>
        <v>10.470957613814758</v>
      </c>
    </row>
    <row r="63" spans="1:6" x14ac:dyDescent="0.45">
      <c r="A63" s="1" t="s">
        <v>298</v>
      </c>
      <c r="B63" s="64">
        <v>1198</v>
      </c>
      <c r="C63" s="64">
        <v>3347</v>
      </c>
      <c r="D63" s="2">
        <f t="shared" si="2"/>
        <v>2.793823038397329</v>
      </c>
      <c r="E63" s="64">
        <v>480</v>
      </c>
      <c r="F63" s="2">
        <f t="shared" si="4"/>
        <v>0.40066777963272121</v>
      </c>
    </row>
    <row r="64" spans="1:6" x14ac:dyDescent="0.45">
      <c r="A64" s="1" t="s">
        <v>303</v>
      </c>
      <c r="B64" s="64">
        <v>90027</v>
      </c>
      <c r="C64" s="64">
        <v>102892</v>
      </c>
      <c r="D64" s="2">
        <f t="shared" si="2"/>
        <v>1.1429015739722528</v>
      </c>
      <c r="E64" s="64">
        <v>11728</v>
      </c>
      <c r="F64" s="2">
        <f t="shared" si="4"/>
        <v>0.13027202950226044</v>
      </c>
    </row>
    <row r="65" spans="1:6" x14ac:dyDescent="0.45">
      <c r="A65" s="1" t="s">
        <v>308</v>
      </c>
      <c r="B65" s="64">
        <v>2910</v>
      </c>
      <c r="C65" s="64">
        <v>4600</v>
      </c>
      <c r="D65" s="2">
        <f t="shared" si="2"/>
        <v>1.5807560137457044</v>
      </c>
      <c r="E65" s="64">
        <v>1320</v>
      </c>
      <c r="F65" s="2">
        <f t="shared" si="4"/>
        <v>0.45360824742268041</v>
      </c>
    </row>
    <row r="66" spans="1:6" x14ac:dyDescent="0.45">
      <c r="A66" s="1" t="s">
        <v>313</v>
      </c>
      <c r="B66" s="64">
        <v>1399</v>
      </c>
      <c r="C66" s="64">
        <v>5453</v>
      </c>
      <c r="D66" s="2">
        <f t="shared" si="2"/>
        <v>3.8977841315225161</v>
      </c>
      <c r="E66" s="64">
        <v>1892</v>
      </c>
      <c r="F66" s="2">
        <f t="shared" si="4"/>
        <v>1.3523945675482487</v>
      </c>
    </row>
    <row r="67" spans="1:6" x14ac:dyDescent="0.45">
      <c r="A67" s="1" t="s">
        <v>318</v>
      </c>
      <c r="B67" s="64">
        <v>16147</v>
      </c>
      <c r="C67" s="64">
        <v>11804</v>
      </c>
      <c r="D67" s="2">
        <f t="shared" si="2"/>
        <v>0.73103362853780884</v>
      </c>
      <c r="E67" s="64">
        <v>8424</v>
      </c>
      <c r="F67" s="2">
        <f t="shared" si="4"/>
        <v>0.52170681860407508</v>
      </c>
    </row>
    <row r="68" spans="1:6" x14ac:dyDescent="0.45">
      <c r="A68" s="1" t="s">
        <v>323</v>
      </c>
      <c r="B68" s="64">
        <v>2719</v>
      </c>
      <c r="C68" s="64">
        <v>7068</v>
      </c>
      <c r="D68" s="2">
        <f t="shared" si="2"/>
        <v>2.5994851048179477</v>
      </c>
      <c r="E68" s="64">
        <v>340</v>
      </c>
      <c r="F68" s="2">
        <f t="shared" si="4"/>
        <v>0.12504597278411181</v>
      </c>
    </row>
    <row r="69" spans="1:6" x14ac:dyDescent="0.45">
      <c r="A69" s="1" t="s">
        <v>328</v>
      </c>
      <c r="B69" s="64">
        <v>3429</v>
      </c>
      <c r="C69" s="64">
        <v>15305</v>
      </c>
      <c r="D69" s="2">
        <f t="shared" ref="D69:D100" si="5">C69/B69</f>
        <v>4.4634004082822978</v>
      </c>
      <c r="E69" s="64">
        <v>1580</v>
      </c>
      <c r="F69" s="2">
        <f t="shared" si="4"/>
        <v>0.46077573636628755</v>
      </c>
    </row>
    <row r="70" spans="1:6" x14ac:dyDescent="0.45">
      <c r="A70" s="1" t="s">
        <v>333</v>
      </c>
      <c r="B70" s="64">
        <v>4505</v>
      </c>
      <c r="C70" s="64">
        <v>11908</v>
      </c>
      <c r="D70" s="2">
        <f t="shared" si="5"/>
        <v>2.6432852386237515</v>
      </c>
      <c r="E70" s="64">
        <v>1612</v>
      </c>
      <c r="F70" s="2">
        <f t="shared" si="4"/>
        <v>0.35782463928967811</v>
      </c>
    </row>
    <row r="71" spans="1:6" x14ac:dyDescent="0.45">
      <c r="A71" s="1" t="s">
        <v>338</v>
      </c>
      <c r="B71" s="64">
        <v>1087</v>
      </c>
      <c r="C71" s="64">
        <v>6500</v>
      </c>
      <c r="D71" s="2">
        <f t="shared" si="5"/>
        <v>5.9797608095676171</v>
      </c>
      <c r="E71" s="64">
        <v>572</v>
      </c>
      <c r="F71" s="2">
        <f t="shared" si="4"/>
        <v>0.52621895124195028</v>
      </c>
    </row>
    <row r="72" spans="1:6" x14ac:dyDescent="0.45">
      <c r="A72" s="1" t="s">
        <v>343</v>
      </c>
      <c r="B72" s="64">
        <v>915</v>
      </c>
      <c r="C72" s="64">
        <v>8648</v>
      </c>
      <c r="D72" s="2">
        <f t="shared" si="5"/>
        <v>9.4513661202185784</v>
      </c>
      <c r="E72" s="64">
        <v>540</v>
      </c>
      <c r="F72" s="2">
        <f t="shared" si="4"/>
        <v>0.5901639344262295</v>
      </c>
    </row>
    <row r="73" spans="1:6" x14ac:dyDescent="0.45">
      <c r="A73" s="1" t="s">
        <v>348</v>
      </c>
      <c r="B73" s="64">
        <v>1029</v>
      </c>
      <c r="C73" s="64">
        <v>8015</v>
      </c>
      <c r="D73" s="2">
        <f t="shared" si="5"/>
        <v>7.7891156462585034</v>
      </c>
      <c r="E73" s="64">
        <v>1560</v>
      </c>
      <c r="F73" s="2">
        <f t="shared" si="4"/>
        <v>1.5160349854227406</v>
      </c>
    </row>
    <row r="74" spans="1:6" x14ac:dyDescent="0.45">
      <c r="A74" s="1" t="s">
        <v>353</v>
      </c>
      <c r="B74" s="64">
        <v>816490</v>
      </c>
      <c r="C74" s="64">
        <v>1949832</v>
      </c>
      <c r="D74" s="2">
        <f t="shared" si="5"/>
        <v>2.3880659897855456</v>
      </c>
      <c r="E74" s="64">
        <v>69160</v>
      </c>
      <c r="F74" s="2">
        <f t="shared" si="4"/>
        <v>8.470403801638722E-2</v>
      </c>
    </row>
    <row r="75" spans="1:6" x14ac:dyDescent="0.45">
      <c r="A75" s="1" t="s">
        <v>358</v>
      </c>
      <c r="B75" s="64">
        <v>12886</v>
      </c>
      <c r="C75" s="64">
        <v>50129</v>
      </c>
      <c r="D75" s="2">
        <f t="shared" si="5"/>
        <v>3.8901909048579855</v>
      </c>
      <c r="E75" s="64">
        <v>4277</v>
      </c>
      <c r="F75" s="2">
        <f t="shared" si="4"/>
        <v>0.33191060065187022</v>
      </c>
    </row>
    <row r="76" spans="1:6" x14ac:dyDescent="0.45">
      <c r="A76" s="1" t="s">
        <v>363</v>
      </c>
      <c r="B76" s="64">
        <v>1135</v>
      </c>
      <c r="C76" s="64">
        <v>600</v>
      </c>
      <c r="D76" s="2">
        <f t="shared" si="5"/>
        <v>0.52863436123348018</v>
      </c>
      <c r="E76" s="64">
        <v>235</v>
      </c>
      <c r="F76" s="2">
        <f t="shared" si="4"/>
        <v>0.20704845814977973</v>
      </c>
    </row>
    <row r="77" spans="1:6" x14ac:dyDescent="0.45">
      <c r="A77" s="1" t="s">
        <v>368</v>
      </c>
      <c r="B77" s="64">
        <v>984</v>
      </c>
      <c r="C77" s="64">
        <v>4800</v>
      </c>
      <c r="D77" s="2">
        <f t="shared" si="5"/>
        <v>4.8780487804878048</v>
      </c>
      <c r="E77" s="64">
        <v>2500</v>
      </c>
      <c r="F77" s="2">
        <f t="shared" si="4"/>
        <v>2.5406504065040649</v>
      </c>
    </row>
    <row r="78" spans="1:6" x14ac:dyDescent="0.45">
      <c r="A78" s="1" t="s">
        <v>373</v>
      </c>
      <c r="B78" s="64">
        <v>721</v>
      </c>
      <c r="C78" s="64">
        <v>3322</v>
      </c>
      <c r="D78" s="2">
        <f t="shared" si="5"/>
        <v>4.6074895977808596</v>
      </c>
      <c r="E78" s="64">
        <v>780</v>
      </c>
      <c r="F78" s="2">
        <f t="shared" si="4"/>
        <v>1.0818307905686546</v>
      </c>
    </row>
    <row r="79" spans="1:6" x14ac:dyDescent="0.45">
      <c r="A79" s="1" t="s">
        <v>378</v>
      </c>
      <c r="B79" s="64">
        <v>23965</v>
      </c>
      <c r="C79" s="64">
        <v>108943</v>
      </c>
      <c r="D79" s="2">
        <f t="shared" si="5"/>
        <v>4.5459211349885251</v>
      </c>
      <c r="E79" s="64">
        <v>4888</v>
      </c>
      <c r="F79" s="2">
        <f t="shared" si="4"/>
        <v>0.20396411433340289</v>
      </c>
    </row>
    <row r="80" spans="1:6" x14ac:dyDescent="0.45">
      <c r="A80" s="1" t="s">
        <v>383</v>
      </c>
      <c r="B80" s="64">
        <v>2243</v>
      </c>
      <c r="C80" s="64">
        <v>9989</v>
      </c>
      <c r="D80" s="2">
        <f t="shared" si="5"/>
        <v>4.4534106107891214</v>
      </c>
      <c r="E80" s="64">
        <v>2738</v>
      </c>
      <c r="F80" s="2">
        <f t="shared" si="4"/>
        <v>1.2206865804725813</v>
      </c>
    </row>
    <row r="81" spans="1:6" x14ac:dyDescent="0.45">
      <c r="A81" s="1" t="s">
        <v>388</v>
      </c>
      <c r="B81" s="64">
        <v>9561</v>
      </c>
      <c r="C81" s="64">
        <v>5395</v>
      </c>
      <c r="D81" s="2">
        <f t="shared" si="5"/>
        <v>0.56427151971551093</v>
      </c>
      <c r="E81" s="64">
        <v>988</v>
      </c>
      <c r="F81" s="2">
        <f t="shared" si="4"/>
        <v>0.10333647108043091</v>
      </c>
    </row>
    <row r="82" spans="1:6" x14ac:dyDescent="0.45">
      <c r="A82" s="1" t="s">
        <v>393</v>
      </c>
      <c r="B82" s="64">
        <v>1052</v>
      </c>
      <c r="C82" s="64">
        <v>2080</v>
      </c>
      <c r="D82" s="2">
        <f t="shared" si="5"/>
        <v>1.9771863117870723</v>
      </c>
      <c r="E82" s="64">
        <v>2400</v>
      </c>
      <c r="F82" s="2">
        <f t="shared" si="4"/>
        <v>2.2813688212927756</v>
      </c>
    </row>
    <row r="83" spans="1:6" x14ac:dyDescent="0.45">
      <c r="A83" s="1" t="s">
        <v>398</v>
      </c>
      <c r="B83" s="64">
        <v>3066</v>
      </c>
      <c r="C83" s="64">
        <v>11232</v>
      </c>
      <c r="D83" s="2">
        <f t="shared" si="5"/>
        <v>3.6634050880626221</v>
      </c>
      <c r="E83" s="64">
        <v>9360</v>
      </c>
      <c r="F83" s="2">
        <f t="shared" si="4"/>
        <v>3.0528375733855184</v>
      </c>
    </row>
    <row r="84" spans="1:6" x14ac:dyDescent="0.45">
      <c r="A84" s="1" t="s">
        <v>403</v>
      </c>
      <c r="B84" s="64">
        <v>11354</v>
      </c>
      <c r="C84" s="64">
        <v>25511</v>
      </c>
      <c r="D84" s="2">
        <f t="shared" si="5"/>
        <v>2.2468733485996126</v>
      </c>
      <c r="E84" s="64">
        <v>2767</v>
      </c>
      <c r="F84" s="2">
        <f t="shared" si="4"/>
        <v>0.2437026598555575</v>
      </c>
    </row>
    <row r="85" spans="1:6" x14ac:dyDescent="0.45">
      <c r="A85" s="1" t="s">
        <v>408</v>
      </c>
      <c r="B85" s="64">
        <v>6112</v>
      </c>
      <c r="C85" s="64">
        <v>38548</v>
      </c>
      <c r="D85" s="2">
        <f t="shared" si="5"/>
        <v>6.3069371727748695</v>
      </c>
      <c r="E85" s="64">
        <v>15600</v>
      </c>
      <c r="F85" s="2">
        <f t="shared" si="4"/>
        <v>2.5523560209424083</v>
      </c>
    </row>
    <row r="86" spans="1:6" x14ac:dyDescent="0.45">
      <c r="A86" s="1" t="s">
        <v>413</v>
      </c>
      <c r="B86" s="64">
        <v>2923</v>
      </c>
      <c r="C86" s="64">
        <v>7908</v>
      </c>
      <c r="D86" s="2">
        <f t="shared" si="5"/>
        <v>2.7054396168320221</v>
      </c>
      <c r="E86" s="64">
        <v>5184</v>
      </c>
      <c r="F86" s="2">
        <f t="shared" si="4"/>
        <v>1.7735203557988368</v>
      </c>
    </row>
    <row r="87" spans="1:6" x14ac:dyDescent="0.45">
      <c r="A87" s="1" t="s">
        <v>418</v>
      </c>
      <c r="B87" s="64">
        <v>1971</v>
      </c>
      <c r="C87" s="64">
        <v>5728</v>
      </c>
      <c r="D87" s="2">
        <f t="shared" si="5"/>
        <v>2.9061390157280567</v>
      </c>
      <c r="E87" s="64">
        <v>650</v>
      </c>
      <c r="F87" s="2">
        <f t="shared" si="4"/>
        <v>0.32978183663115168</v>
      </c>
    </row>
    <row r="88" spans="1:6" x14ac:dyDescent="0.45">
      <c r="A88" s="1" t="s">
        <v>423</v>
      </c>
      <c r="B88" s="64">
        <v>3292</v>
      </c>
      <c r="C88" s="64">
        <v>25971</v>
      </c>
      <c r="D88" s="2">
        <f t="shared" si="5"/>
        <v>7.8891251518833538</v>
      </c>
      <c r="E88" s="64">
        <v>1976</v>
      </c>
      <c r="F88" s="2">
        <f t="shared" si="4"/>
        <v>0.60024301336573516</v>
      </c>
    </row>
    <row r="89" spans="1:6" x14ac:dyDescent="0.45">
      <c r="A89" s="1" t="s">
        <v>428</v>
      </c>
      <c r="B89" s="64">
        <v>4448</v>
      </c>
      <c r="C89" s="64">
        <v>17424</v>
      </c>
      <c r="D89" s="2">
        <f t="shared" si="5"/>
        <v>3.9172661870503598</v>
      </c>
      <c r="E89" s="64">
        <v>2548</v>
      </c>
      <c r="F89" s="2">
        <f t="shared" si="4"/>
        <v>0.57284172661870503</v>
      </c>
    </row>
    <row r="90" spans="1:6" x14ac:dyDescent="0.45">
      <c r="A90" s="1" t="s">
        <v>433</v>
      </c>
      <c r="B90" s="64">
        <v>9092</v>
      </c>
      <c r="C90" s="64">
        <v>11120</v>
      </c>
      <c r="D90" s="2">
        <f t="shared" si="5"/>
        <v>1.2230532336119666</v>
      </c>
      <c r="E90" s="64">
        <v>4560</v>
      </c>
      <c r="F90" s="2">
        <f t="shared" si="4"/>
        <v>0.50153981522217339</v>
      </c>
    </row>
    <row r="91" spans="1:6" x14ac:dyDescent="0.45">
      <c r="A91" s="1" t="s">
        <v>438</v>
      </c>
      <c r="B91" s="64">
        <v>426832</v>
      </c>
      <c r="C91" s="64">
        <v>896426</v>
      </c>
      <c r="D91" s="2">
        <f t="shared" si="5"/>
        <v>2.1001846159613149</v>
      </c>
      <c r="E91" s="64">
        <v>136292</v>
      </c>
      <c r="F91" s="2">
        <f t="shared" si="4"/>
        <v>0.3193106421261761</v>
      </c>
    </row>
    <row r="92" spans="1:6" x14ac:dyDescent="0.45">
      <c r="A92" s="1" t="s">
        <v>443</v>
      </c>
      <c r="B92" s="64">
        <v>24234</v>
      </c>
      <c r="C92" s="64">
        <v>81976</v>
      </c>
      <c r="D92" s="2">
        <f t="shared" si="5"/>
        <v>3.3826854832054138</v>
      </c>
      <c r="E92" s="64">
        <v>15860</v>
      </c>
      <c r="F92" s="2">
        <f t="shared" si="4"/>
        <v>0.65445242221672029</v>
      </c>
    </row>
    <row r="93" spans="1:6" x14ac:dyDescent="0.45">
      <c r="A93" s="1" t="s">
        <v>448</v>
      </c>
      <c r="B93" s="64">
        <v>2414</v>
      </c>
      <c r="C93" s="64">
        <v>9221</v>
      </c>
      <c r="D93" s="2">
        <f t="shared" si="5"/>
        <v>3.8198011599005799</v>
      </c>
      <c r="E93" s="64">
        <v>4940</v>
      </c>
      <c r="F93" s="2">
        <f t="shared" si="4"/>
        <v>2.0463960231980116</v>
      </c>
    </row>
    <row r="94" spans="1:6" x14ac:dyDescent="0.45">
      <c r="A94" s="1" t="s">
        <v>453</v>
      </c>
      <c r="B94" s="64">
        <v>9700</v>
      </c>
      <c r="C94" s="64">
        <v>37482</v>
      </c>
      <c r="D94" s="2">
        <f t="shared" si="5"/>
        <v>3.864123711340206</v>
      </c>
      <c r="E94" s="64">
        <v>40250</v>
      </c>
      <c r="F94" s="2">
        <f t="shared" si="4"/>
        <v>4.1494845360824746</v>
      </c>
    </row>
    <row r="95" spans="1:6" x14ac:dyDescent="0.45">
      <c r="A95" s="1" t="s">
        <v>458</v>
      </c>
      <c r="B95" s="64">
        <v>875</v>
      </c>
      <c r="C95" s="64">
        <v>2184</v>
      </c>
      <c r="D95" s="2">
        <f t="shared" si="5"/>
        <v>2.496</v>
      </c>
      <c r="E95" s="64">
        <v>1144</v>
      </c>
      <c r="F95" s="2">
        <f t="shared" si="4"/>
        <v>1.3074285714285714</v>
      </c>
    </row>
    <row r="96" spans="1:6" x14ac:dyDescent="0.45">
      <c r="A96" s="1" t="s">
        <v>463</v>
      </c>
      <c r="B96" s="64">
        <v>1024</v>
      </c>
      <c r="C96" s="64">
        <v>2100</v>
      </c>
      <c r="D96" s="2">
        <f t="shared" si="5"/>
        <v>2.05078125</v>
      </c>
      <c r="E96" s="64">
        <v>780</v>
      </c>
      <c r="F96" s="2">
        <f t="shared" si="4"/>
        <v>0.76171875</v>
      </c>
    </row>
    <row r="97" spans="1:6" x14ac:dyDescent="0.45">
      <c r="A97" s="1" t="s">
        <v>468</v>
      </c>
      <c r="B97" s="64">
        <v>1106</v>
      </c>
      <c r="C97" s="65" t="s">
        <v>37</v>
      </c>
      <c r="E97" s="65" t="s">
        <v>37</v>
      </c>
    </row>
    <row r="98" spans="1:6" x14ac:dyDescent="0.45">
      <c r="A98" s="1" t="s">
        <v>470</v>
      </c>
      <c r="B98" s="64">
        <v>23297</v>
      </c>
      <c r="C98" s="64">
        <v>74494</v>
      </c>
      <c r="D98" s="2">
        <f t="shared" ref="D98:D120" si="6">C98/B98</f>
        <v>3.1975790874361505</v>
      </c>
      <c r="E98" s="64">
        <v>16900</v>
      </c>
      <c r="F98" s="2">
        <f t="shared" ref="F98:F120" si="7">E98/B98</f>
        <v>0.72541528952225609</v>
      </c>
    </row>
    <row r="99" spans="1:6" x14ac:dyDescent="0.45">
      <c r="A99" s="1" t="s">
        <v>475</v>
      </c>
      <c r="B99" s="64">
        <v>4841</v>
      </c>
      <c r="C99" s="64">
        <v>3120</v>
      </c>
      <c r="D99" s="2">
        <f t="shared" si="6"/>
        <v>0.64449493906217725</v>
      </c>
      <c r="E99" s="64">
        <v>1820</v>
      </c>
      <c r="F99" s="2">
        <f t="shared" si="7"/>
        <v>0.37595538111960336</v>
      </c>
    </row>
    <row r="100" spans="1:6" x14ac:dyDescent="0.45">
      <c r="A100" s="1" t="s">
        <v>480</v>
      </c>
      <c r="B100" s="64">
        <v>7264</v>
      </c>
      <c r="C100" s="64">
        <v>34944</v>
      </c>
      <c r="D100" s="2">
        <f t="shared" si="6"/>
        <v>4.8105726872246697</v>
      </c>
      <c r="E100" s="64">
        <v>5356</v>
      </c>
      <c r="F100" s="2">
        <f t="shared" si="7"/>
        <v>0.73733480176211452</v>
      </c>
    </row>
    <row r="101" spans="1:6" x14ac:dyDescent="0.45">
      <c r="A101" s="1" t="s">
        <v>485</v>
      </c>
      <c r="B101" s="64">
        <v>1191</v>
      </c>
      <c r="C101" s="64">
        <v>7693</v>
      </c>
      <c r="D101" s="2">
        <f t="shared" si="6"/>
        <v>6.4592779177162045</v>
      </c>
      <c r="E101" s="64">
        <v>578</v>
      </c>
      <c r="F101" s="2">
        <f t="shared" si="7"/>
        <v>0.48530646515533166</v>
      </c>
    </row>
    <row r="102" spans="1:6" x14ac:dyDescent="0.45">
      <c r="A102" s="1" t="s">
        <v>490</v>
      </c>
      <c r="B102" s="64">
        <v>164962</v>
      </c>
      <c r="C102" s="64">
        <v>416287</v>
      </c>
      <c r="D102" s="2">
        <f t="shared" si="6"/>
        <v>2.5235326923776387</v>
      </c>
      <c r="E102" s="64">
        <v>115000</v>
      </c>
      <c r="F102" s="2">
        <f t="shared" si="7"/>
        <v>0.69713024817836833</v>
      </c>
    </row>
    <row r="103" spans="1:6" x14ac:dyDescent="0.45">
      <c r="A103" s="1" t="s">
        <v>494</v>
      </c>
      <c r="B103" s="64">
        <v>98205</v>
      </c>
      <c r="C103" s="64">
        <v>288828</v>
      </c>
      <c r="D103" s="2">
        <f t="shared" si="6"/>
        <v>2.9410722468306094</v>
      </c>
      <c r="E103" s="64">
        <v>72273</v>
      </c>
      <c r="F103" s="2">
        <f t="shared" si="7"/>
        <v>0.73594012524820529</v>
      </c>
    </row>
    <row r="104" spans="1:6" x14ac:dyDescent="0.45">
      <c r="A104" s="1" t="s">
        <v>497</v>
      </c>
      <c r="B104" s="64">
        <v>26856</v>
      </c>
      <c r="C104" s="64">
        <v>127585</v>
      </c>
      <c r="D104" s="2">
        <f t="shared" si="6"/>
        <v>4.7507074769139113</v>
      </c>
      <c r="E104" s="64">
        <v>16393</v>
      </c>
      <c r="F104" s="2">
        <f t="shared" si="7"/>
        <v>0.6104036341971999</v>
      </c>
    </row>
    <row r="105" spans="1:6" x14ac:dyDescent="0.45">
      <c r="A105" s="1" t="s">
        <v>500</v>
      </c>
      <c r="B105" s="64">
        <v>50138</v>
      </c>
      <c r="C105" s="64">
        <v>132493</v>
      </c>
      <c r="D105" s="2">
        <f t="shared" si="6"/>
        <v>2.6425665164146954</v>
      </c>
      <c r="E105" s="64">
        <v>50658</v>
      </c>
      <c r="F105" s="2">
        <f t="shared" si="7"/>
        <v>1.0103713750049863</v>
      </c>
    </row>
    <row r="106" spans="1:6" x14ac:dyDescent="0.45">
      <c r="A106" s="1" t="s">
        <v>505</v>
      </c>
      <c r="B106" s="64">
        <v>1427</v>
      </c>
      <c r="C106" s="64">
        <v>17000</v>
      </c>
      <c r="D106" s="2">
        <f t="shared" si="6"/>
        <v>11.913104414856342</v>
      </c>
      <c r="E106" s="64">
        <v>1500</v>
      </c>
      <c r="F106" s="2">
        <f t="shared" si="7"/>
        <v>1.051156271899089</v>
      </c>
    </row>
    <row r="107" spans="1:6" x14ac:dyDescent="0.45">
      <c r="A107" s="1" t="s">
        <v>510</v>
      </c>
      <c r="B107" s="64">
        <v>2862</v>
      </c>
      <c r="C107" s="64">
        <v>3487</v>
      </c>
      <c r="D107" s="2">
        <f t="shared" si="6"/>
        <v>1.2183787561146051</v>
      </c>
      <c r="E107" s="64">
        <v>208</v>
      </c>
      <c r="F107" s="2">
        <f t="shared" si="7"/>
        <v>7.2676450034940596E-2</v>
      </c>
    </row>
    <row r="108" spans="1:6" x14ac:dyDescent="0.45">
      <c r="A108" s="1" t="s">
        <v>515</v>
      </c>
      <c r="B108" s="64">
        <v>266</v>
      </c>
      <c r="C108" s="64">
        <v>1365</v>
      </c>
      <c r="D108" s="2">
        <f t="shared" si="6"/>
        <v>5.1315789473684212</v>
      </c>
      <c r="E108" s="64">
        <v>1040</v>
      </c>
      <c r="F108" s="2">
        <f t="shared" si="7"/>
        <v>3.9097744360902253</v>
      </c>
    </row>
    <row r="109" spans="1:6" x14ac:dyDescent="0.45">
      <c r="A109" s="1" t="s">
        <v>520</v>
      </c>
      <c r="B109" s="64">
        <v>835</v>
      </c>
      <c r="C109" s="64">
        <v>941</v>
      </c>
      <c r="D109" s="2">
        <f t="shared" si="6"/>
        <v>1.1269461077844312</v>
      </c>
      <c r="E109" s="64">
        <v>936</v>
      </c>
      <c r="F109" s="2">
        <f t="shared" si="7"/>
        <v>1.1209580838323354</v>
      </c>
    </row>
    <row r="110" spans="1:6" x14ac:dyDescent="0.45">
      <c r="A110" s="1" t="s">
        <v>525</v>
      </c>
      <c r="B110" s="64">
        <v>2988</v>
      </c>
      <c r="C110" s="64">
        <v>15860</v>
      </c>
      <c r="D110" s="2">
        <f t="shared" si="6"/>
        <v>5.3078982597054889</v>
      </c>
      <c r="E110" s="64">
        <v>6</v>
      </c>
      <c r="F110" s="2">
        <f t="shared" si="7"/>
        <v>2.008032128514056E-3</v>
      </c>
    </row>
    <row r="111" spans="1:6" x14ac:dyDescent="0.45">
      <c r="A111" s="1" t="s">
        <v>530</v>
      </c>
      <c r="B111" s="64">
        <v>395</v>
      </c>
      <c r="C111" s="64">
        <v>468</v>
      </c>
      <c r="D111" s="2">
        <f t="shared" si="6"/>
        <v>1.1848101265822786</v>
      </c>
      <c r="E111" s="64">
        <v>156</v>
      </c>
      <c r="F111" s="2">
        <f t="shared" si="7"/>
        <v>0.39493670886075949</v>
      </c>
    </row>
    <row r="112" spans="1:6" x14ac:dyDescent="0.45">
      <c r="A112" s="1" t="s">
        <v>535</v>
      </c>
      <c r="B112" s="64">
        <v>693514</v>
      </c>
      <c r="C112" s="64">
        <v>1865085</v>
      </c>
      <c r="D112" s="2">
        <f t="shared" si="6"/>
        <v>2.6893256661004679</v>
      </c>
      <c r="E112" s="64">
        <v>69576</v>
      </c>
      <c r="F112" s="2">
        <f t="shared" si="7"/>
        <v>0.10032385791779258</v>
      </c>
    </row>
    <row r="113" spans="1:6" x14ac:dyDescent="0.45">
      <c r="A113" s="1" t="s">
        <v>540</v>
      </c>
      <c r="B113" s="64">
        <v>8584</v>
      </c>
      <c r="C113" s="64">
        <v>4523</v>
      </c>
      <c r="D113" s="2">
        <f t="shared" si="6"/>
        <v>0.52691053122087605</v>
      </c>
      <c r="E113" s="64">
        <v>468</v>
      </c>
      <c r="F113" s="2">
        <f t="shared" si="7"/>
        <v>5.4520037278657965E-2</v>
      </c>
    </row>
    <row r="114" spans="1:6" x14ac:dyDescent="0.45">
      <c r="A114" s="1" t="s">
        <v>545</v>
      </c>
      <c r="B114" s="64">
        <v>5395</v>
      </c>
      <c r="C114" s="64">
        <v>31964</v>
      </c>
      <c r="D114" s="2">
        <f t="shared" si="6"/>
        <v>5.9247451343836888</v>
      </c>
      <c r="E114" s="64">
        <v>5500</v>
      </c>
      <c r="F114" s="2">
        <f t="shared" si="7"/>
        <v>1.0194624652455977</v>
      </c>
    </row>
    <row r="115" spans="1:6" x14ac:dyDescent="0.45">
      <c r="A115" s="1" t="s">
        <v>550</v>
      </c>
      <c r="B115" s="64">
        <v>8387</v>
      </c>
      <c r="C115" s="64">
        <v>23548</v>
      </c>
      <c r="D115" s="2">
        <f t="shared" si="6"/>
        <v>2.8076785501371169</v>
      </c>
      <c r="E115" s="64">
        <v>4420</v>
      </c>
      <c r="F115" s="2">
        <f t="shared" si="7"/>
        <v>0.52700608083939426</v>
      </c>
    </row>
    <row r="116" spans="1:6" x14ac:dyDescent="0.45">
      <c r="A116" s="1" t="s">
        <v>555</v>
      </c>
      <c r="B116" s="64">
        <v>2384</v>
      </c>
      <c r="C116" s="64">
        <v>1830</v>
      </c>
      <c r="D116" s="2">
        <f t="shared" si="6"/>
        <v>0.76761744966442957</v>
      </c>
      <c r="E116" s="64">
        <v>500</v>
      </c>
      <c r="F116" s="2">
        <f t="shared" si="7"/>
        <v>0.20973154362416108</v>
      </c>
    </row>
    <row r="117" spans="1:6" x14ac:dyDescent="0.45">
      <c r="A117" s="1" t="s">
        <v>560</v>
      </c>
      <c r="B117" s="64">
        <v>2617</v>
      </c>
      <c r="C117" s="64">
        <v>9880</v>
      </c>
      <c r="D117" s="2">
        <f t="shared" si="6"/>
        <v>3.7753152464654183</v>
      </c>
      <c r="E117" s="64">
        <v>346</v>
      </c>
      <c r="F117" s="2">
        <f t="shared" si="7"/>
        <v>0.13221245701184561</v>
      </c>
    </row>
    <row r="118" spans="1:6" x14ac:dyDescent="0.45">
      <c r="A118" s="1" t="s">
        <v>563</v>
      </c>
      <c r="B118" s="64">
        <v>1842</v>
      </c>
      <c r="C118" s="64">
        <v>8060</v>
      </c>
      <c r="D118" s="2">
        <f t="shared" si="6"/>
        <v>4.3756786102062977</v>
      </c>
      <c r="E118" s="64">
        <v>3712</v>
      </c>
      <c r="F118" s="2">
        <f t="shared" si="7"/>
        <v>2.0152008686210641</v>
      </c>
    </row>
    <row r="119" spans="1:6" x14ac:dyDescent="0.45">
      <c r="A119" s="1" t="s">
        <v>568</v>
      </c>
      <c r="B119" s="64">
        <v>703</v>
      </c>
      <c r="C119" s="64">
        <v>6067</v>
      </c>
      <c r="D119" s="2">
        <f t="shared" si="6"/>
        <v>8.630156472261735</v>
      </c>
      <c r="E119" s="64">
        <v>624</v>
      </c>
      <c r="F119" s="2">
        <f t="shared" si="7"/>
        <v>0.88762446657183502</v>
      </c>
    </row>
    <row r="120" spans="1:6" x14ac:dyDescent="0.45">
      <c r="A120" s="1" t="s">
        <v>573</v>
      </c>
      <c r="B120" s="64">
        <v>46677</v>
      </c>
      <c r="C120" s="64">
        <v>128395</v>
      </c>
      <c r="D120" s="2">
        <f t="shared" si="6"/>
        <v>2.7507123422670694</v>
      </c>
      <c r="E120" s="64">
        <v>14179</v>
      </c>
      <c r="F120" s="2">
        <f t="shared" si="7"/>
        <v>0.30376845127150415</v>
      </c>
    </row>
    <row r="121" spans="1:6" x14ac:dyDescent="0.45">
      <c r="A121" s="1" t="s">
        <v>578</v>
      </c>
      <c r="B121" s="64">
        <v>1127</v>
      </c>
      <c r="C121" s="65" t="s">
        <v>37</v>
      </c>
      <c r="E121" s="65" t="s">
        <v>37</v>
      </c>
    </row>
    <row r="122" spans="1:6" x14ac:dyDescent="0.45">
      <c r="A122" s="1" t="s">
        <v>579</v>
      </c>
      <c r="B122" s="64">
        <v>3047</v>
      </c>
      <c r="C122" s="64">
        <v>6344</v>
      </c>
      <c r="D122" s="2">
        <f>C122/B122</f>
        <v>2.0820479159829341</v>
      </c>
      <c r="E122" s="64">
        <v>364</v>
      </c>
      <c r="F122" s="2">
        <f>E122/B122</f>
        <v>0.11946176567115195</v>
      </c>
    </row>
    <row r="123" spans="1:6" x14ac:dyDescent="0.45">
      <c r="A123" s="1" t="s">
        <v>584</v>
      </c>
      <c r="B123" s="64">
        <v>11750</v>
      </c>
      <c r="C123" s="64">
        <v>26665</v>
      </c>
      <c r="D123" s="2">
        <f>C123/B123</f>
        <v>2.2693617021276595</v>
      </c>
      <c r="E123" s="64">
        <v>4836</v>
      </c>
      <c r="F123" s="2">
        <f>E123/B123</f>
        <v>0.41157446808510639</v>
      </c>
    </row>
    <row r="124" spans="1:6" x14ac:dyDescent="0.45">
      <c r="A124" s="1" t="s">
        <v>589</v>
      </c>
      <c r="B124" s="64">
        <v>1944</v>
      </c>
      <c r="C124" s="64">
        <v>8164</v>
      </c>
      <c r="D124" s="2">
        <f>C124/B124</f>
        <v>4.1995884773662553</v>
      </c>
      <c r="E124" s="64">
        <v>3692</v>
      </c>
      <c r="F124" s="2">
        <f>E124/B124</f>
        <v>1.8991769547325104</v>
      </c>
    </row>
    <row r="125" spans="1:6" x14ac:dyDescent="0.45">
      <c r="A125" s="1" t="s">
        <v>594</v>
      </c>
      <c r="B125" s="64">
        <v>1075</v>
      </c>
      <c r="C125" s="64">
        <v>6136</v>
      </c>
      <c r="D125" s="2">
        <f>C125/B125</f>
        <v>5.7079069767441863</v>
      </c>
      <c r="E125" s="64">
        <v>962</v>
      </c>
      <c r="F125" s="2">
        <f>E125/B125</f>
        <v>0.89488372093023261</v>
      </c>
    </row>
    <row r="126" spans="1:6" x14ac:dyDescent="0.45">
      <c r="A126" s="1" t="s">
        <v>599</v>
      </c>
      <c r="B126" s="64">
        <v>27068</v>
      </c>
      <c r="C126" s="64">
        <v>84411</v>
      </c>
      <c r="D126" s="2">
        <f>C126/B126</f>
        <v>3.1184793852519581</v>
      </c>
      <c r="E126" s="64">
        <v>5772</v>
      </c>
      <c r="F126" s="2">
        <f>E126/B126</f>
        <v>0.21324072705778041</v>
      </c>
    </row>
    <row r="128" spans="1:6" x14ac:dyDescent="0.45">
      <c r="A128" s="1" t="s">
        <v>604</v>
      </c>
      <c r="B128" s="37">
        <f>SUM(B5:B126)</f>
        <v>3361147</v>
      </c>
      <c r="C128" s="37">
        <f>SUM(C5:C127)</f>
        <v>8600803</v>
      </c>
      <c r="D128" s="2">
        <f t="shared" ref="D128" si="8">C128/B128</f>
        <v>2.5588892720252936</v>
      </c>
      <c r="E128" s="37">
        <f>SUM(E5:E127)</f>
        <v>1034222</v>
      </c>
      <c r="F128" s="2">
        <f t="shared" ref="F128" si="9">E128/B128</f>
        <v>0.30769912770848762</v>
      </c>
    </row>
  </sheetData>
  <mergeCells count="2">
    <mergeCell ref="C3:D3"/>
    <mergeCell ref="E3:F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4E30-F37B-4049-A303-78A287929066}">
  <dimension ref="A1:M128"/>
  <sheetViews>
    <sheetView tabSelected="1" workbookViewId="0">
      <selection activeCell="A16" sqref="A16"/>
    </sheetView>
  </sheetViews>
  <sheetFormatPr defaultRowHeight="14.25" x14ac:dyDescent="0.45"/>
  <cols>
    <col min="1" max="1" width="52.3984375" bestFit="1" customWidth="1"/>
    <col min="2" max="2" width="22.59765625" customWidth="1"/>
    <col min="3" max="3" width="13.59765625" style="37" bestFit="1" customWidth="1"/>
    <col min="4" max="4" width="19.1328125" bestFit="1" customWidth="1"/>
    <col min="5" max="5" width="42.86328125" style="2" bestFit="1" customWidth="1"/>
    <col min="6" max="6" width="21.3984375" style="37" customWidth="1"/>
    <col min="7" max="7" width="24.1328125" style="2" bestFit="1" customWidth="1"/>
    <col min="8" max="8" width="13.3984375" style="37" customWidth="1"/>
    <col min="9" max="10" width="20.265625" customWidth="1"/>
    <col min="11" max="11" width="22.59765625" customWidth="1"/>
    <col min="12" max="12" width="28.3984375" customWidth="1"/>
    <col min="13" max="13" width="25.3984375" customWidth="1"/>
  </cols>
  <sheetData>
    <row r="1" spans="1:13" x14ac:dyDescent="0.45">
      <c r="A1" s="15" t="s">
        <v>612</v>
      </c>
    </row>
    <row r="3" spans="1:13" x14ac:dyDescent="0.45">
      <c r="A3" s="4" t="s">
        <v>1</v>
      </c>
      <c r="B3" s="4" t="s">
        <v>613</v>
      </c>
      <c r="C3" s="39" t="s">
        <v>11</v>
      </c>
      <c r="D3" s="4" t="s">
        <v>614</v>
      </c>
      <c r="E3" s="14" t="s">
        <v>615</v>
      </c>
      <c r="F3" s="39" t="s">
        <v>616</v>
      </c>
      <c r="G3" s="14" t="s">
        <v>617</v>
      </c>
      <c r="H3" s="39" t="s">
        <v>618</v>
      </c>
      <c r="I3" s="4" t="s">
        <v>619</v>
      </c>
      <c r="J3" s="4" t="s">
        <v>620</v>
      </c>
      <c r="K3" s="4" t="s">
        <v>621</v>
      </c>
      <c r="L3" s="4" t="s">
        <v>622</v>
      </c>
      <c r="M3" s="4" t="s">
        <v>623</v>
      </c>
    </row>
    <row r="4" spans="1:13" x14ac:dyDescent="0.45">
      <c r="A4" s="1" t="s">
        <v>12</v>
      </c>
      <c r="B4" t="s">
        <v>624</v>
      </c>
      <c r="C4" s="64">
        <v>16578</v>
      </c>
      <c r="D4" s="36">
        <v>8</v>
      </c>
      <c r="E4" s="2">
        <f>(C4/3000)/D4</f>
        <v>0.69074999999999998</v>
      </c>
      <c r="F4" s="64">
        <v>14750</v>
      </c>
      <c r="G4" s="2">
        <f>C4/F4</f>
        <v>1.1239322033898305</v>
      </c>
      <c r="H4" s="64">
        <v>41100</v>
      </c>
      <c r="I4" t="s">
        <v>625</v>
      </c>
      <c r="J4" t="s">
        <v>626</v>
      </c>
      <c r="K4" s="1" t="s">
        <v>627</v>
      </c>
      <c r="L4" s="36">
        <v>15</v>
      </c>
      <c r="M4" s="36">
        <v>0</v>
      </c>
    </row>
    <row r="5" spans="1:13" x14ac:dyDescent="0.45">
      <c r="A5" s="1" t="s">
        <v>17</v>
      </c>
      <c r="B5" t="s">
        <v>624</v>
      </c>
      <c r="C5" s="64">
        <v>803</v>
      </c>
      <c r="D5" s="36">
        <v>4</v>
      </c>
      <c r="E5" s="2">
        <f t="shared" ref="E5:E69" si="0">(C5/3000)/D5</f>
        <v>6.6916666666666666E-2</v>
      </c>
      <c r="F5" s="64">
        <v>1836</v>
      </c>
      <c r="G5" s="2">
        <f t="shared" ref="G5:G69" si="1">C5/F5</f>
        <v>0.43736383442265797</v>
      </c>
      <c r="H5" s="64">
        <v>6500</v>
      </c>
      <c r="I5" t="s">
        <v>628</v>
      </c>
      <c r="J5" t="s">
        <v>629</v>
      </c>
      <c r="K5" s="1" t="s">
        <v>627</v>
      </c>
      <c r="L5" s="36">
        <v>0</v>
      </c>
      <c r="M5" s="36">
        <v>0</v>
      </c>
    </row>
    <row r="6" spans="1:13" x14ac:dyDescent="0.45">
      <c r="A6" s="1" t="s">
        <v>22</v>
      </c>
      <c r="B6" t="s">
        <v>630</v>
      </c>
      <c r="C6" s="64">
        <v>4962</v>
      </c>
      <c r="D6" s="36">
        <v>6</v>
      </c>
      <c r="E6" s="2">
        <f t="shared" si="0"/>
        <v>0.27566666666666667</v>
      </c>
      <c r="F6" s="64">
        <v>602</v>
      </c>
      <c r="G6" s="2">
        <f t="shared" si="1"/>
        <v>8.2425249169435215</v>
      </c>
      <c r="H6" s="64">
        <v>21560</v>
      </c>
      <c r="I6" t="s">
        <v>631</v>
      </c>
      <c r="J6" t="s">
        <v>629</v>
      </c>
      <c r="K6" s="1" t="s">
        <v>627</v>
      </c>
      <c r="L6" s="36">
        <v>2</v>
      </c>
      <c r="M6" s="36">
        <v>0</v>
      </c>
    </row>
    <row r="7" spans="1:13" x14ac:dyDescent="0.45">
      <c r="A7" s="1" t="s">
        <v>27</v>
      </c>
      <c r="B7" t="s">
        <v>632</v>
      </c>
      <c r="C7" s="64">
        <v>5530</v>
      </c>
      <c r="D7" s="36">
        <v>14</v>
      </c>
      <c r="E7" s="2">
        <f t="shared" si="0"/>
        <v>0.13166666666666665</v>
      </c>
      <c r="F7" s="64">
        <v>1470</v>
      </c>
      <c r="G7" s="2">
        <f t="shared" si="1"/>
        <v>3.7619047619047619</v>
      </c>
      <c r="H7" s="64">
        <v>4000</v>
      </c>
      <c r="I7" t="s">
        <v>631</v>
      </c>
      <c r="J7" t="s">
        <v>629</v>
      </c>
      <c r="K7" s="1" t="s">
        <v>627</v>
      </c>
      <c r="L7" s="36">
        <v>0</v>
      </c>
      <c r="M7" s="36">
        <v>0</v>
      </c>
    </row>
    <row r="8" spans="1:13" x14ac:dyDescent="0.45">
      <c r="A8" s="1" t="s">
        <v>32</v>
      </c>
      <c r="B8" t="s">
        <v>633</v>
      </c>
      <c r="C8" s="64">
        <v>2185</v>
      </c>
      <c r="D8" s="36">
        <v>11</v>
      </c>
      <c r="E8" s="2">
        <f t="shared" si="0"/>
        <v>6.6212121212121222E-2</v>
      </c>
      <c r="F8" s="64">
        <v>675</v>
      </c>
      <c r="G8" s="2">
        <f t="shared" si="1"/>
        <v>3.2370370370370369</v>
      </c>
      <c r="H8" s="64">
        <v>39116</v>
      </c>
      <c r="I8" t="s">
        <v>634</v>
      </c>
      <c r="J8" t="s">
        <v>629</v>
      </c>
      <c r="K8" s="1" t="s">
        <v>627</v>
      </c>
      <c r="L8" s="36">
        <v>2</v>
      </c>
      <c r="M8" s="36">
        <v>0</v>
      </c>
    </row>
    <row r="9" spans="1:13" x14ac:dyDescent="0.45">
      <c r="A9" s="1" t="s">
        <v>38</v>
      </c>
      <c r="B9" t="s">
        <v>632</v>
      </c>
      <c r="C9" s="64">
        <v>1008</v>
      </c>
      <c r="D9" s="36">
        <v>5</v>
      </c>
      <c r="E9" s="2">
        <f t="shared" si="0"/>
        <v>6.720000000000001E-2</v>
      </c>
      <c r="F9" s="64">
        <v>1248</v>
      </c>
      <c r="G9" s="2">
        <f t="shared" si="1"/>
        <v>0.80769230769230771</v>
      </c>
      <c r="H9" s="64">
        <v>1200</v>
      </c>
      <c r="I9" t="s">
        <v>635</v>
      </c>
      <c r="J9" t="s">
        <v>629</v>
      </c>
      <c r="K9" s="1" t="s">
        <v>627</v>
      </c>
      <c r="L9" s="36">
        <v>2</v>
      </c>
      <c r="M9" s="36">
        <v>0</v>
      </c>
    </row>
    <row r="10" spans="1:13" x14ac:dyDescent="0.45">
      <c r="A10" s="1" t="s">
        <v>43</v>
      </c>
      <c r="B10" t="s">
        <v>636</v>
      </c>
      <c r="C10" s="64">
        <v>25064</v>
      </c>
      <c r="D10" s="36">
        <v>18</v>
      </c>
      <c r="E10" s="2">
        <f t="shared" si="0"/>
        <v>0.46414814814814814</v>
      </c>
      <c r="F10" s="64">
        <v>9506</v>
      </c>
      <c r="G10" s="2">
        <f t="shared" si="1"/>
        <v>2.6366505365032613</v>
      </c>
      <c r="H10" s="64">
        <v>10764</v>
      </c>
      <c r="I10" t="s">
        <v>625</v>
      </c>
      <c r="J10" t="s">
        <v>626</v>
      </c>
      <c r="K10" s="1" t="s">
        <v>627</v>
      </c>
      <c r="L10" s="36">
        <v>0</v>
      </c>
      <c r="M10" s="36">
        <v>0</v>
      </c>
    </row>
    <row r="11" spans="1:13" x14ac:dyDescent="0.45">
      <c r="A11" s="1" t="s">
        <v>48</v>
      </c>
      <c r="B11" t="s">
        <v>637</v>
      </c>
      <c r="C11" s="64">
        <v>975</v>
      </c>
      <c r="D11" s="36">
        <v>2</v>
      </c>
      <c r="E11" s="2">
        <f t="shared" si="0"/>
        <v>0.16250000000000001</v>
      </c>
      <c r="F11" s="64">
        <v>780</v>
      </c>
      <c r="G11" s="2">
        <f t="shared" si="1"/>
        <v>1.25</v>
      </c>
      <c r="H11" s="64">
        <v>1248</v>
      </c>
      <c r="I11" t="s">
        <v>638</v>
      </c>
      <c r="J11" t="s">
        <v>629</v>
      </c>
      <c r="K11" s="1" t="s">
        <v>627</v>
      </c>
      <c r="L11" s="36">
        <v>2</v>
      </c>
      <c r="M11" s="36">
        <v>0</v>
      </c>
    </row>
    <row r="12" spans="1:13" x14ac:dyDescent="0.45">
      <c r="A12" s="1" t="s">
        <v>53</v>
      </c>
      <c r="B12" t="s">
        <v>639</v>
      </c>
      <c r="C12" s="64">
        <v>38355</v>
      </c>
      <c r="D12" s="36">
        <v>16</v>
      </c>
      <c r="E12" s="2">
        <f t="shared" si="0"/>
        <v>0.79906250000000001</v>
      </c>
      <c r="F12" s="64">
        <v>17550</v>
      </c>
      <c r="G12" s="2">
        <f t="shared" si="1"/>
        <v>2.1854700854700853</v>
      </c>
      <c r="H12" s="64">
        <v>74520</v>
      </c>
      <c r="I12" t="s">
        <v>634</v>
      </c>
      <c r="J12" t="s">
        <v>629</v>
      </c>
      <c r="K12" s="1" t="s">
        <v>627</v>
      </c>
      <c r="L12" s="36">
        <v>5</v>
      </c>
      <c r="M12" s="36">
        <v>0</v>
      </c>
    </row>
    <row r="13" spans="1:13" x14ac:dyDescent="0.45">
      <c r="A13" s="1" t="s">
        <v>58</v>
      </c>
      <c r="B13" t="s">
        <v>640</v>
      </c>
      <c r="C13" s="64">
        <v>5025</v>
      </c>
      <c r="D13" s="36">
        <v>3</v>
      </c>
      <c r="E13" s="2">
        <f t="shared" si="0"/>
        <v>0.55833333333333335</v>
      </c>
      <c r="F13" s="64">
        <v>1200</v>
      </c>
      <c r="G13" s="2">
        <f t="shared" si="1"/>
        <v>4.1875</v>
      </c>
      <c r="H13" s="64">
        <v>2500</v>
      </c>
      <c r="I13" t="s">
        <v>641</v>
      </c>
      <c r="J13" t="s">
        <v>629</v>
      </c>
      <c r="K13" s="1" t="s">
        <v>627</v>
      </c>
      <c r="L13" s="36">
        <v>4</v>
      </c>
      <c r="M13" s="36">
        <v>0</v>
      </c>
    </row>
    <row r="14" spans="1:13" x14ac:dyDescent="0.45">
      <c r="A14" s="1" t="s">
        <v>63</v>
      </c>
      <c r="B14" t="s">
        <v>642</v>
      </c>
      <c r="C14" s="64">
        <v>6016</v>
      </c>
      <c r="D14" s="36">
        <v>4</v>
      </c>
      <c r="E14" s="2">
        <f t="shared" si="0"/>
        <v>0.5013333333333333</v>
      </c>
      <c r="F14" s="64">
        <v>912</v>
      </c>
      <c r="G14" s="2">
        <f t="shared" si="1"/>
        <v>6.5964912280701755</v>
      </c>
      <c r="H14" s="64">
        <v>45792</v>
      </c>
      <c r="I14" t="s">
        <v>631</v>
      </c>
      <c r="J14" t="s">
        <v>629</v>
      </c>
      <c r="K14" s="1" t="s">
        <v>627</v>
      </c>
      <c r="L14" s="36">
        <v>4</v>
      </c>
      <c r="M14" s="36">
        <v>0</v>
      </c>
    </row>
    <row r="15" spans="1:13" x14ac:dyDescent="0.45">
      <c r="A15" s="1" t="s">
        <v>68</v>
      </c>
      <c r="B15" t="s">
        <v>643</v>
      </c>
      <c r="C15" s="64">
        <v>2133</v>
      </c>
      <c r="D15" s="36">
        <v>2</v>
      </c>
      <c r="E15" s="2">
        <f t="shared" si="0"/>
        <v>0.35549999999999998</v>
      </c>
      <c r="F15" s="64">
        <v>1300</v>
      </c>
      <c r="G15" s="2">
        <f t="shared" si="1"/>
        <v>1.6407692307692308</v>
      </c>
      <c r="H15" s="64">
        <v>1000</v>
      </c>
      <c r="I15" t="s">
        <v>638</v>
      </c>
      <c r="J15" t="s">
        <v>629</v>
      </c>
      <c r="K15" s="1" t="s">
        <v>627</v>
      </c>
      <c r="L15" s="36">
        <v>4</v>
      </c>
      <c r="M15" s="36">
        <v>0</v>
      </c>
    </row>
    <row r="16" spans="1:13" x14ac:dyDescent="0.45">
      <c r="A16" s="1" t="s">
        <v>73</v>
      </c>
      <c r="B16" t="s">
        <v>644</v>
      </c>
      <c r="C16" s="64">
        <v>4282</v>
      </c>
      <c r="D16" s="36">
        <v>10</v>
      </c>
      <c r="E16" s="2">
        <f t="shared" si="0"/>
        <v>0.14273333333333332</v>
      </c>
      <c r="F16" s="64">
        <v>1366</v>
      </c>
      <c r="G16" s="2">
        <f t="shared" si="1"/>
        <v>3.1346998535871156</v>
      </c>
      <c r="H16" s="64">
        <v>25532</v>
      </c>
      <c r="I16" t="s">
        <v>631</v>
      </c>
      <c r="J16" t="s">
        <v>629</v>
      </c>
      <c r="K16" s="1" t="s">
        <v>627</v>
      </c>
      <c r="L16" s="36">
        <v>20</v>
      </c>
      <c r="M16" s="36">
        <v>10</v>
      </c>
    </row>
    <row r="17" spans="1:13" x14ac:dyDescent="0.45">
      <c r="A17" s="1" t="s">
        <v>78</v>
      </c>
      <c r="B17" t="s">
        <v>645</v>
      </c>
      <c r="C17" s="64">
        <v>1019</v>
      </c>
      <c r="D17" s="36">
        <v>4</v>
      </c>
      <c r="E17" s="2">
        <f t="shared" si="0"/>
        <v>8.4916666666666668E-2</v>
      </c>
      <c r="F17" s="64">
        <v>416</v>
      </c>
      <c r="G17" s="2">
        <f t="shared" si="1"/>
        <v>2.4495192307692308</v>
      </c>
      <c r="H17" s="64">
        <v>420</v>
      </c>
      <c r="I17" t="s">
        <v>646</v>
      </c>
      <c r="J17" t="s">
        <v>629</v>
      </c>
      <c r="K17" s="1" t="s">
        <v>647</v>
      </c>
      <c r="L17" s="36">
        <v>15</v>
      </c>
      <c r="M17" s="36">
        <v>17</v>
      </c>
    </row>
    <row r="18" spans="1:13" x14ac:dyDescent="0.45">
      <c r="A18" s="1" t="s">
        <v>83</v>
      </c>
      <c r="B18" t="s">
        <v>648</v>
      </c>
      <c r="C18" s="64">
        <v>3179</v>
      </c>
      <c r="D18" s="36">
        <v>4</v>
      </c>
      <c r="E18" s="2">
        <f>(C18/3000)/D18</f>
        <v>0.26491666666666669</v>
      </c>
      <c r="F18" s="64">
        <v>35</v>
      </c>
      <c r="H18" s="64">
        <v>4</v>
      </c>
      <c r="I18" t="s">
        <v>649</v>
      </c>
      <c r="J18" t="s">
        <v>629</v>
      </c>
      <c r="K18" s="1" t="s">
        <v>627</v>
      </c>
      <c r="L18" s="36">
        <v>4</v>
      </c>
      <c r="M18" s="36">
        <v>4</v>
      </c>
    </row>
    <row r="19" spans="1:13" x14ac:dyDescent="0.45">
      <c r="A19" s="1" t="s">
        <v>88</v>
      </c>
      <c r="B19" t="s">
        <v>650</v>
      </c>
      <c r="C19" s="64">
        <v>359</v>
      </c>
      <c r="D19" s="36">
        <v>4</v>
      </c>
      <c r="E19" s="2">
        <f t="shared" si="0"/>
        <v>2.9916666666666668E-2</v>
      </c>
      <c r="F19" s="64">
        <v>156</v>
      </c>
      <c r="G19" s="2">
        <f t="shared" si="1"/>
        <v>2.3012820512820511</v>
      </c>
      <c r="H19" s="64">
        <v>468</v>
      </c>
      <c r="I19" t="s">
        <v>646</v>
      </c>
      <c r="J19" t="s">
        <v>629</v>
      </c>
      <c r="K19" s="1" t="s">
        <v>627</v>
      </c>
      <c r="L19" s="36">
        <v>1</v>
      </c>
      <c r="M19" s="36">
        <v>0</v>
      </c>
    </row>
    <row r="20" spans="1:13" x14ac:dyDescent="0.45">
      <c r="A20" s="1" t="s">
        <v>93</v>
      </c>
      <c r="B20" t="s">
        <v>632</v>
      </c>
      <c r="C20" s="64">
        <v>1379</v>
      </c>
      <c r="D20" s="36">
        <v>6</v>
      </c>
      <c r="E20" s="2">
        <f t="shared" si="0"/>
        <v>7.6611111111111116E-2</v>
      </c>
      <c r="F20" s="64">
        <v>245</v>
      </c>
      <c r="G20" s="2">
        <f t="shared" si="1"/>
        <v>5.628571428571429</v>
      </c>
      <c r="H20" s="65" t="s">
        <v>37</v>
      </c>
      <c r="I20" t="s">
        <v>631</v>
      </c>
      <c r="J20" t="s">
        <v>629</v>
      </c>
      <c r="K20" s="1" t="s">
        <v>627</v>
      </c>
      <c r="L20" s="36">
        <v>0</v>
      </c>
      <c r="M20" s="36">
        <v>0</v>
      </c>
    </row>
    <row r="21" spans="1:13" x14ac:dyDescent="0.45">
      <c r="A21" s="1" t="s">
        <v>98</v>
      </c>
      <c r="B21" t="s">
        <v>651</v>
      </c>
      <c r="C21" s="64">
        <v>7497</v>
      </c>
      <c r="D21" s="36">
        <v>10</v>
      </c>
      <c r="E21" s="2">
        <f t="shared" si="0"/>
        <v>0.24990000000000001</v>
      </c>
      <c r="F21" s="64">
        <v>1158</v>
      </c>
      <c r="G21" s="2">
        <f t="shared" si="1"/>
        <v>6.4740932642487046</v>
      </c>
      <c r="H21" s="64">
        <v>1533</v>
      </c>
      <c r="I21" t="s">
        <v>631</v>
      </c>
      <c r="J21" t="s">
        <v>629</v>
      </c>
      <c r="K21" s="1" t="s">
        <v>627</v>
      </c>
      <c r="L21" s="36">
        <v>2</v>
      </c>
      <c r="M21" s="36">
        <v>0</v>
      </c>
    </row>
    <row r="22" spans="1:13" x14ac:dyDescent="0.45">
      <c r="A22" s="1" t="s">
        <v>103</v>
      </c>
      <c r="B22" t="s">
        <v>652</v>
      </c>
      <c r="C22" s="64">
        <v>2944</v>
      </c>
      <c r="D22" s="36">
        <v>3</v>
      </c>
      <c r="E22" s="2">
        <f t="shared" si="0"/>
        <v>0.32711111111111107</v>
      </c>
      <c r="F22" s="64">
        <v>1300</v>
      </c>
      <c r="G22" s="2">
        <f t="shared" si="1"/>
        <v>2.2646153846153845</v>
      </c>
      <c r="H22" s="64">
        <v>1040</v>
      </c>
      <c r="I22" t="s">
        <v>631</v>
      </c>
      <c r="J22" t="s">
        <v>629</v>
      </c>
      <c r="K22" s="1" t="s">
        <v>627</v>
      </c>
      <c r="L22" s="36">
        <v>0</v>
      </c>
      <c r="M22" s="36">
        <v>0</v>
      </c>
    </row>
    <row r="23" spans="1:13" x14ac:dyDescent="0.45">
      <c r="A23" s="1" t="s">
        <v>108</v>
      </c>
      <c r="B23" t="s">
        <v>651</v>
      </c>
      <c r="C23" s="64">
        <v>1986</v>
      </c>
      <c r="D23" s="36">
        <v>6</v>
      </c>
      <c r="E23" s="2">
        <f t="shared" si="0"/>
        <v>0.11033333333333334</v>
      </c>
      <c r="F23" s="64">
        <v>250</v>
      </c>
      <c r="G23" s="2">
        <f t="shared" si="1"/>
        <v>7.944</v>
      </c>
      <c r="H23" s="64">
        <v>76</v>
      </c>
      <c r="I23" t="s">
        <v>631</v>
      </c>
      <c r="J23" t="s">
        <v>629</v>
      </c>
      <c r="K23" s="1" t="s">
        <v>627</v>
      </c>
      <c r="L23" s="36">
        <v>0</v>
      </c>
      <c r="M23" s="36">
        <v>0</v>
      </c>
    </row>
    <row r="24" spans="1:13" x14ac:dyDescent="0.45">
      <c r="A24" s="1" t="s">
        <v>113</v>
      </c>
      <c r="B24" t="s">
        <v>650</v>
      </c>
      <c r="C24" s="64">
        <v>5712</v>
      </c>
      <c r="D24" s="36">
        <v>3</v>
      </c>
      <c r="E24" s="2">
        <f t="shared" si="0"/>
        <v>0.6346666666666666</v>
      </c>
      <c r="F24" s="64">
        <v>276</v>
      </c>
      <c r="G24" s="2">
        <f t="shared" si="1"/>
        <v>20.695652173913043</v>
      </c>
      <c r="H24" s="64">
        <v>381</v>
      </c>
      <c r="I24" t="s">
        <v>631</v>
      </c>
      <c r="J24" t="s">
        <v>629</v>
      </c>
      <c r="K24" s="1" t="s">
        <v>627</v>
      </c>
      <c r="L24" s="36">
        <v>0</v>
      </c>
      <c r="M24" s="36">
        <v>0</v>
      </c>
    </row>
    <row r="25" spans="1:13" x14ac:dyDescent="0.45">
      <c r="A25" s="1" t="s">
        <v>118</v>
      </c>
      <c r="B25" t="s">
        <v>653</v>
      </c>
      <c r="C25" s="64">
        <v>17014</v>
      </c>
      <c r="D25" s="36">
        <v>9</v>
      </c>
      <c r="E25" s="2">
        <f t="shared" si="0"/>
        <v>0.63014814814814812</v>
      </c>
      <c r="F25" s="64">
        <v>3531</v>
      </c>
      <c r="G25" s="2">
        <f t="shared" si="1"/>
        <v>4.8184650240725011</v>
      </c>
      <c r="H25" s="64">
        <v>5348</v>
      </c>
      <c r="I25" t="s">
        <v>631</v>
      </c>
      <c r="J25" t="s">
        <v>629</v>
      </c>
      <c r="K25" s="1" t="s">
        <v>627</v>
      </c>
      <c r="L25" s="36">
        <v>0</v>
      </c>
      <c r="M25" s="36">
        <v>0</v>
      </c>
    </row>
    <row r="26" spans="1:13" x14ac:dyDescent="0.45">
      <c r="A26" s="1" t="s">
        <v>123</v>
      </c>
      <c r="B26" t="s">
        <v>654</v>
      </c>
      <c r="C26" s="64">
        <v>2154</v>
      </c>
      <c r="D26" s="36">
        <v>5</v>
      </c>
      <c r="E26" s="2">
        <f t="shared" si="0"/>
        <v>0.14360000000000001</v>
      </c>
      <c r="F26" s="64">
        <v>1155</v>
      </c>
      <c r="G26" s="2">
        <f t="shared" si="1"/>
        <v>1.8649350649350649</v>
      </c>
      <c r="H26" s="64">
        <v>-1</v>
      </c>
      <c r="I26" t="s">
        <v>655</v>
      </c>
      <c r="J26" t="s">
        <v>626</v>
      </c>
      <c r="K26" s="1" t="s">
        <v>627</v>
      </c>
      <c r="L26" s="36">
        <v>1</v>
      </c>
      <c r="M26" s="36">
        <v>0</v>
      </c>
    </row>
    <row r="27" spans="1:13" x14ac:dyDescent="0.45">
      <c r="A27" s="1" t="s">
        <v>128</v>
      </c>
      <c r="B27" t="s">
        <v>651</v>
      </c>
      <c r="C27" s="64">
        <v>20602</v>
      </c>
      <c r="D27" s="36">
        <v>16</v>
      </c>
      <c r="E27" s="2">
        <f t="shared" si="0"/>
        <v>0.42920833333333336</v>
      </c>
      <c r="F27" s="64">
        <v>8115</v>
      </c>
      <c r="G27" s="2">
        <f t="shared" si="1"/>
        <v>2.5387553912507701</v>
      </c>
      <c r="H27" s="64">
        <v>11500</v>
      </c>
      <c r="I27" t="s">
        <v>656</v>
      </c>
      <c r="J27" t="s">
        <v>629</v>
      </c>
      <c r="K27" s="1" t="s">
        <v>627</v>
      </c>
      <c r="L27" s="36">
        <v>1</v>
      </c>
      <c r="M27" s="36">
        <v>0</v>
      </c>
    </row>
    <row r="28" spans="1:13" x14ac:dyDescent="0.45">
      <c r="A28" s="1" t="s">
        <v>133</v>
      </c>
      <c r="B28" t="s">
        <v>657</v>
      </c>
      <c r="C28" s="64">
        <v>3263</v>
      </c>
      <c r="D28" s="36">
        <v>10</v>
      </c>
      <c r="E28" s="2">
        <f t="shared" si="0"/>
        <v>0.10876666666666665</v>
      </c>
      <c r="F28" s="64">
        <v>2073</v>
      </c>
      <c r="G28" s="2">
        <f t="shared" si="1"/>
        <v>1.5740472744814278</v>
      </c>
      <c r="H28" s="64">
        <v>1421</v>
      </c>
      <c r="I28" t="s">
        <v>658</v>
      </c>
      <c r="J28" t="s">
        <v>629</v>
      </c>
      <c r="K28" s="1" t="s">
        <v>647</v>
      </c>
      <c r="L28" s="36">
        <v>0</v>
      </c>
      <c r="M28" s="36">
        <v>0</v>
      </c>
    </row>
    <row r="29" spans="1:13" x14ac:dyDescent="0.45">
      <c r="A29" s="1" t="s">
        <v>138</v>
      </c>
      <c r="B29" t="s">
        <v>659</v>
      </c>
      <c r="C29" s="64">
        <v>11093</v>
      </c>
      <c r="D29" s="36">
        <v>4</v>
      </c>
      <c r="E29" s="2">
        <f t="shared" si="0"/>
        <v>0.92441666666666666</v>
      </c>
      <c r="F29" s="64">
        <v>814</v>
      </c>
      <c r="G29" s="2">
        <f t="shared" si="1"/>
        <v>13.627764127764127</v>
      </c>
      <c r="H29" s="64">
        <v>5876</v>
      </c>
      <c r="I29" t="s">
        <v>631</v>
      </c>
      <c r="J29" t="s">
        <v>629</v>
      </c>
      <c r="K29" s="1" t="s">
        <v>627</v>
      </c>
      <c r="L29" s="36">
        <v>0</v>
      </c>
      <c r="M29" s="36">
        <v>0</v>
      </c>
    </row>
    <row r="30" spans="1:13" x14ac:dyDescent="0.45">
      <c r="A30" s="1" t="s">
        <v>143</v>
      </c>
      <c r="B30" t="s">
        <v>660</v>
      </c>
      <c r="C30" s="64">
        <v>1386</v>
      </c>
      <c r="D30" s="36">
        <v>3</v>
      </c>
      <c r="E30" s="2">
        <f t="shared" si="0"/>
        <v>0.154</v>
      </c>
      <c r="F30" s="64">
        <v>104</v>
      </c>
      <c r="G30" s="2">
        <f t="shared" si="1"/>
        <v>13.326923076923077</v>
      </c>
      <c r="H30" s="64">
        <v>1016</v>
      </c>
      <c r="I30" t="s">
        <v>631</v>
      </c>
      <c r="J30" t="s">
        <v>629</v>
      </c>
      <c r="K30" s="1" t="s">
        <v>627</v>
      </c>
      <c r="L30" s="36">
        <v>6</v>
      </c>
      <c r="M30" s="36">
        <v>0</v>
      </c>
    </row>
    <row r="31" spans="1:13" x14ac:dyDescent="0.45">
      <c r="A31" s="1" t="s">
        <v>148</v>
      </c>
      <c r="B31" t="s">
        <v>661</v>
      </c>
      <c r="C31" s="64">
        <v>8444</v>
      </c>
      <c r="D31" s="36">
        <v>3</v>
      </c>
      <c r="E31" s="2">
        <f t="shared" si="0"/>
        <v>0.93822222222222218</v>
      </c>
      <c r="F31" s="64">
        <v>1084</v>
      </c>
      <c r="G31" s="2">
        <f t="shared" si="1"/>
        <v>7.7896678966789672</v>
      </c>
      <c r="H31" s="64">
        <v>1100</v>
      </c>
      <c r="I31" t="s">
        <v>631</v>
      </c>
      <c r="J31" t="s">
        <v>629</v>
      </c>
      <c r="K31" s="1" t="s">
        <v>627</v>
      </c>
      <c r="L31" s="36">
        <v>0</v>
      </c>
      <c r="M31" s="36">
        <v>0</v>
      </c>
    </row>
    <row r="32" spans="1:13" x14ac:dyDescent="0.45">
      <c r="A32" s="1" t="s">
        <v>153</v>
      </c>
      <c r="B32" t="s">
        <v>639</v>
      </c>
      <c r="C32" s="64">
        <v>3439</v>
      </c>
      <c r="D32" s="36">
        <v>8</v>
      </c>
      <c r="E32" s="2">
        <f t="shared" si="0"/>
        <v>0.14329166666666668</v>
      </c>
      <c r="F32" s="64">
        <v>2351</v>
      </c>
      <c r="G32" s="2">
        <f t="shared" si="1"/>
        <v>1.4627817949808593</v>
      </c>
      <c r="H32" s="64">
        <v>1040</v>
      </c>
      <c r="I32" t="s">
        <v>631</v>
      </c>
      <c r="J32" t="s">
        <v>629</v>
      </c>
      <c r="K32" s="1" t="s">
        <v>627</v>
      </c>
      <c r="L32" s="36">
        <v>0</v>
      </c>
      <c r="M32" s="36">
        <v>0</v>
      </c>
    </row>
    <row r="33" spans="1:13" x14ac:dyDescent="0.45">
      <c r="A33" s="1" t="s">
        <v>158</v>
      </c>
      <c r="B33" t="s">
        <v>644</v>
      </c>
      <c r="C33" s="64">
        <v>2527</v>
      </c>
      <c r="D33" s="36">
        <v>8</v>
      </c>
      <c r="E33" s="2">
        <f t="shared" si="0"/>
        <v>0.10529166666666667</v>
      </c>
      <c r="F33" s="64">
        <v>277</v>
      </c>
      <c r="G33" s="2">
        <f t="shared" si="1"/>
        <v>9.1227436823104693</v>
      </c>
      <c r="H33" s="64">
        <v>350</v>
      </c>
      <c r="I33" t="s">
        <v>658</v>
      </c>
      <c r="J33" t="s">
        <v>629</v>
      </c>
      <c r="K33" s="1" t="s">
        <v>647</v>
      </c>
      <c r="L33" s="36">
        <v>0</v>
      </c>
      <c r="M33" s="36">
        <v>0</v>
      </c>
    </row>
    <row r="34" spans="1:13" x14ac:dyDescent="0.45">
      <c r="A34" s="1" t="s">
        <v>163</v>
      </c>
      <c r="B34" t="s">
        <v>662</v>
      </c>
      <c r="C34" s="64">
        <v>23174</v>
      </c>
      <c r="D34" s="36">
        <v>16</v>
      </c>
      <c r="E34" s="2">
        <f t="shared" si="0"/>
        <v>0.48279166666666667</v>
      </c>
      <c r="F34" s="64">
        <v>2187</v>
      </c>
      <c r="G34" s="2">
        <f t="shared" si="1"/>
        <v>10.596250571559214</v>
      </c>
      <c r="H34" s="64">
        <v>30589</v>
      </c>
      <c r="I34" t="s">
        <v>625</v>
      </c>
      <c r="J34" t="s">
        <v>626</v>
      </c>
      <c r="K34" s="1" t="s">
        <v>627</v>
      </c>
      <c r="L34" s="36">
        <v>0</v>
      </c>
      <c r="M34" s="36">
        <v>0</v>
      </c>
    </row>
    <row r="35" spans="1:13" x14ac:dyDescent="0.45">
      <c r="A35" s="1" t="s">
        <v>168</v>
      </c>
      <c r="B35" t="s">
        <v>663</v>
      </c>
      <c r="C35" s="64">
        <v>20908</v>
      </c>
      <c r="D35" s="36">
        <v>16</v>
      </c>
      <c r="E35" s="2">
        <f t="shared" si="0"/>
        <v>0.43558333333333332</v>
      </c>
      <c r="F35" s="64">
        <v>6724</v>
      </c>
      <c r="G35" s="2">
        <f t="shared" si="1"/>
        <v>3.1094586555621655</v>
      </c>
      <c r="H35" s="64">
        <v>6292</v>
      </c>
      <c r="I35" t="s">
        <v>638</v>
      </c>
      <c r="J35" t="s">
        <v>629</v>
      </c>
      <c r="K35" s="1" t="s">
        <v>647</v>
      </c>
      <c r="L35" s="36">
        <v>0</v>
      </c>
      <c r="M35" s="36">
        <v>0</v>
      </c>
    </row>
    <row r="36" spans="1:13" x14ac:dyDescent="0.45">
      <c r="A36" s="1" t="s">
        <v>173</v>
      </c>
      <c r="B36" t="s">
        <v>664</v>
      </c>
      <c r="C36" s="64">
        <v>237338</v>
      </c>
      <c r="D36" s="36">
        <v>85</v>
      </c>
      <c r="E36" s="2">
        <f t="shared" si="0"/>
        <v>0.9307372549019608</v>
      </c>
      <c r="F36" s="64">
        <v>35260</v>
      </c>
      <c r="G36" s="2">
        <f t="shared" si="1"/>
        <v>6.7310833806012482</v>
      </c>
      <c r="H36" s="64">
        <v>159283</v>
      </c>
      <c r="I36" t="s">
        <v>665</v>
      </c>
      <c r="J36" t="s">
        <v>629</v>
      </c>
      <c r="K36" s="1" t="s">
        <v>627</v>
      </c>
      <c r="L36" s="36">
        <v>157</v>
      </c>
      <c r="M36" s="36">
        <v>62</v>
      </c>
    </row>
    <row r="37" spans="1:13" x14ac:dyDescent="0.45">
      <c r="A37" s="1" t="s">
        <v>177</v>
      </c>
      <c r="B37" t="s">
        <v>666</v>
      </c>
      <c r="C37" s="64">
        <v>20041</v>
      </c>
      <c r="D37" s="36">
        <v>6</v>
      </c>
      <c r="E37" s="2">
        <f t="shared" si="0"/>
        <v>1.113388888888889</v>
      </c>
      <c r="F37" s="64">
        <v>5441</v>
      </c>
      <c r="G37" s="2">
        <f t="shared" si="1"/>
        <v>3.6833302701709245</v>
      </c>
      <c r="H37" s="64">
        <v>13000</v>
      </c>
      <c r="I37" t="s">
        <v>638</v>
      </c>
      <c r="J37" t="s">
        <v>629</v>
      </c>
      <c r="K37" s="1" t="s">
        <v>627</v>
      </c>
      <c r="L37" s="36">
        <v>6</v>
      </c>
      <c r="M37" s="36">
        <v>0</v>
      </c>
    </row>
    <row r="38" spans="1:13" x14ac:dyDescent="0.45">
      <c r="A38" s="1" t="s">
        <v>182</v>
      </c>
      <c r="B38" t="s">
        <v>648</v>
      </c>
      <c r="C38" s="64">
        <v>3613</v>
      </c>
      <c r="D38" s="36">
        <v>6</v>
      </c>
      <c r="E38" s="2">
        <f t="shared" si="0"/>
        <v>0.20072222222222222</v>
      </c>
      <c r="F38" s="64">
        <v>703</v>
      </c>
      <c r="G38" s="2">
        <f t="shared" si="1"/>
        <v>5.1394025604551921</v>
      </c>
      <c r="H38" s="64">
        <v>1974</v>
      </c>
      <c r="I38" t="s">
        <v>665</v>
      </c>
      <c r="J38" t="s">
        <v>629</v>
      </c>
      <c r="K38" s="1" t="s">
        <v>627</v>
      </c>
      <c r="L38" s="36">
        <v>0</v>
      </c>
      <c r="M38" s="36">
        <v>44</v>
      </c>
    </row>
    <row r="39" spans="1:13" x14ac:dyDescent="0.45">
      <c r="A39" s="1" t="s">
        <v>187</v>
      </c>
      <c r="B39" t="s">
        <v>667</v>
      </c>
      <c r="C39" s="64">
        <v>11383</v>
      </c>
      <c r="D39" s="36">
        <v>12</v>
      </c>
      <c r="E39" s="2">
        <f t="shared" si="0"/>
        <v>0.31619444444444444</v>
      </c>
      <c r="F39" s="64">
        <v>2702</v>
      </c>
      <c r="G39" s="2">
        <f t="shared" si="1"/>
        <v>4.21280532938564</v>
      </c>
      <c r="H39" s="64">
        <v>5471</v>
      </c>
      <c r="I39" t="s">
        <v>668</v>
      </c>
      <c r="J39" t="s">
        <v>626</v>
      </c>
      <c r="K39" s="1" t="s">
        <v>627</v>
      </c>
      <c r="L39" s="36">
        <v>0</v>
      </c>
      <c r="M39" s="36">
        <v>0</v>
      </c>
    </row>
    <row r="40" spans="1:13" x14ac:dyDescent="0.45">
      <c r="A40" s="1" t="s">
        <v>192</v>
      </c>
      <c r="B40" t="s">
        <v>669</v>
      </c>
      <c r="C40" s="64">
        <v>62007</v>
      </c>
      <c r="D40" s="36">
        <v>32</v>
      </c>
      <c r="E40" s="2">
        <f t="shared" si="0"/>
        <v>0.64590625000000002</v>
      </c>
      <c r="F40" s="64">
        <v>14705</v>
      </c>
      <c r="G40" s="2">
        <f t="shared" si="1"/>
        <v>4.2167290037402241</v>
      </c>
      <c r="H40" s="64">
        <v>3120</v>
      </c>
      <c r="I40" t="s">
        <v>634</v>
      </c>
      <c r="J40" t="s">
        <v>629</v>
      </c>
      <c r="K40" s="1" t="s">
        <v>627</v>
      </c>
      <c r="L40" s="36">
        <v>10</v>
      </c>
      <c r="M40" s="36">
        <v>0</v>
      </c>
    </row>
    <row r="41" spans="1:13" x14ac:dyDescent="0.45">
      <c r="A41" s="1" t="s">
        <v>197</v>
      </c>
      <c r="B41" t="s">
        <v>637</v>
      </c>
      <c r="C41" s="64">
        <v>1102</v>
      </c>
      <c r="D41" s="36">
        <v>9</v>
      </c>
      <c r="E41" s="2">
        <f t="shared" si="0"/>
        <v>4.0814814814814818E-2</v>
      </c>
      <c r="F41" s="64">
        <v>383</v>
      </c>
      <c r="G41" s="2">
        <f t="shared" si="1"/>
        <v>2.877284595300261</v>
      </c>
      <c r="H41" s="65" t="s">
        <v>37</v>
      </c>
      <c r="I41" t="s">
        <v>638</v>
      </c>
      <c r="J41" t="s">
        <v>629</v>
      </c>
      <c r="K41" s="1" t="s">
        <v>627</v>
      </c>
      <c r="L41" s="36">
        <v>0</v>
      </c>
      <c r="M41" s="36">
        <v>0</v>
      </c>
    </row>
    <row r="42" spans="1:13" x14ac:dyDescent="0.45">
      <c r="A42" s="1" t="s">
        <v>202</v>
      </c>
      <c r="B42" t="s">
        <v>670</v>
      </c>
      <c r="C42" s="64">
        <v>2653</v>
      </c>
      <c r="D42" s="36">
        <v>13</v>
      </c>
      <c r="E42" s="2">
        <f t="shared" si="0"/>
        <v>6.8025641025641029E-2</v>
      </c>
      <c r="F42" s="64">
        <v>6008</v>
      </c>
      <c r="G42" s="2">
        <f t="shared" si="1"/>
        <v>0.44157789613848203</v>
      </c>
      <c r="H42" s="64">
        <v>253890</v>
      </c>
      <c r="I42" t="s">
        <v>37</v>
      </c>
      <c r="J42" t="s">
        <v>629</v>
      </c>
      <c r="K42" s="1" t="s">
        <v>627</v>
      </c>
      <c r="L42" s="36">
        <v>14</v>
      </c>
      <c r="M42" s="36">
        <v>0</v>
      </c>
    </row>
    <row r="43" spans="1:13" x14ac:dyDescent="0.45">
      <c r="A43" s="1" t="s">
        <v>206</v>
      </c>
      <c r="B43" t="s">
        <v>671</v>
      </c>
      <c r="C43" s="64">
        <v>3356</v>
      </c>
      <c r="D43" s="36">
        <v>4</v>
      </c>
      <c r="E43" s="2">
        <f t="shared" si="0"/>
        <v>0.27966666666666667</v>
      </c>
      <c r="F43" s="64">
        <v>721</v>
      </c>
      <c r="G43" s="2">
        <f t="shared" si="1"/>
        <v>4.6546463245492369</v>
      </c>
      <c r="H43" s="64">
        <v>1560</v>
      </c>
      <c r="I43" t="s">
        <v>631</v>
      </c>
      <c r="J43" t="s">
        <v>629</v>
      </c>
      <c r="K43" s="1" t="s">
        <v>627</v>
      </c>
      <c r="L43" s="36">
        <v>0</v>
      </c>
      <c r="M43" s="36">
        <v>0</v>
      </c>
    </row>
    <row r="44" spans="1:13" x14ac:dyDescent="0.45">
      <c r="A44" s="1" t="s">
        <v>211</v>
      </c>
      <c r="B44" t="s">
        <v>672</v>
      </c>
      <c r="C44" s="64">
        <v>987</v>
      </c>
      <c r="D44" s="36">
        <v>15</v>
      </c>
      <c r="E44" s="2">
        <f t="shared" si="0"/>
        <v>2.1933333333333336E-2</v>
      </c>
      <c r="F44" s="64">
        <v>170</v>
      </c>
      <c r="G44" s="2">
        <f t="shared" si="1"/>
        <v>5.8058823529411763</v>
      </c>
      <c r="H44" s="64">
        <v>365</v>
      </c>
      <c r="I44" t="s">
        <v>631</v>
      </c>
      <c r="J44" t="s">
        <v>629</v>
      </c>
      <c r="K44" s="1" t="s">
        <v>627</v>
      </c>
      <c r="L44" s="36">
        <v>6</v>
      </c>
      <c r="M44" s="36">
        <v>10</v>
      </c>
    </row>
    <row r="45" spans="1:13" x14ac:dyDescent="0.45">
      <c r="A45" s="1" t="s">
        <v>216</v>
      </c>
      <c r="B45" t="s">
        <v>671</v>
      </c>
      <c r="C45" s="64">
        <v>883</v>
      </c>
      <c r="D45" s="36">
        <v>14</v>
      </c>
      <c r="E45" s="2">
        <f t="shared" si="0"/>
        <v>2.1023809523809524E-2</v>
      </c>
      <c r="F45" s="64">
        <v>531</v>
      </c>
      <c r="G45" s="2">
        <f t="shared" si="1"/>
        <v>1.6629001883239172</v>
      </c>
      <c r="H45" s="64">
        <v>200</v>
      </c>
      <c r="I45" t="s">
        <v>631</v>
      </c>
      <c r="J45" t="s">
        <v>629</v>
      </c>
      <c r="K45" s="1" t="s">
        <v>647</v>
      </c>
      <c r="L45" s="36">
        <v>9</v>
      </c>
      <c r="M45" s="36">
        <v>2</v>
      </c>
    </row>
    <row r="46" spans="1:13" x14ac:dyDescent="0.45">
      <c r="A46" s="1" t="s">
        <v>221</v>
      </c>
      <c r="B46" t="s">
        <v>660</v>
      </c>
      <c r="C46" s="64">
        <v>11682</v>
      </c>
      <c r="D46" s="36">
        <v>11</v>
      </c>
      <c r="E46" s="2">
        <f t="shared" si="0"/>
        <v>0.35400000000000004</v>
      </c>
      <c r="F46" s="64">
        <v>4899</v>
      </c>
      <c r="G46" s="2">
        <f t="shared" si="1"/>
        <v>2.3845682792406615</v>
      </c>
      <c r="H46" s="64">
        <v>12792</v>
      </c>
      <c r="I46" t="s">
        <v>625</v>
      </c>
      <c r="J46" t="s">
        <v>626</v>
      </c>
      <c r="K46" s="1" t="s">
        <v>627</v>
      </c>
      <c r="L46" s="36">
        <v>0</v>
      </c>
      <c r="M46" s="36">
        <v>0</v>
      </c>
    </row>
    <row r="47" spans="1:13" x14ac:dyDescent="0.45">
      <c r="A47" s="1" t="s">
        <v>226</v>
      </c>
      <c r="B47" t="s">
        <v>673</v>
      </c>
      <c r="C47" s="64">
        <v>12397</v>
      </c>
      <c r="D47" s="36">
        <v>10</v>
      </c>
      <c r="E47" s="2">
        <f t="shared" si="0"/>
        <v>0.41323333333333334</v>
      </c>
      <c r="F47" s="64">
        <v>1203</v>
      </c>
      <c r="G47" s="2">
        <f t="shared" si="1"/>
        <v>10.305070656691605</v>
      </c>
      <c r="H47" s="64">
        <v>9869</v>
      </c>
      <c r="I47" t="s">
        <v>631</v>
      </c>
      <c r="J47" t="s">
        <v>629</v>
      </c>
      <c r="K47" s="1" t="s">
        <v>627</v>
      </c>
      <c r="L47" s="36">
        <v>10</v>
      </c>
      <c r="M47" s="36">
        <v>0</v>
      </c>
    </row>
    <row r="48" spans="1:13" x14ac:dyDescent="0.45">
      <c r="A48" s="1" t="s">
        <v>231</v>
      </c>
      <c r="B48" t="s">
        <v>674</v>
      </c>
      <c r="C48" s="64">
        <v>2223</v>
      </c>
      <c r="D48" s="36">
        <v>5</v>
      </c>
      <c r="E48" s="2">
        <f t="shared" si="0"/>
        <v>0.1482</v>
      </c>
      <c r="F48" s="64">
        <v>812</v>
      </c>
      <c r="G48" s="2">
        <f t="shared" si="1"/>
        <v>2.7376847290640396</v>
      </c>
      <c r="H48" s="64">
        <v>9354</v>
      </c>
      <c r="I48" t="s">
        <v>646</v>
      </c>
      <c r="J48" t="s">
        <v>629</v>
      </c>
      <c r="K48" s="1" t="s">
        <v>647</v>
      </c>
      <c r="L48" s="36">
        <v>10</v>
      </c>
      <c r="M48" s="36">
        <v>0</v>
      </c>
    </row>
    <row r="49" spans="1:13" x14ac:dyDescent="0.45">
      <c r="A49" s="1" t="s">
        <v>236</v>
      </c>
      <c r="B49" t="s">
        <v>675</v>
      </c>
      <c r="C49" s="64">
        <v>5606</v>
      </c>
      <c r="D49" s="36">
        <v>11</v>
      </c>
      <c r="E49" s="2">
        <f t="shared" si="0"/>
        <v>0.16987878787878788</v>
      </c>
      <c r="F49" s="64">
        <v>2080</v>
      </c>
      <c r="G49" s="2">
        <f t="shared" si="1"/>
        <v>2.6951923076923077</v>
      </c>
      <c r="H49" s="64">
        <v>211</v>
      </c>
      <c r="I49" t="s">
        <v>676</v>
      </c>
      <c r="J49" t="s">
        <v>629</v>
      </c>
      <c r="K49" s="1" t="s">
        <v>627</v>
      </c>
      <c r="L49" s="36">
        <v>0</v>
      </c>
      <c r="M49" s="36">
        <v>0</v>
      </c>
    </row>
    <row r="50" spans="1:13" x14ac:dyDescent="0.45">
      <c r="A50" s="1" t="s">
        <v>241</v>
      </c>
      <c r="B50" t="s">
        <v>632</v>
      </c>
      <c r="C50" s="64">
        <v>4931</v>
      </c>
      <c r="D50" s="36">
        <v>1</v>
      </c>
      <c r="E50" s="2">
        <f t="shared" si="0"/>
        <v>1.6436666666666666</v>
      </c>
      <c r="F50" s="64">
        <v>520</v>
      </c>
      <c r="G50" s="2">
        <f t="shared" si="1"/>
        <v>9.4826923076923073</v>
      </c>
      <c r="H50" s="64">
        <v>3640</v>
      </c>
      <c r="I50" t="s">
        <v>625</v>
      </c>
      <c r="J50" t="s">
        <v>626</v>
      </c>
      <c r="K50" s="1" t="s">
        <v>627</v>
      </c>
      <c r="L50" s="36">
        <v>12</v>
      </c>
      <c r="M50" s="36">
        <v>3</v>
      </c>
    </row>
    <row r="51" spans="1:13" x14ac:dyDescent="0.45">
      <c r="A51" s="1" t="s">
        <v>246</v>
      </c>
      <c r="B51" t="s">
        <v>677</v>
      </c>
      <c r="C51" s="64">
        <v>3300</v>
      </c>
      <c r="D51" s="36">
        <v>4</v>
      </c>
      <c r="E51" s="2">
        <f t="shared" si="0"/>
        <v>0.27500000000000002</v>
      </c>
      <c r="F51" s="64">
        <v>611</v>
      </c>
      <c r="G51" s="2">
        <f t="shared" si="1"/>
        <v>5.4009819967266779</v>
      </c>
      <c r="H51" s="64">
        <v>1580</v>
      </c>
      <c r="I51" t="s">
        <v>631</v>
      </c>
      <c r="J51" t="s">
        <v>629</v>
      </c>
      <c r="K51" s="1" t="s">
        <v>627</v>
      </c>
      <c r="L51" s="36">
        <v>1</v>
      </c>
      <c r="M51" s="36">
        <v>0</v>
      </c>
    </row>
    <row r="52" spans="1:13" x14ac:dyDescent="0.45">
      <c r="A52" s="1" t="s">
        <v>251</v>
      </c>
      <c r="B52" t="s">
        <v>678</v>
      </c>
      <c r="C52" s="64">
        <v>5893</v>
      </c>
      <c r="D52" s="36">
        <v>9</v>
      </c>
      <c r="E52" s="2">
        <f t="shared" si="0"/>
        <v>0.21825925925925926</v>
      </c>
      <c r="F52" s="64">
        <v>865</v>
      </c>
      <c r="G52" s="2">
        <f t="shared" si="1"/>
        <v>6.8127167630057803</v>
      </c>
      <c r="H52" s="64">
        <v>10473</v>
      </c>
      <c r="I52" t="s">
        <v>631</v>
      </c>
      <c r="J52" t="s">
        <v>629</v>
      </c>
      <c r="K52" s="1" t="s">
        <v>627</v>
      </c>
      <c r="L52" s="36">
        <v>2</v>
      </c>
      <c r="M52" s="36">
        <v>0</v>
      </c>
    </row>
    <row r="53" spans="1:13" x14ac:dyDescent="0.45">
      <c r="A53" s="1" t="s">
        <v>256</v>
      </c>
      <c r="B53" t="s">
        <v>637</v>
      </c>
      <c r="C53" s="64">
        <v>3286</v>
      </c>
      <c r="D53" s="36">
        <v>10</v>
      </c>
      <c r="E53" s="2">
        <f t="shared" si="0"/>
        <v>0.10953333333333333</v>
      </c>
      <c r="F53" s="64">
        <v>2980</v>
      </c>
      <c r="G53" s="2">
        <f t="shared" si="1"/>
        <v>1.1026845637583893</v>
      </c>
      <c r="H53" s="64">
        <v>3900</v>
      </c>
      <c r="I53" t="s">
        <v>638</v>
      </c>
      <c r="J53" t="s">
        <v>629</v>
      </c>
      <c r="K53" s="1" t="s">
        <v>627</v>
      </c>
      <c r="L53" s="36">
        <v>6</v>
      </c>
      <c r="M53" s="36">
        <v>2</v>
      </c>
    </row>
    <row r="54" spans="1:13" x14ac:dyDescent="0.45">
      <c r="A54" s="1" t="s">
        <v>261</v>
      </c>
      <c r="B54" t="s">
        <v>673</v>
      </c>
      <c r="C54" s="64">
        <v>1732</v>
      </c>
      <c r="D54" s="36">
        <v>3</v>
      </c>
      <c r="E54" s="2">
        <f t="shared" si="0"/>
        <v>0.19244444444444445</v>
      </c>
      <c r="F54" s="64">
        <v>364</v>
      </c>
      <c r="G54" s="2">
        <f t="shared" si="1"/>
        <v>4.7582417582417582</v>
      </c>
      <c r="H54" s="64">
        <v>498</v>
      </c>
      <c r="I54" t="s">
        <v>679</v>
      </c>
      <c r="J54" t="s">
        <v>629</v>
      </c>
      <c r="K54" s="1" t="s">
        <v>627</v>
      </c>
      <c r="L54" s="36">
        <v>0</v>
      </c>
      <c r="M54" s="36">
        <v>0</v>
      </c>
    </row>
    <row r="55" spans="1:13" x14ac:dyDescent="0.45">
      <c r="A55" s="1" t="s">
        <v>266</v>
      </c>
      <c r="B55" t="s">
        <v>632</v>
      </c>
      <c r="C55" s="64">
        <v>907</v>
      </c>
      <c r="D55" s="36">
        <v>3</v>
      </c>
      <c r="E55" s="2">
        <f t="shared" si="0"/>
        <v>0.10077777777777779</v>
      </c>
      <c r="F55" s="64">
        <v>359</v>
      </c>
      <c r="G55" s="2">
        <f t="shared" si="1"/>
        <v>2.5264623955431755</v>
      </c>
      <c r="H55" s="64">
        <v>248</v>
      </c>
      <c r="I55" t="s">
        <v>680</v>
      </c>
      <c r="J55" t="s">
        <v>629</v>
      </c>
      <c r="K55" s="1" t="s">
        <v>627</v>
      </c>
      <c r="L55" s="36">
        <v>4</v>
      </c>
      <c r="M55" s="36">
        <v>0</v>
      </c>
    </row>
    <row r="56" spans="1:13" x14ac:dyDescent="0.45">
      <c r="A56" s="1" t="s">
        <v>271</v>
      </c>
      <c r="B56" t="s">
        <v>651</v>
      </c>
      <c r="C56" s="64">
        <v>1895</v>
      </c>
      <c r="D56" s="36">
        <v>6</v>
      </c>
      <c r="E56" s="2">
        <f t="shared" si="0"/>
        <v>0.10527777777777779</v>
      </c>
      <c r="F56" s="64">
        <v>3692</v>
      </c>
      <c r="G56" s="2">
        <f t="shared" si="1"/>
        <v>0.5132719393282773</v>
      </c>
      <c r="H56" s="65" t="s">
        <v>37</v>
      </c>
      <c r="I56" t="s">
        <v>631</v>
      </c>
      <c r="J56" t="s">
        <v>629</v>
      </c>
      <c r="K56" s="1" t="s">
        <v>627</v>
      </c>
      <c r="L56" s="36">
        <v>0</v>
      </c>
      <c r="M56" s="36">
        <v>0</v>
      </c>
    </row>
    <row r="57" spans="1:13" x14ac:dyDescent="0.45">
      <c r="A57" s="1" t="s">
        <v>276</v>
      </c>
      <c r="B57" t="s">
        <v>642</v>
      </c>
      <c r="C57" s="64">
        <v>327</v>
      </c>
      <c r="D57" s="36">
        <v>0</v>
      </c>
      <c r="F57" s="65" t="s">
        <v>37</v>
      </c>
      <c r="H57" s="65" t="s">
        <v>37</v>
      </c>
      <c r="I57" t="s">
        <v>37</v>
      </c>
      <c r="J57" t="s">
        <v>37</v>
      </c>
      <c r="K57" s="1" t="s">
        <v>627</v>
      </c>
      <c r="L57" t="s">
        <v>37</v>
      </c>
      <c r="M57" t="s">
        <v>37</v>
      </c>
    </row>
    <row r="58" spans="1:13" x14ac:dyDescent="0.45">
      <c r="A58" s="1" t="s">
        <v>278</v>
      </c>
      <c r="B58" t="s">
        <v>644</v>
      </c>
      <c r="C58" s="64">
        <v>1049</v>
      </c>
      <c r="D58" s="36">
        <v>5</v>
      </c>
      <c r="E58" s="2">
        <f t="shared" si="0"/>
        <v>6.9933333333333333E-2</v>
      </c>
      <c r="F58" s="64">
        <v>1050</v>
      </c>
      <c r="G58" s="2">
        <f t="shared" si="1"/>
        <v>0.99904761904761907</v>
      </c>
      <c r="H58" s="64">
        <v>1050</v>
      </c>
      <c r="I58" t="s">
        <v>681</v>
      </c>
      <c r="J58" t="s">
        <v>629</v>
      </c>
      <c r="K58" s="1" t="s">
        <v>627</v>
      </c>
      <c r="L58" s="36">
        <v>0</v>
      </c>
      <c r="M58" s="36">
        <v>0</v>
      </c>
    </row>
    <row r="59" spans="1:13" x14ac:dyDescent="0.45">
      <c r="A59" s="1" t="s">
        <v>283</v>
      </c>
      <c r="B59" t="s">
        <v>674</v>
      </c>
      <c r="C59" s="64">
        <v>5192</v>
      </c>
      <c r="D59" s="36">
        <v>18</v>
      </c>
      <c r="E59" s="2">
        <f t="shared" si="0"/>
        <v>9.6148148148148149E-2</v>
      </c>
      <c r="F59" s="64">
        <v>6575</v>
      </c>
      <c r="G59" s="2">
        <f t="shared" si="1"/>
        <v>0.78965779467680608</v>
      </c>
      <c r="H59" s="65" t="s">
        <v>37</v>
      </c>
      <c r="I59" t="s">
        <v>634</v>
      </c>
      <c r="J59" t="s">
        <v>629</v>
      </c>
      <c r="K59" s="1" t="s">
        <v>647</v>
      </c>
      <c r="L59" s="36">
        <v>2</v>
      </c>
      <c r="M59" s="36">
        <v>0</v>
      </c>
    </row>
    <row r="60" spans="1:13" x14ac:dyDescent="0.45">
      <c r="A60" s="1" t="s">
        <v>288</v>
      </c>
      <c r="B60" t="s">
        <v>682</v>
      </c>
      <c r="C60" s="64">
        <v>1246</v>
      </c>
      <c r="D60" s="36">
        <v>10</v>
      </c>
      <c r="E60" s="2">
        <f t="shared" si="0"/>
        <v>4.1533333333333332E-2</v>
      </c>
      <c r="F60" s="64">
        <v>1740</v>
      </c>
      <c r="G60" s="2">
        <f t="shared" si="1"/>
        <v>0.71609195402298853</v>
      </c>
      <c r="H60" s="65" t="s">
        <v>37</v>
      </c>
      <c r="I60" t="s">
        <v>668</v>
      </c>
      <c r="J60" t="s">
        <v>629</v>
      </c>
      <c r="K60" s="1" t="s">
        <v>627</v>
      </c>
      <c r="L60" s="36">
        <v>0</v>
      </c>
      <c r="M60" s="36">
        <v>0</v>
      </c>
    </row>
    <row r="61" spans="1:13" x14ac:dyDescent="0.45">
      <c r="A61" s="1" t="s">
        <v>293</v>
      </c>
      <c r="B61" t="s">
        <v>683</v>
      </c>
      <c r="C61" s="64">
        <v>637</v>
      </c>
      <c r="D61" s="36">
        <v>6</v>
      </c>
      <c r="E61" s="2">
        <f t="shared" si="0"/>
        <v>3.5388888888888893E-2</v>
      </c>
      <c r="F61" s="64">
        <v>2300</v>
      </c>
      <c r="G61" s="2">
        <f t="shared" si="1"/>
        <v>0.27695652173913043</v>
      </c>
      <c r="H61" s="64">
        <v>5200</v>
      </c>
      <c r="I61" t="s">
        <v>631</v>
      </c>
      <c r="J61" t="s">
        <v>629</v>
      </c>
      <c r="K61" s="1" t="s">
        <v>627</v>
      </c>
      <c r="L61" s="36">
        <v>15</v>
      </c>
      <c r="M61" s="36">
        <v>15</v>
      </c>
    </row>
    <row r="62" spans="1:13" x14ac:dyDescent="0.45">
      <c r="A62" s="1" t="s">
        <v>298</v>
      </c>
      <c r="B62" t="s">
        <v>645</v>
      </c>
      <c r="C62" s="64">
        <v>1198</v>
      </c>
      <c r="D62" s="36">
        <v>4</v>
      </c>
      <c r="E62" s="2">
        <f t="shared" si="0"/>
        <v>9.9833333333333329E-2</v>
      </c>
      <c r="F62" s="64">
        <v>1148</v>
      </c>
      <c r="G62" s="2">
        <f t="shared" si="1"/>
        <v>1.0435540069686411</v>
      </c>
      <c r="H62" s="64">
        <v>1598</v>
      </c>
      <c r="I62" t="s">
        <v>625</v>
      </c>
      <c r="J62" t="s">
        <v>625</v>
      </c>
      <c r="K62" s="1" t="s">
        <v>627</v>
      </c>
      <c r="L62" s="36">
        <v>4</v>
      </c>
      <c r="M62" s="36">
        <v>2</v>
      </c>
    </row>
    <row r="63" spans="1:13" x14ac:dyDescent="0.45">
      <c r="A63" s="1" t="s">
        <v>303</v>
      </c>
      <c r="B63" t="s">
        <v>648</v>
      </c>
      <c r="C63" s="64">
        <v>90027</v>
      </c>
      <c r="D63" s="36">
        <v>40</v>
      </c>
      <c r="E63" s="2">
        <f t="shared" si="0"/>
        <v>0.75022500000000003</v>
      </c>
      <c r="F63" s="64">
        <v>18576</v>
      </c>
      <c r="G63" s="2">
        <f t="shared" si="1"/>
        <v>4.8464147286821708</v>
      </c>
      <c r="H63" s="64">
        <v>112690</v>
      </c>
      <c r="I63" t="s">
        <v>625</v>
      </c>
      <c r="J63" t="s">
        <v>626</v>
      </c>
      <c r="K63" s="1" t="s">
        <v>627</v>
      </c>
      <c r="L63" s="36">
        <v>0</v>
      </c>
      <c r="M63" s="36">
        <v>0</v>
      </c>
    </row>
    <row r="64" spans="1:13" x14ac:dyDescent="0.45">
      <c r="A64" s="1" t="s">
        <v>308</v>
      </c>
      <c r="B64" t="s">
        <v>684</v>
      </c>
      <c r="C64" s="64">
        <v>2910</v>
      </c>
      <c r="D64" s="36">
        <v>4</v>
      </c>
      <c r="E64" s="2">
        <f t="shared" si="0"/>
        <v>0.24249999999999999</v>
      </c>
      <c r="F64" s="64">
        <v>750</v>
      </c>
      <c r="G64" s="2">
        <f t="shared" si="1"/>
        <v>3.88</v>
      </c>
      <c r="H64" s="65" t="s">
        <v>37</v>
      </c>
      <c r="I64" t="s">
        <v>685</v>
      </c>
      <c r="J64" t="s">
        <v>629</v>
      </c>
      <c r="K64" s="1" t="s">
        <v>627</v>
      </c>
      <c r="L64" s="36">
        <v>0</v>
      </c>
      <c r="M64" s="36">
        <v>0</v>
      </c>
    </row>
    <row r="65" spans="1:13" x14ac:dyDescent="0.45">
      <c r="A65" s="1" t="s">
        <v>313</v>
      </c>
      <c r="B65" t="s">
        <v>683</v>
      </c>
      <c r="C65" s="64">
        <v>1399</v>
      </c>
      <c r="D65" s="36">
        <v>4</v>
      </c>
      <c r="E65" s="2">
        <f t="shared" si="0"/>
        <v>0.11658333333333333</v>
      </c>
      <c r="F65" s="64">
        <v>606</v>
      </c>
      <c r="G65" s="2">
        <f t="shared" si="1"/>
        <v>2.3085808580858087</v>
      </c>
      <c r="H65" s="64">
        <v>2621</v>
      </c>
      <c r="I65" t="s">
        <v>631</v>
      </c>
      <c r="J65" t="s">
        <v>629</v>
      </c>
      <c r="K65" s="1" t="s">
        <v>627</v>
      </c>
      <c r="L65" s="36">
        <v>0</v>
      </c>
      <c r="M65" s="36">
        <v>0</v>
      </c>
    </row>
    <row r="66" spans="1:13" x14ac:dyDescent="0.45">
      <c r="A66" s="1" t="s">
        <v>318</v>
      </c>
      <c r="B66" t="s">
        <v>686</v>
      </c>
      <c r="C66" s="64">
        <v>16147</v>
      </c>
      <c r="D66" s="36">
        <v>7</v>
      </c>
      <c r="E66" s="2">
        <f t="shared" si="0"/>
        <v>0.76890476190476187</v>
      </c>
      <c r="F66" s="64">
        <v>1489</v>
      </c>
      <c r="G66" s="2">
        <f t="shared" si="1"/>
        <v>10.844190732034923</v>
      </c>
      <c r="H66" s="64">
        <v>2675</v>
      </c>
      <c r="I66" t="s">
        <v>631</v>
      </c>
      <c r="J66" t="s">
        <v>629</v>
      </c>
      <c r="K66" s="1" t="s">
        <v>627</v>
      </c>
      <c r="L66" s="36">
        <v>3</v>
      </c>
      <c r="M66" s="36">
        <v>0</v>
      </c>
    </row>
    <row r="67" spans="1:13" x14ac:dyDescent="0.45">
      <c r="A67" s="1" t="s">
        <v>323</v>
      </c>
      <c r="B67" t="s">
        <v>687</v>
      </c>
      <c r="C67" s="64">
        <v>2719</v>
      </c>
      <c r="D67" s="36">
        <v>6</v>
      </c>
      <c r="E67" s="2">
        <f t="shared" si="0"/>
        <v>0.15105555555555555</v>
      </c>
      <c r="F67" s="64">
        <v>564</v>
      </c>
      <c r="G67" s="2">
        <f t="shared" si="1"/>
        <v>4.8209219858156027</v>
      </c>
      <c r="H67" s="64">
        <v>1826</v>
      </c>
      <c r="I67" t="s">
        <v>634</v>
      </c>
      <c r="J67" t="s">
        <v>629</v>
      </c>
      <c r="K67" s="1" t="s">
        <v>627</v>
      </c>
      <c r="L67" s="36">
        <v>0</v>
      </c>
      <c r="M67" s="36">
        <v>0</v>
      </c>
    </row>
    <row r="68" spans="1:13" x14ac:dyDescent="0.45">
      <c r="A68" s="1" t="s">
        <v>328</v>
      </c>
      <c r="B68" t="s">
        <v>644</v>
      </c>
      <c r="C68" s="64">
        <v>3429</v>
      </c>
      <c r="D68" s="36">
        <v>3</v>
      </c>
      <c r="E68" s="2">
        <f t="shared" si="0"/>
        <v>0.38100000000000001</v>
      </c>
      <c r="F68" s="64">
        <v>1457</v>
      </c>
      <c r="G68" s="2">
        <f t="shared" si="1"/>
        <v>2.3534660260809885</v>
      </c>
      <c r="H68" s="64">
        <v>1560</v>
      </c>
      <c r="I68" t="s">
        <v>631</v>
      </c>
      <c r="J68" t="s">
        <v>629</v>
      </c>
      <c r="K68" s="1" t="s">
        <v>627</v>
      </c>
      <c r="L68" s="36">
        <v>0</v>
      </c>
      <c r="M68" s="36">
        <v>0</v>
      </c>
    </row>
    <row r="69" spans="1:13" x14ac:dyDescent="0.45">
      <c r="A69" s="1" t="s">
        <v>333</v>
      </c>
      <c r="B69" t="s">
        <v>662</v>
      </c>
      <c r="C69" s="64">
        <v>4505</v>
      </c>
      <c r="D69" s="36">
        <v>18</v>
      </c>
      <c r="E69" s="2">
        <f t="shared" si="0"/>
        <v>8.3425925925925931E-2</v>
      </c>
      <c r="F69" s="64">
        <v>2334</v>
      </c>
      <c r="G69" s="2">
        <f t="shared" si="1"/>
        <v>1.9301628106255355</v>
      </c>
      <c r="H69" s="64">
        <v>3969</v>
      </c>
      <c r="I69" t="s">
        <v>646</v>
      </c>
      <c r="J69" t="s">
        <v>629</v>
      </c>
      <c r="K69" s="1" t="s">
        <v>627</v>
      </c>
      <c r="L69" s="36">
        <v>11</v>
      </c>
      <c r="M69" s="36">
        <v>0</v>
      </c>
    </row>
    <row r="70" spans="1:13" x14ac:dyDescent="0.45">
      <c r="A70" s="1" t="s">
        <v>338</v>
      </c>
      <c r="B70" t="s">
        <v>684</v>
      </c>
      <c r="C70" s="64">
        <v>1087</v>
      </c>
      <c r="D70" s="36">
        <v>7</v>
      </c>
      <c r="E70" s="2">
        <f t="shared" ref="E70:E128" si="2">(C70/3000)/D70</f>
        <v>5.1761904761904766E-2</v>
      </c>
      <c r="F70" s="64">
        <v>2000</v>
      </c>
      <c r="G70" s="2">
        <f t="shared" ref="G70:G128" si="3">C70/F70</f>
        <v>0.54349999999999998</v>
      </c>
      <c r="H70" s="64">
        <v>77000</v>
      </c>
      <c r="I70" t="s">
        <v>634</v>
      </c>
      <c r="J70" t="s">
        <v>629</v>
      </c>
      <c r="K70" s="1" t="s">
        <v>627</v>
      </c>
      <c r="L70" s="36">
        <v>13</v>
      </c>
      <c r="M70" s="36">
        <v>0</v>
      </c>
    </row>
    <row r="71" spans="1:13" x14ac:dyDescent="0.45">
      <c r="A71" s="1" t="s">
        <v>343</v>
      </c>
      <c r="B71" t="s">
        <v>688</v>
      </c>
      <c r="C71" s="64">
        <v>915</v>
      </c>
      <c r="D71" s="36">
        <v>6</v>
      </c>
      <c r="E71" s="2">
        <f t="shared" si="2"/>
        <v>5.0833333333333335E-2</v>
      </c>
      <c r="F71" s="64">
        <v>965</v>
      </c>
      <c r="G71" s="2">
        <f t="shared" si="3"/>
        <v>0.94818652849740936</v>
      </c>
      <c r="H71" s="64">
        <v>485</v>
      </c>
      <c r="I71" t="s">
        <v>689</v>
      </c>
      <c r="J71" t="s">
        <v>629</v>
      </c>
      <c r="K71" s="1" t="s">
        <v>627</v>
      </c>
      <c r="L71" s="36">
        <v>0</v>
      </c>
      <c r="M71" s="36">
        <v>0</v>
      </c>
    </row>
    <row r="72" spans="1:13" x14ac:dyDescent="0.45">
      <c r="A72" s="1" t="s">
        <v>348</v>
      </c>
      <c r="B72" t="s">
        <v>652</v>
      </c>
      <c r="C72" s="64">
        <v>1029</v>
      </c>
      <c r="D72" s="36">
        <v>5</v>
      </c>
      <c r="E72" s="2">
        <f t="shared" si="2"/>
        <v>6.8600000000000008E-2</v>
      </c>
      <c r="F72" s="64">
        <v>1400</v>
      </c>
      <c r="G72" s="2">
        <f t="shared" si="3"/>
        <v>0.73499999999999999</v>
      </c>
      <c r="H72" s="64">
        <v>510</v>
      </c>
      <c r="I72" t="s">
        <v>631</v>
      </c>
      <c r="J72" t="s">
        <v>629</v>
      </c>
      <c r="K72" s="1" t="s">
        <v>627</v>
      </c>
      <c r="L72" s="36">
        <v>0</v>
      </c>
      <c r="M72" s="36">
        <v>0</v>
      </c>
    </row>
    <row r="73" spans="1:13" x14ac:dyDescent="0.45">
      <c r="A73" s="1" t="s">
        <v>353</v>
      </c>
      <c r="B73" t="s">
        <v>690</v>
      </c>
      <c r="C73" s="64">
        <v>816490</v>
      </c>
      <c r="D73" s="36">
        <v>383</v>
      </c>
      <c r="E73" s="2">
        <f t="shared" si="2"/>
        <v>0.71060922541340299</v>
      </c>
      <c r="F73" s="64">
        <v>378408</v>
      </c>
      <c r="G73" s="2">
        <f t="shared" si="3"/>
        <v>2.1576975116805142</v>
      </c>
      <c r="H73" s="64">
        <v>15509028</v>
      </c>
      <c r="I73" t="s">
        <v>691</v>
      </c>
      <c r="J73" t="s">
        <v>626</v>
      </c>
      <c r="K73" s="1" t="s">
        <v>627</v>
      </c>
      <c r="L73" s="36">
        <v>100</v>
      </c>
      <c r="M73" s="36">
        <v>0</v>
      </c>
    </row>
    <row r="74" spans="1:13" x14ac:dyDescent="0.45">
      <c r="A74" s="1" t="s">
        <v>358</v>
      </c>
      <c r="B74" t="s">
        <v>692</v>
      </c>
      <c r="C74" s="64">
        <v>12886</v>
      </c>
      <c r="D74" s="36">
        <v>7</v>
      </c>
      <c r="E74" s="2">
        <f t="shared" si="2"/>
        <v>0.61361904761904762</v>
      </c>
      <c r="F74" s="64">
        <v>5606</v>
      </c>
      <c r="G74" s="2">
        <f t="shared" si="3"/>
        <v>2.2986086336068499</v>
      </c>
      <c r="H74" s="64">
        <v>3322</v>
      </c>
      <c r="I74" t="s">
        <v>638</v>
      </c>
      <c r="J74" t="s">
        <v>629</v>
      </c>
      <c r="K74" s="1" t="s">
        <v>627</v>
      </c>
      <c r="L74" s="36">
        <v>4</v>
      </c>
      <c r="M74" s="36">
        <v>4</v>
      </c>
    </row>
    <row r="75" spans="1:13" x14ac:dyDescent="0.45">
      <c r="A75" s="1" t="s">
        <v>363</v>
      </c>
      <c r="B75" t="s">
        <v>693</v>
      </c>
      <c r="C75" s="64">
        <v>1135</v>
      </c>
      <c r="D75" s="36">
        <v>4</v>
      </c>
      <c r="E75" s="2">
        <f t="shared" si="2"/>
        <v>9.4583333333333339E-2</v>
      </c>
      <c r="F75" s="64">
        <v>200</v>
      </c>
      <c r="G75" s="2">
        <f t="shared" si="3"/>
        <v>5.6749999999999998</v>
      </c>
      <c r="H75" s="64">
        <v>300</v>
      </c>
      <c r="I75" t="s">
        <v>694</v>
      </c>
      <c r="J75" t="s">
        <v>629</v>
      </c>
      <c r="K75" s="1" t="s">
        <v>627</v>
      </c>
      <c r="L75" s="36">
        <v>4</v>
      </c>
      <c r="M75" s="36">
        <v>0</v>
      </c>
    </row>
    <row r="76" spans="1:13" x14ac:dyDescent="0.45">
      <c r="A76" s="1" t="s">
        <v>368</v>
      </c>
      <c r="B76" t="s">
        <v>644</v>
      </c>
      <c r="C76" s="64">
        <v>984</v>
      </c>
      <c r="D76" s="36">
        <v>4</v>
      </c>
      <c r="E76" s="2">
        <f t="shared" si="2"/>
        <v>8.2000000000000003E-2</v>
      </c>
      <c r="F76" s="64">
        <v>576</v>
      </c>
      <c r="G76" s="2">
        <f t="shared" si="3"/>
        <v>1.7083333333333333</v>
      </c>
      <c r="H76" s="65" t="s">
        <v>37</v>
      </c>
      <c r="I76" t="s">
        <v>631</v>
      </c>
      <c r="J76" t="s">
        <v>629</v>
      </c>
      <c r="K76" s="1" t="s">
        <v>627</v>
      </c>
      <c r="L76" s="36">
        <v>3</v>
      </c>
      <c r="M76" s="36">
        <v>0</v>
      </c>
    </row>
    <row r="77" spans="1:13" x14ac:dyDescent="0.45">
      <c r="A77" s="1" t="s">
        <v>373</v>
      </c>
      <c r="B77" t="s">
        <v>677</v>
      </c>
      <c r="C77" s="64">
        <v>721</v>
      </c>
      <c r="D77" s="36">
        <v>11</v>
      </c>
      <c r="E77" s="2">
        <f t="shared" si="2"/>
        <v>2.184848484848485E-2</v>
      </c>
      <c r="F77" s="64">
        <v>2166</v>
      </c>
      <c r="G77" s="2">
        <f t="shared" si="3"/>
        <v>0.33287165281625114</v>
      </c>
      <c r="H77" s="64">
        <v>2988</v>
      </c>
      <c r="I77" t="s">
        <v>695</v>
      </c>
      <c r="J77" t="s">
        <v>629</v>
      </c>
      <c r="K77" s="1" t="s">
        <v>627</v>
      </c>
      <c r="L77" s="36">
        <v>7</v>
      </c>
      <c r="M77" s="36">
        <v>0</v>
      </c>
    </row>
    <row r="78" spans="1:13" x14ac:dyDescent="0.45">
      <c r="A78" s="1" t="s">
        <v>378</v>
      </c>
      <c r="B78" t="s">
        <v>666</v>
      </c>
      <c r="C78" s="64">
        <v>23965</v>
      </c>
      <c r="D78" s="36">
        <v>17</v>
      </c>
      <c r="E78" s="2">
        <f t="shared" si="2"/>
        <v>0.46990196078431373</v>
      </c>
      <c r="F78" s="64">
        <v>10199</v>
      </c>
      <c r="G78" s="2">
        <f t="shared" si="3"/>
        <v>2.3497401706049614</v>
      </c>
      <c r="H78" s="65" t="s">
        <v>37</v>
      </c>
      <c r="I78" t="s">
        <v>625</v>
      </c>
      <c r="J78" t="s">
        <v>626</v>
      </c>
      <c r="K78" s="1" t="s">
        <v>647</v>
      </c>
      <c r="L78" s="36">
        <v>3</v>
      </c>
      <c r="M78" s="36">
        <v>4</v>
      </c>
    </row>
    <row r="79" spans="1:13" x14ac:dyDescent="0.45">
      <c r="A79" s="1" t="s">
        <v>383</v>
      </c>
      <c r="B79" t="s">
        <v>642</v>
      </c>
      <c r="C79" s="64">
        <v>2243</v>
      </c>
      <c r="D79" s="36">
        <v>5</v>
      </c>
      <c r="E79" s="2">
        <f t="shared" si="2"/>
        <v>0.14953333333333335</v>
      </c>
      <c r="F79" s="64">
        <v>0</v>
      </c>
      <c r="H79" s="64">
        <v>240</v>
      </c>
      <c r="I79" t="s">
        <v>631</v>
      </c>
      <c r="J79" t="s">
        <v>629</v>
      </c>
      <c r="K79" s="1" t="s">
        <v>627</v>
      </c>
      <c r="L79" s="36">
        <v>10</v>
      </c>
      <c r="M79" s="36">
        <v>0</v>
      </c>
    </row>
    <row r="80" spans="1:13" x14ac:dyDescent="0.45">
      <c r="A80" s="1" t="s">
        <v>388</v>
      </c>
      <c r="B80" t="s">
        <v>696</v>
      </c>
      <c r="C80" s="64">
        <v>9561</v>
      </c>
      <c r="D80" s="36">
        <v>3</v>
      </c>
      <c r="F80" s="64">
        <v>127</v>
      </c>
      <c r="H80" s="65" t="s">
        <v>37</v>
      </c>
      <c r="I80" t="s">
        <v>658</v>
      </c>
      <c r="J80" t="s">
        <v>629</v>
      </c>
      <c r="K80" s="1" t="s">
        <v>647</v>
      </c>
      <c r="L80" s="36">
        <v>0</v>
      </c>
      <c r="M80" s="36">
        <v>0</v>
      </c>
    </row>
    <row r="81" spans="1:13" x14ac:dyDescent="0.45">
      <c r="A81" s="1" t="s">
        <v>393</v>
      </c>
      <c r="B81" t="s">
        <v>672</v>
      </c>
      <c r="C81" s="64">
        <v>1052</v>
      </c>
      <c r="D81" s="36">
        <v>3</v>
      </c>
      <c r="E81" s="2">
        <f t="shared" si="2"/>
        <v>0.11688888888888889</v>
      </c>
      <c r="F81" s="64">
        <v>1300</v>
      </c>
      <c r="G81" s="2">
        <f t="shared" si="3"/>
        <v>0.8092307692307692</v>
      </c>
      <c r="H81" s="64">
        <v>286</v>
      </c>
      <c r="I81" t="s">
        <v>646</v>
      </c>
      <c r="J81" t="s">
        <v>629</v>
      </c>
      <c r="K81" s="1" t="s">
        <v>627</v>
      </c>
      <c r="L81" s="36">
        <v>4</v>
      </c>
      <c r="M81" s="36">
        <v>0</v>
      </c>
    </row>
    <row r="82" spans="1:13" x14ac:dyDescent="0.45">
      <c r="A82" s="1" t="s">
        <v>398</v>
      </c>
      <c r="B82" t="s">
        <v>697</v>
      </c>
      <c r="C82" s="64">
        <v>3066</v>
      </c>
      <c r="D82" s="36">
        <v>8</v>
      </c>
      <c r="E82" s="2">
        <f t="shared" si="2"/>
        <v>0.12775</v>
      </c>
      <c r="F82" s="64">
        <v>33888</v>
      </c>
      <c r="G82" s="2">
        <f t="shared" si="3"/>
        <v>9.0474504249291779E-2</v>
      </c>
      <c r="H82" s="65" t="s">
        <v>37</v>
      </c>
      <c r="I82" t="s">
        <v>631</v>
      </c>
      <c r="J82" t="s">
        <v>629</v>
      </c>
      <c r="K82" s="1" t="s">
        <v>627</v>
      </c>
      <c r="L82" s="36">
        <v>2</v>
      </c>
      <c r="M82" s="36">
        <v>0</v>
      </c>
    </row>
    <row r="83" spans="1:13" x14ac:dyDescent="0.45">
      <c r="A83" s="1" t="s">
        <v>403</v>
      </c>
      <c r="B83" t="s">
        <v>675</v>
      </c>
      <c r="C83" s="64">
        <v>11354</v>
      </c>
      <c r="D83" s="36">
        <v>11</v>
      </c>
      <c r="E83" s="2">
        <f t="shared" si="2"/>
        <v>0.34406060606060607</v>
      </c>
      <c r="F83" s="64">
        <v>3608</v>
      </c>
      <c r="G83" s="2">
        <f t="shared" si="3"/>
        <v>3.1468957871396896</v>
      </c>
      <c r="H83" s="64">
        <v>5790</v>
      </c>
      <c r="I83" t="s">
        <v>631</v>
      </c>
      <c r="J83" t="s">
        <v>629</v>
      </c>
      <c r="K83" s="1" t="s">
        <v>627</v>
      </c>
      <c r="L83" s="36">
        <v>4</v>
      </c>
      <c r="M83" s="36">
        <v>0</v>
      </c>
    </row>
    <row r="84" spans="1:13" x14ac:dyDescent="0.45">
      <c r="A84" s="1" t="s">
        <v>408</v>
      </c>
      <c r="B84" t="s">
        <v>684</v>
      </c>
      <c r="C84" s="64">
        <v>6112</v>
      </c>
      <c r="D84" s="36">
        <v>8</v>
      </c>
      <c r="E84" s="2">
        <f t="shared" si="2"/>
        <v>0.25466666666666665</v>
      </c>
      <c r="F84" s="64">
        <v>5185</v>
      </c>
      <c r="G84" s="2">
        <f t="shared" si="3"/>
        <v>1.178784956605593</v>
      </c>
      <c r="H84" s="64">
        <v>44165</v>
      </c>
      <c r="I84" t="s">
        <v>646</v>
      </c>
      <c r="J84" t="s">
        <v>629</v>
      </c>
      <c r="K84" s="1" t="s">
        <v>627</v>
      </c>
      <c r="L84" s="36">
        <v>0</v>
      </c>
      <c r="M84" s="36">
        <v>0</v>
      </c>
    </row>
    <row r="85" spans="1:13" x14ac:dyDescent="0.45">
      <c r="A85" s="1" t="s">
        <v>413</v>
      </c>
      <c r="B85" t="s">
        <v>637</v>
      </c>
      <c r="C85" s="64">
        <v>2923</v>
      </c>
      <c r="D85" s="36">
        <v>10</v>
      </c>
      <c r="E85" s="2">
        <f t="shared" si="2"/>
        <v>9.7433333333333344E-2</v>
      </c>
      <c r="F85" s="64">
        <v>1413</v>
      </c>
      <c r="G85" s="2">
        <f t="shared" si="3"/>
        <v>2.0686482661004955</v>
      </c>
      <c r="H85" s="64">
        <v>1139</v>
      </c>
      <c r="I85" t="s">
        <v>638</v>
      </c>
      <c r="J85" t="s">
        <v>629</v>
      </c>
      <c r="K85" s="1" t="s">
        <v>627</v>
      </c>
      <c r="L85" s="36">
        <v>3</v>
      </c>
      <c r="M85" s="36">
        <v>0</v>
      </c>
    </row>
    <row r="86" spans="1:13" x14ac:dyDescent="0.45">
      <c r="A86" s="1" t="s">
        <v>418</v>
      </c>
      <c r="B86" t="s">
        <v>657</v>
      </c>
      <c r="C86" s="64">
        <v>1971</v>
      </c>
      <c r="D86" s="36">
        <v>11</v>
      </c>
      <c r="E86" s="2">
        <f t="shared" si="2"/>
        <v>5.9727272727272733E-2</v>
      </c>
      <c r="F86" s="64">
        <v>2050</v>
      </c>
      <c r="G86" s="2">
        <f t="shared" si="3"/>
        <v>0.96146341463414631</v>
      </c>
      <c r="H86" s="64">
        <v>1200</v>
      </c>
      <c r="I86" t="s">
        <v>631</v>
      </c>
      <c r="J86" t="s">
        <v>629</v>
      </c>
      <c r="K86" s="1" t="s">
        <v>627</v>
      </c>
      <c r="L86" s="36">
        <v>0</v>
      </c>
      <c r="M86" s="36">
        <v>0</v>
      </c>
    </row>
    <row r="87" spans="1:13" x14ac:dyDescent="0.45">
      <c r="A87" s="1" t="s">
        <v>423</v>
      </c>
      <c r="B87" t="s">
        <v>661</v>
      </c>
      <c r="C87" s="64">
        <v>3292</v>
      </c>
      <c r="D87" s="36">
        <v>4</v>
      </c>
      <c r="E87" s="2">
        <f t="shared" si="2"/>
        <v>0.27433333333333332</v>
      </c>
      <c r="F87" s="64">
        <v>762</v>
      </c>
      <c r="G87" s="2">
        <f t="shared" si="3"/>
        <v>4.3202099737532809</v>
      </c>
      <c r="H87" s="64">
        <v>3246</v>
      </c>
      <c r="I87" t="s">
        <v>698</v>
      </c>
      <c r="J87" t="s">
        <v>629</v>
      </c>
      <c r="K87" s="1" t="s">
        <v>627</v>
      </c>
      <c r="L87" s="36">
        <v>12</v>
      </c>
      <c r="M87" s="36">
        <v>12</v>
      </c>
    </row>
    <row r="88" spans="1:13" x14ac:dyDescent="0.45">
      <c r="A88" s="1" t="s">
        <v>428</v>
      </c>
      <c r="B88" t="s">
        <v>699</v>
      </c>
      <c r="C88" s="64">
        <v>4448</v>
      </c>
      <c r="D88" s="36">
        <v>5</v>
      </c>
      <c r="E88" s="2">
        <f t="shared" si="2"/>
        <v>0.29653333333333332</v>
      </c>
      <c r="F88" s="64">
        <v>562</v>
      </c>
      <c r="G88" s="2">
        <f t="shared" si="3"/>
        <v>7.9145907473309611</v>
      </c>
      <c r="H88" s="65" t="s">
        <v>37</v>
      </c>
      <c r="I88" t="s">
        <v>700</v>
      </c>
      <c r="J88" t="s">
        <v>629</v>
      </c>
      <c r="K88" s="1" t="s">
        <v>627</v>
      </c>
      <c r="L88" s="36">
        <v>0</v>
      </c>
      <c r="M88" s="36">
        <v>0</v>
      </c>
    </row>
    <row r="89" spans="1:13" x14ac:dyDescent="0.45">
      <c r="A89" s="1" t="s">
        <v>433</v>
      </c>
      <c r="B89" t="s">
        <v>666</v>
      </c>
      <c r="C89" s="64">
        <v>9092</v>
      </c>
      <c r="D89" s="36">
        <v>4</v>
      </c>
      <c r="E89" s="2">
        <f t="shared" si="2"/>
        <v>0.75766666666666671</v>
      </c>
      <c r="F89" s="64">
        <v>693</v>
      </c>
      <c r="G89" s="2">
        <f t="shared" si="3"/>
        <v>13.119769119769121</v>
      </c>
      <c r="H89" s="64">
        <v>4950</v>
      </c>
      <c r="I89" t="s">
        <v>631</v>
      </c>
      <c r="J89" t="s">
        <v>629</v>
      </c>
      <c r="K89" s="1" t="s">
        <v>627</v>
      </c>
      <c r="L89" s="36">
        <v>0</v>
      </c>
      <c r="M89" s="36">
        <v>0</v>
      </c>
    </row>
    <row r="90" spans="1:13" x14ac:dyDescent="0.45">
      <c r="A90" s="1" t="s">
        <v>438</v>
      </c>
      <c r="B90" t="s">
        <v>701</v>
      </c>
      <c r="C90" s="64">
        <v>426832</v>
      </c>
      <c r="D90" s="36">
        <v>365</v>
      </c>
      <c r="E90" s="2">
        <f t="shared" si="2"/>
        <v>0.38980091324200911</v>
      </c>
      <c r="F90" s="64">
        <v>84825</v>
      </c>
      <c r="G90" s="2">
        <f t="shared" si="3"/>
        <v>5.0319127615679342</v>
      </c>
      <c r="H90" s="64">
        <v>47715</v>
      </c>
      <c r="I90" t="s">
        <v>702</v>
      </c>
      <c r="J90" t="s">
        <v>702</v>
      </c>
      <c r="K90" s="1" t="s">
        <v>627</v>
      </c>
      <c r="L90" s="36">
        <v>88</v>
      </c>
      <c r="M90" s="36">
        <v>0</v>
      </c>
    </row>
    <row r="91" spans="1:13" x14ac:dyDescent="0.45">
      <c r="A91" s="1" t="s">
        <v>443</v>
      </c>
      <c r="B91" t="s">
        <v>642</v>
      </c>
      <c r="C91" s="64">
        <v>24234</v>
      </c>
      <c r="D91" s="36">
        <v>12</v>
      </c>
      <c r="E91" s="2">
        <f t="shared" si="2"/>
        <v>0.67316666666666658</v>
      </c>
      <c r="F91" s="64">
        <v>3201</v>
      </c>
      <c r="G91" s="2">
        <f t="shared" si="3"/>
        <v>7.5707591377694472</v>
      </c>
      <c r="H91" s="65" t="s">
        <v>37</v>
      </c>
      <c r="I91" t="s">
        <v>698</v>
      </c>
      <c r="J91" t="s">
        <v>629</v>
      </c>
      <c r="K91" s="1" t="s">
        <v>627</v>
      </c>
      <c r="L91" s="36">
        <v>0</v>
      </c>
      <c r="M91" s="36">
        <v>0</v>
      </c>
    </row>
    <row r="92" spans="1:13" x14ac:dyDescent="0.45">
      <c r="A92" s="1" t="s">
        <v>448</v>
      </c>
      <c r="B92" t="s">
        <v>652</v>
      </c>
      <c r="C92" s="64">
        <v>2414</v>
      </c>
      <c r="D92" s="36">
        <v>5</v>
      </c>
      <c r="E92" s="2">
        <f t="shared" si="2"/>
        <v>0.16093333333333332</v>
      </c>
      <c r="F92" s="64">
        <v>2460</v>
      </c>
      <c r="G92" s="2">
        <f t="shared" si="3"/>
        <v>0.9813008130081301</v>
      </c>
      <c r="H92" s="64">
        <v>31209</v>
      </c>
      <c r="I92" t="s">
        <v>625</v>
      </c>
      <c r="J92" t="s">
        <v>626</v>
      </c>
      <c r="K92" s="1" t="s">
        <v>647</v>
      </c>
      <c r="L92" s="36">
        <v>0</v>
      </c>
      <c r="M92" s="36">
        <v>0</v>
      </c>
    </row>
    <row r="93" spans="1:13" x14ac:dyDescent="0.45">
      <c r="A93" s="1" t="s">
        <v>453</v>
      </c>
      <c r="B93" t="s">
        <v>683</v>
      </c>
      <c r="C93" s="64">
        <v>9700</v>
      </c>
      <c r="D93" s="36">
        <v>12</v>
      </c>
      <c r="E93" s="2">
        <f t="shared" si="2"/>
        <v>0.26944444444444443</v>
      </c>
      <c r="F93" s="64">
        <v>4332</v>
      </c>
      <c r="G93" s="2">
        <f t="shared" si="3"/>
        <v>2.2391505078485689</v>
      </c>
      <c r="H93" s="64">
        <v>74767</v>
      </c>
      <c r="I93" t="s">
        <v>631</v>
      </c>
      <c r="J93" t="s">
        <v>629</v>
      </c>
      <c r="K93" s="1" t="s">
        <v>627</v>
      </c>
      <c r="L93" s="36">
        <v>0</v>
      </c>
      <c r="M93" s="36">
        <v>0</v>
      </c>
    </row>
    <row r="94" spans="1:13" x14ac:dyDescent="0.45">
      <c r="A94" s="1" t="s">
        <v>458</v>
      </c>
      <c r="B94" t="s">
        <v>703</v>
      </c>
      <c r="C94" s="64">
        <v>875</v>
      </c>
      <c r="D94" s="36">
        <v>6</v>
      </c>
      <c r="E94" s="2">
        <f t="shared" si="2"/>
        <v>4.8611111111111112E-2</v>
      </c>
      <c r="F94" s="64">
        <v>1040</v>
      </c>
      <c r="G94" s="2">
        <f t="shared" si="3"/>
        <v>0.84134615384615385</v>
      </c>
      <c r="H94" s="64">
        <v>1352</v>
      </c>
      <c r="I94" t="s">
        <v>635</v>
      </c>
      <c r="J94" t="s">
        <v>629</v>
      </c>
      <c r="K94" s="1" t="s">
        <v>627</v>
      </c>
      <c r="L94" s="36">
        <v>8</v>
      </c>
      <c r="M94" s="36">
        <v>0</v>
      </c>
    </row>
    <row r="95" spans="1:13" x14ac:dyDescent="0.45">
      <c r="A95" s="1" t="s">
        <v>463</v>
      </c>
      <c r="B95" t="s">
        <v>653</v>
      </c>
      <c r="C95" s="64">
        <v>1024</v>
      </c>
      <c r="D95" s="36">
        <v>3</v>
      </c>
      <c r="E95" s="2">
        <f t="shared" si="2"/>
        <v>0.11377777777777777</v>
      </c>
      <c r="F95" s="64">
        <v>750</v>
      </c>
      <c r="G95" s="2">
        <f t="shared" si="3"/>
        <v>1.3653333333333333</v>
      </c>
      <c r="H95" s="64">
        <v>2100</v>
      </c>
      <c r="I95" t="s">
        <v>704</v>
      </c>
      <c r="J95" t="s">
        <v>629</v>
      </c>
      <c r="K95" s="1" t="s">
        <v>627</v>
      </c>
      <c r="L95" s="36">
        <v>0</v>
      </c>
      <c r="M95" s="36">
        <v>0</v>
      </c>
    </row>
    <row r="96" spans="1:13" x14ac:dyDescent="0.45">
      <c r="A96" s="1" t="s">
        <v>468</v>
      </c>
      <c r="B96" t="s">
        <v>683</v>
      </c>
      <c r="C96" s="64">
        <v>1106</v>
      </c>
      <c r="D96" s="36">
        <v>0</v>
      </c>
      <c r="F96" s="65" t="s">
        <v>37</v>
      </c>
      <c r="H96" s="65" t="s">
        <v>37</v>
      </c>
      <c r="I96" t="s">
        <v>37</v>
      </c>
      <c r="J96" t="s">
        <v>37</v>
      </c>
      <c r="K96" s="1" t="s">
        <v>627</v>
      </c>
      <c r="L96" t="s">
        <v>37</v>
      </c>
      <c r="M96" t="s">
        <v>37</v>
      </c>
    </row>
    <row r="97" spans="1:13" x14ac:dyDescent="0.45">
      <c r="A97" s="1" t="s">
        <v>470</v>
      </c>
      <c r="B97" t="s">
        <v>644</v>
      </c>
      <c r="C97" s="64">
        <v>23297</v>
      </c>
      <c r="D97" s="36">
        <v>14</v>
      </c>
      <c r="E97" s="2">
        <f t="shared" si="2"/>
        <v>0.55469047619047618</v>
      </c>
      <c r="F97" s="64">
        <v>3319</v>
      </c>
      <c r="G97" s="2">
        <f t="shared" si="3"/>
        <v>7.019282916541127</v>
      </c>
      <c r="H97" s="64">
        <v>4065</v>
      </c>
      <c r="I97" t="s">
        <v>634</v>
      </c>
      <c r="J97" t="s">
        <v>629</v>
      </c>
      <c r="K97" s="1" t="s">
        <v>627</v>
      </c>
      <c r="L97" s="36">
        <v>36</v>
      </c>
      <c r="M97" s="36">
        <v>0</v>
      </c>
    </row>
    <row r="98" spans="1:13" x14ac:dyDescent="0.45">
      <c r="A98" s="1" t="s">
        <v>475</v>
      </c>
      <c r="B98" t="s">
        <v>667</v>
      </c>
      <c r="C98" s="64">
        <v>4841</v>
      </c>
      <c r="D98" s="36">
        <v>11</v>
      </c>
      <c r="E98" s="2">
        <f t="shared" si="2"/>
        <v>0.14669696969696969</v>
      </c>
      <c r="F98" s="64">
        <v>1040</v>
      </c>
      <c r="G98" s="2">
        <f t="shared" si="3"/>
        <v>4.654807692307692</v>
      </c>
      <c r="H98" s="64">
        <v>3640</v>
      </c>
      <c r="I98" t="s">
        <v>631</v>
      </c>
      <c r="J98" t="s">
        <v>629</v>
      </c>
      <c r="K98" s="1" t="s">
        <v>627</v>
      </c>
      <c r="L98" s="36">
        <v>6</v>
      </c>
      <c r="M98" s="36">
        <v>6</v>
      </c>
    </row>
    <row r="99" spans="1:13" x14ac:dyDescent="0.45">
      <c r="A99" s="1" t="s">
        <v>480</v>
      </c>
      <c r="B99" t="s">
        <v>682</v>
      </c>
      <c r="C99" s="64">
        <v>7264</v>
      </c>
      <c r="D99" s="36">
        <v>9</v>
      </c>
      <c r="E99" s="2">
        <f t="shared" si="2"/>
        <v>0.26903703703703702</v>
      </c>
      <c r="F99" s="64">
        <v>7442</v>
      </c>
      <c r="G99" s="2">
        <f t="shared" si="3"/>
        <v>0.97608169846815374</v>
      </c>
      <c r="H99" s="64">
        <v>64149</v>
      </c>
      <c r="I99" t="s">
        <v>705</v>
      </c>
      <c r="J99" t="s">
        <v>629</v>
      </c>
      <c r="K99" s="1" t="s">
        <v>627</v>
      </c>
      <c r="L99" s="36">
        <v>10</v>
      </c>
      <c r="M99" s="36">
        <v>0</v>
      </c>
    </row>
    <row r="100" spans="1:13" x14ac:dyDescent="0.45">
      <c r="A100" s="1" t="s">
        <v>485</v>
      </c>
      <c r="B100" t="s">
        <v>706</v>
      </c>
      <c r="C100" s="64">
        <v>1191</v>
      </c>
      <c r="D100" s="36">
        <v>5</v>
      </c>
      <c r="E100" s="2">
        <f t="shared" si="2"/>
        <v>7.9399999999999998E-2</v>
      </c>
      <c r="F100" s="64">
        <v>480</v>
      </c>
      <c r="G100" s="2">
        <f t="shared" si="3"/>
        <v>2.4812500000000002</v>
      </c>
      <c r="H100" s="64">
        <v>3640</v>
      </c>
      <c r="I100" t="s">
        <v>646</v>
      </c>
      <c r="J100" t="s">
        <v>629</v>
      </c>
      <c r="K100" s="1" t="s">
        <v>627</v>
      </c>
      <c r="L100" s="36">
        <v>0</v>
      </c>
      <c r="M100" s="36">
        <v>0</v>
      </c>
    </row>
    <row r="101" spans="1:13" x14ac:dyDescent="0.45">
      <c r="A101" s="1" t="s">
        <v>490</v>
      </c>
      <c r="B101" t="s">
        <v>707</v>
      </c>
      <c r="C101" s="64">
        <v>164962</v>
      </c>
      <c r="D101" s="36">
        <v>118</v>
      </c>
      <c r="E101" s="2">
        <f t="shared" si="2"/>
        <v>0.46599435028248587</v>
      </c>
      <c r="F101" s="64">
        <v>47085</v>
      </c>
      <c r="G101" s="2">
        <f t="shared" si="3"/>
        <v>3.5034936816395881</v>
      </c>
      <c r="H101" s="64">
        <v>68643</v>
      </c>
      <c r="I101" t="s">
        <v>708</v>
      </c>
      <c r="J101" t="s">
        <v>37</v>
      </c>
      <c r="K101" s="1" t="s">
        <v>627</v>
      </c>
      <c r="L101" s="36">
        <v>0</v>
      </c>
      <c r="M101" s="36">
        <v>0</v>
      </c>
    </row>
    <row r="102" spans="1:13" x14ac:dyDescent="0.45">
      <c r="A102" s="1" t="s">
        <v>494</v>
      </c>
      <c r="B102" t="s">
        <v>636</v>
      </c>
      <c r="C102" s="64">
        <v>98205</v>
      </c>
      <c r="D102" s="36">
        <v>40</v>
      </c>
      <c r="E102" s="2">
        <f t="shared" si="2"/>
        <v>0.81837499999999996</v>
      </c>
      <c r="F102" s="64">
        <v>7262</v>
      </c>
      <c r="G102" s="2">
        <f t="shared" si="3"/>
        <v>13.523134122831175</v>
      </c>
      <c r="H102" s="64">
        <v>125829</v>
      </c>
      <c r="I102" t="s">
        <v>638</v>
      </c>
      <c r="J102" t="s">
        <v>629</v>
      </c>
      <c r="K102" s="1" t="s">
        <v>627</v>
      </c>
      <c r="L102" s="36">
        <v>35</v>
      </c>
      <c r="M102" s="36">
        <v>0</v>
      </c>
    </row>
    <row r="103" spans="1:13" x14ac:dyDescent="0.45">
      <c r="A103" s="1" t="s">
        <v>497</v>
      </c>
      <c r="B103" t="s">
        <v>709</v>
      </c>
      <c r="C103" s="64">
        <v>26856</v>
      </c>
      <c r="D103" s="36">
        <v>31</v>
      </c>
      <c r="E103" s="2">
        <f t="shared" si="2"/>
        <v>0.28877419354838707</v>
      </c>
      <c r="F103" s="64">
        <v>7553</v>
      </c>
      <c r="G103" s="2">
        <f t="shared" si="3"/>
        <v>3.5556732424202302</v>
      </c>
      <c r="H103" s="64">
        <v>31551</v>
      </c>
      <c r="I103" t="s">
        <v>634</v>
      </c>
      <c r="J103" t="s">
        <v>629</v>
      </c>
      <c r="K103" s="1" t="s">
        <v>627</v>
      </c>
      <c r="L103" s="36">
        <v>14</v>
      </c>
      <c r="M103" s="36">
        <v>8</v>
      </c>
    </row>
    <row r="104" spans="1:13" x14ac:dyDescent="0.45">
      <c r="A104" s="1" t="s">
        <v>500</v>
      </c>
      <c r="B104" t="s">
        <v>661</v>
      </c>
      <c r="C104" s="64">
        <v>50138</v>
      </c>
      <c r="D104" s="36">
        <v>27</v>
      </c>
      <c r="E104" s="2">
        <f t="shared" si="2"/>
        <v>0.61898765432098768</v>
      </c>
      <c r="F104" s="64">
        <v>11839</v>
      </c>
      <c r="G104" s="2">
        <f t="shared" si="3"/>
        <v>4.2349860630120784</v>
      </c>
      <c r="H104" s="64">
        <v>62388</v>
      </c>
      <c r="I104" t="s">
        <v>634</v>
      </c>
      <c r="J104" t="s">
        <v>629</v>
      </c>
      <c r="K104" s="1" t="s">
        <v>627</v>
      </c>
      <c r="L104" s="36">
        <v>21</v>
      </c>
      <c r="M104" s="36">
        <v>15</v>
      </c>
    </row>
    <row r="105" spans="1:13" x14ac:dyDescent="0.45">
      <c r="A105" s="1" t="s">
        <v>505</v>
      </c>
      <c r="B105" t="s">
        <v>684</v>
      </c>
      <c r="C105" s="64">
        <v>1427</v>
      </c>
      <c r="D105" s="36">
        <v>2</v>
      </c>
      <c r="E105" s="2">
        <f t="shared" si="2"/>
        <v>0.23783333333333334</v>
      </c>
      <c r="F105" s="64">
        <v>150</v>
      </c>
      <c r="G105" s="2">
        <f t="shared" si="3"/>
        <v>9.5133333333333336</v>
      </c>
      <c r="H105" s="64">
        <v>150</v>
      </c>
      <c r="I105" t="s">
        <v>625</v>
      </c>
      <c r="J105" t="s">
        <v>626</v>
      </c>
      <c r="K105" s="1" t="s">
        <v>627</v>
      </c>
      <c r="L105" s="36">
        <v>10</v>
      </c>
      <c r="M105" s="36">
        <v>0</v>
      </c>
    </row>
    <row r="106" spans="1:13" x14ac:dyDescent="0.45">
      <c r="A106" s="1" t="s">
        <v>510</v>
      </c>
      <c r="B106" t="s">
        <v>652</v>
      </c>
      <c r="C106" s="64">
        <v>2862</v>
      </c>
      <c r="D106" s="36">
        <v>5</v>
      </c>
      <c r="E106" s="2">
        <f t="shared" si="2"/>
        <v>0.1908</v>
      </c>
      <c r="F106" s="64">
        <v>419</v>
      </c>
      <c r="G106" s="2">
        <f t="shared" si="3"/>
        <v>6.8305489260143197</v>
      </c>
      <c r="H106" s="64">
        <v>2108</v>
      </c>
      <c r="I106" t="s">
        <v>631</v>
      </c>
      <c r="J106" t="s">
        <v>629</v>
      </c>
      <c r="K106" s="1" t="s">
        <v>647</v>
      </c>
      <c r="L106" s="36">
        <v>2</v>
      </c>
      <c r="M106" s="36">
        <v>0</v>
      </c>
    </row>
    <row r="107" spans="1:13" x14ac:dyDescent="0.45">
      <c r="A107" s="1" t="s">
        <v>515</v>
      </c>
      <c r="B107" t="s">
        <v>651</v>
      </c>
      <c r="C107" s="64">
        <v>266</v>
      </c>
      <c r="D107" s="36">
        <v>1</v>
      </c>
      <c r="E107" s="2">
        <f t="shared" si="2"/>
        <v>8.8666666666666671E-2</v>
      </c>
      <c r="F107" s="64">
        <v>52</v>
      </c>
      <c r="G107" s="2">
        <f t="shared" si="3"/>
        <v>5.115384615384615</v>
      </c>
      <c r="H107" s="64">
        <v>156</v>
      </c>
      <c r="I107" t="s">
        <v>710</v>
      </c>
      <c r="J107" t="s">
        <v>629</v>
      </c>
      <c r="K107" s="1" t="s">
        <v>647</v>
      </c>
      <c r="L107" s="36">
        <v>0</v>
      </c>
      <c r="M107" s="36">
        <v>0</v>
      </c>
    </row>
    <row r="108" spans="1:13" x14ac:dyDescent="0.45">
      <c r="A108" s="1" t="s">
        <v>520</v>
      </c>
      <c r="B108" t="s">
        <v>673</v>
      </c>
      <c r="C108" s="64">
        <v>835</v>
      </c>
      <c r="D108" s="36">
        <v>2</v>
      </c>
      <c r="E108" s="2">
        <f t="shared" si="2"/>
        <v>0.13916666666666666</v>
      </c>
      <c r="F108" s="65" t="s">
        <v>37</v>
      </c>
      <c r="H108" s="64">
        <v>400</v>
      </c>
      <c r="I108" t="s">
        <v>37</v>
      </c>
      <c r="J108" t="s">
        <v>37</v>
      </c>
      <c r="K108" s="1" t="s">
        <v>647</v>
      </c>
      <c r="L108" s="36">
        <v>4</v>
      </c>
      <c r="M108" s="36">
        <v>0</v>
      </c>
    </row>
    <row r="109" spans="1:13" x14ac:dyDescent="0.45">
      <c r="A109" s="1" t="s">
        <v>525</v>
      </c>
      <c r="B109" t="s">
        <v>642</v>
      </c>
      <c r="C109" s="64">
        <v>2988</v>
      </c>
      <c r="D109" s="36">
        <v>4</v>
      </c>
      <c r="E109" s="2">
        <f t="shared" si="2"/>
        <v>0.249</v>
      </c>
      <c r="F109" s="64">
        <v>436</v>
      </c>
      <c r="G109" s="2">
        <f t="shared" si="3"/>
        <v>6.8532110091743119</v>
      </c>
      <c r="H109" s="64">
        <v>82</v>
      </c>
      <c r="I109" t="s">
        <v>631</v>
      </c>
      <c r="J109" t="s">
        <v>629</v>
      </c>
      <c r="K109" s="1" t="s">
        <v>627</v>
      </c>
      <c r="L109" s="36">
        <v>3</v>
      </c>
      <c r="M109" s="36">
        <v>0</v>
      </c>
    </row>
    <row r="110" spans="1:13" x14ac:dyDescent="0.45">
      <c r="A110" s="1" t="s">
        <v>530</v>
      </c>
      <c r="B110" t="s">
        <v>652</v>
      </c>
      <c r="C110" s="64">
        <v>395</v>
      </c>
      <c r="D110" s="36">
        <v>2</v>
      </c>
      <c r="E110" s="2">
        <f t="shared" si="2"/>
        <v>6.5833333333333327E-2</v>
      </c>
      <c r="F110" s="64">
        <v>100</v>
      </c>
      <c r="G110" s="2">
        <f t="shared" si="3"/>
        <v>3.95</v>
      </c>
      <c r="H110" s="64">
        <v>1990</v>
      </c>
      <c r="I110" t="s">
        <v>711</v>
      </c>
      <c r="J110" t="s">
        <v>629</v>
      </c>
      <c r="K110" s="1" t="s">
        <v>627</v>
      </c>
      <c r="L110" s="36">
        <v>6</v>
      </c>
      <c r="M110" s="36">
        <v>4</v>
      </c>
    </row>
    <row r="111" spans="1:13" x14ac:dyDescent="0.45">
      <c r="A111" s="1" t="s">
        <v>535</v>
      </c>
      <c r="B111" t="s">
        <v>712</v>
      </c>
      <c r="C111" s="64">
        <v>693514</v>
      </c>
      <c r="D111" s="36">
        <v>605</v>
      </c>
      <c r="E111" s="2">
        <f t="shared" si="2"/>
        <v>0.38210137741046835</v>
      </c>
      <c r="F111" s="64">
        <v>259701</v>
      </c>
      <c r="G111" s="2">
        <f t="shared" si="3"/>
        <v>2.6704325358777981</v>
      </c>
      <c r="H111" s="64">
        <v>692707</v>
      </c>
      <c r="I111" t="s">
        <v>625</v>
      </c>
      <c r="J111" t="s">
        <v>626</v>
      </c>
      <c r="K111" s="1" t="s">
        <v>627</v>
      </c>
      <c r="L111" s="36">
        <v>92</v>
      </c>
      <c r="M111" s="36">
        <v>0</v>
      </c>
    </row>
    <row r="112" spans="1:13" x14ac:dyDescent="0.45">
      <c r="A112" s="1" t="s">
        <v>540</v>
      </c>
      <c r="B112" t="s">
        <v>653</v>
      </c>
      <c r="C112" s="64">
        <v>8584</v>
      </c>
      <c r="D112" s="36">
        <v>6</v>
      </c>
      <c r="E112" s="2">
        <f t="shared" si="2"/>
        <v>0.47688888888888892</v>
      </c>
      <c r="F112" s="64">
        <v>109</v>
      </c>
      <c r="G112" s="2">
        <f t="shared" si="3"/>
        <v>78.752293577981646</v>
      </c>
      <c r="H112" s="65" t="s">
        <v>37</v>
      </c>
      <c r="I112" t="s">
        <v>625</v>
      </c>
      <c r="J112" t="s">
        <v>626</v>
      </c>
      <c r="K112" s="1" t="s">
        <v>627</v>
      </c>
      <c r="L112" s="36">
        <v>0</v>
      </c>
      <c r="M112" s="36">
        <v>0</v>
      </c>
    </row>
    <row r="113" spans="1:13" x14ac:dyDescent="0.45">
      <c r="A113" s="1" t="s">
        <v>545</v>
      </c>
      <c r="B113" t="s">
        <v>713</v>
      </c>
      <c r="C113" s="64">
        <v>5395</v>
      </c>
      <c r="D113" s="36">
        <v>16</v>
      </c>
      <c r="E113" s="2">
        <f t="shared" si="2"/>
        <v>0.11239583333333333</v>
      </c>
      <c r="F113" s="64">
        <v>3018</v>
      </c>
      <c r="G113" s="2">
        <f t="shared" si="3"/>
        <v>1.7876076872100728</v>
      </c>
      <c r="H113" s="64">
        <v>3285</v>
      </c>
      <c r="I113" t="s">
        <v>625</v>
      </c>
      <c r="J113" t="s">
        <v>626</v>
      </c>
      <c r="K113" s="1" t="s">
        <v>627</v>
      </c>
      <c r="L113" s="36">
        <v>3</v>
      </c>
      <c r="M113" s="36">
        <v>0</v>
      </c>
    </row>
    <row r="114" spans="1:13" x14ac:dyDescent="0.45">
      <c r="A114" s="1" t="s">
        <v>550</v>
      </c>
      <c r="B114" t="s">
        <v>659</v>
      </c>
      <c r="C114" s="64">
        <v>8387</v>
      </c>
      <c r="D114" s="36">
        <v>27</v>
      </c>
      <c r="E114" s="2">
        <f t="shared" si="2"/>
        <v>0.10354320987654321</v>
      </c>
      <c r="F114" s="64">
        <v>1619</v>
      </c>
      <c r="G114" s="2">
        <f t="shared" si="3"/>
        <v>5.1803582458307593</v>
      </c>
      <c r="H114" s="64">
        <v>15300</v>
      </c>
      <c r="I114" t="s">
        <v>704</v>
      </c>
      <c r="J114" t="s">
        <v>629</v>
      </c>
      <c r="K114" s="1" t="s">
        <v>627</v>
      </c>
      <c r="L114" s="36">
        <v>10</v>
      </c>
      <c r="M114" s="36">
        <v>0</v>
      </c>
    </row>
    <row r="115" spans="1:13" x14ac:dyDescent="0.45">
      <c r="A115" s="1" t="s">
        <v>555</v>
      </c>
      <c r="B115" t="s">
        <v>714</v>
      </c>
      <c r="C115" s="64">
        <v>2384</v>
      </c>
      <c r="D115" s="36">
        <v>6</v>
      </c>
      <c r="E115" s="2">
        <f t="shared" si="2"/>
        <v>0.13244444444444445</v>
      </c>
      <c r="F115" s="64">
        <v>500</v>
      </c>
      <c r="G115" s="2">
        <f t="shared" si="3"/>
        <v>4.7679999999999998</v>
      </c>
      <c r="H115" s="64">
        <v>1000</v>
      </c>
      <c r="I115" t="s">
        <v>638</v>
      </c>
      <c r="J115" t="s">
        <v>629</v>
      </c>
      <c r="K115" s="1" t="s">
        <v>627</v>
      </c>
      <c r="L115" s="36">
        <v>0</v>
      </c>
      <c r="M115" s="36">
        <v>0</v>
      </c>
    </row>
    <row r="116" spans="1:13" x14ac:dyDescent="0.45">
      <c r="A116" s="1" t="s">
        <v>560</v>
      </c>
      <c r="B116" t="s">
        <v>672</v>
      </c>
      <c r="C116" s="64">
        <v>2617</v>
      </c>
      <c r="D116" s="36">
        <v>4</v>
      </c>
      <c r="E116" s="2">
        <f t="shared" si="2"/>
        <v>0.21808333333333332</v>
      </c>
      <c r="F116" s="64">
        <v>2080</v>
      </c>
      <c r="G116" s="2">
        <f t="shared" si="3"/>
        <v>1.258173076923077</v>
      </c>
      <c r="H116" s="64">
        <v>2484</v>
      </c>
      <c r="I116" t="s">
        <v>631</v>
      </c>
      <c r="J116" t="s">
        <v>629</v>
      </c>
      <c r="K116" s="1" t="s">
        <v>647</v>
      </c>
      <c r="L116" s="36">
        <v>0</v>
      </c>
      <c r="M116" s="36">
        <v>0</v>
      </c>
    </row>
    <row r="117" spans="1:13" x14ac:dyDescent="0.45">
      <c r="A117" s="1" t="s">
        <v>563</v>
      </c>
      <c r="B117" t="s">
        <v>703</v>
      </c>
      <c r="C117" s="64">
        <v>1842</v>
      </c>
      <c r="D117" s="36">
        <v>19</v>
      </c>
      <c r="E117" s="2">
        <f t="shared" si="2"/>
        <v>3.2315789473684207E-2</v>
      </c>
      <c r="F117" s="64">
        <v>4264</v>
      </c>
      <c r="G117" s="2">
        <f t="shared" si="3"/>
        <v>0.43198874296435275</v>
      </c>
      <c r="H117" s="64">
        <v>2080</v>
      </c>
      <c r="I117" t="s">
        <v>625</v>
      </c>
      <c r="J117" t="s">
        <v>626</v>
      </c>
      <c r="K117" s="1" t="s">
        <v>627</v>
      </c>
      <c r="L117" s="36">
        <v>12</v>
      </c>
      <c r="M117" s="36">
        <v>0</v>
      </c>
    </row>
    <row r="118" spans="1:13" x14ac:dyDescent="0.45">
      <c r="A118" s="1" t="s">
        <v>568</v>
      </c>
      <c r="B118" t="s">
        <v>630</v>
      </c>
      <c r="C118" s="64">
        <v>703</v>
      </c>
      <c r="D118" s="36">
        <v>11</v>
      </c>
      <c r="E118" s="2">
        <f t="shared" si="2"/>
        <v>2.1303030303030303E-2</v>
      </c>
      <c r="F118" s="64">
        <v>1637</v>
      </c>
      <c r="G118" s="2">
        <f t="shared" si="3"/>
        <v>0.42944410507025044</v>
      </c>
      <c r="H118" s="64">
        <v>1664</v>
      </c>
      <c r="I118" t="s">
        <v>631</v>
      </c>
      <c r="J118" t="s">
        <v>629</v>
      </c>
      <c r="K118" s="1" t="s">
        <v>647</v>
      </c>
      <c r="L118" s="36">
        <v>0</v>
      </c>
      <c r="M118" s="36">
        <v>0</v>
      </c>
    </row>
    <row r="119" spans="1:13" x14ac:dyDescent="0.45">
      <c r="A119" s="1" t="s">
        <v>573</v>
      </c>
      <c r="B119" t="s">
        <v>715</v>
      </c>
      <c r="C119" s="64">
        <v>46677</v>
      </c>
      <c r="D119" s="36">
        <v>49</v>
      </c>
      <c r="E119" s="2">
        <f t="shared" si="2"/>
        <v>0.31753061224489793</v>
      </c>
      <c r="F119" s="64">
        <v>18374</v>
      </c>
      <c r="G119" s="2">
        <f t="shared" si="3"/>
        <v>2.5403831501034069</v>
      </c>
      <c r="H119" s="64">
        <v>21652</v>
      </c>
      <c r="I119" t="s">
        <v>625</v>
      </c>
      <c r="J119" t="s">
        <v>626</v>
      </c>
      <c r="K119" s="1" t="s">
        <v>627</v>
      </c>
      <c r="L119" s="36">
        <v>0</v>
      </c>
      <c r="M119" s="36">
        <v>0</v>
      </c>
    </row>
    <row r="120" spans="1:13" x14ac:dyDescent="0.45">
      <c r="A120" s="1" t="s">
        <v>578</v>
      </c>
      <c r="B120" t="s">
        <v>678</v>
      </c>
      <c r="C120" s="64">
        <v>1127</v>
      </c>
      <c r="D120" s="36">
        <v>0</v>
      </c>
      <c r="F120" s="65" t="s">
        <v>37</v>
      </c>
      <c r="H120" s="65" t="s">
        <v>37</v>
      </c>
      <c r="I120" t="s">
        <v>37</v>
      </c>
      <c r="J120" t="s">
        <v>37</v>
      </c>
      <c r="K120" s="1" t="s">
        <v>627</v>
      </c>
      <c r="L120" t="s">
        <v>37</v>
      </c>
      <c r="M120" t="s">
        <v>37</v>
      </c>
    </row>
    <row r="121" spans="1:13" x14ac:dyDescent="0.45">
      <c r="A121" s="1" t="s">
        <v>579</v>
      </c>
      <c r="B121" t="s">
        <v>682</v>
      </c>
      <c r="C121" s="64">
        <v>3047</v>
      </c>
      <c r="D121" s="36">
        <v>3</v>
      </c>
      <c r="E121" s="2">
        <f t="shared" si="2"/>
        <v>0.33855555555555555</v>
      </c>
      <c r="F121" s="64">
        <v>510</v>
      </c>
      <c r="G121" s="2">
        <f t="shared" si="3"/>
        <v>5.9745098039215687</v>
      </c>
      <c r="H121" s="64">
        <v>1115</v>
      </c>
      <c r="I121" t="s">
        <v>631</v>
      </c>
      <c r="J121" t="s">
        <v>629</v>
      </c>
      <c r="K121" s="1" t="s">
        <v>627</v>
      </c>
      <c r="L121" s="36">
        <v>0</v>
      </c>
      <c r="M121" s="36">
        <v>0</v>
      </c>
    </row>
    <row r="122" spans="1:13" x14ac:dyDescent="0.45">
      <c r="A122" s="1" t="s">
        <v>584</v>
      </c>
      <c r="B122" t="s">
        <v>693</v>
      </c>
      <c r="C122" s="64">
        <v>11750</v>
      </c>
      <c r="D122" s="36">
        <v>9</v>
      </c>
      <c r="E122" s="2">
        <f t="shared" si="2"/>
        <v>0.43518518518518517</v>
      </c>
      <c r="F122" s="64">
        <v>4827</v>
      </c>
      <c r="G122" s="2">
        <f t="shared" si="3"/>
        <v>2.4342241557903459</v>
      </c>
      <c r="H122" s="64">
        <v>8991</v>
      </c>
      <c r="I122" t="s">
        <v>634</v>
      </c>
      <c r="J122" t="s">
        <v>629</v>
      </c>
      <c r="K122" s="1" t="s">
        <v>627</v>
      </c>
      <c r="L122" s="36">
        <v>1</v>
      </c>
      <c r="M122" s="36">
        <v>0</v>
      </c>
    </row>
    <row r="123" spans="1:13" x14ac:dyDescent="0.45">
      <c r="A123" s="1" t="s">
        <v>589</v>
      </c>
      <c r="B123" t="s">
        <v>684</v>
      </c>
      <c r="C123" s="64">
        <v>1944</v>
      </c>
      <c r="D123" s="36">
        <v>4</v>
      </c>
      <c r="E123" s="2">
        <f t="shared" si="2"/>
        <v>0.16200000000000001</v>
      </c>
      <c r="F123" s="64">
        <v>1404</v>
      </c>
      <c r="G123" s="2">
        <f t="shared" si="3"/>
        <v>1.3846153846153846</v>
      </c>
      <c r="H123" s="65" t="s">
        <v>37</v>
      </c>
      <c r="I123" t="s">
        <v>631</v>
      </c>
      <c r="J123" t="s">
        <v>629</v>
      </c>
      <c r="K123" s="1" t="s">
        <v>627</v>
      </c>
      <c r="L123" s="36">
        <v>0</v>
      </c>
      <c r="M123" s="36">
        <v>0</v>
      </c>
    </row>
    <row r="124" spans="1:13" x14ac:dyDescent="0.45">
      <c r="A124" s="1" t="s">
        <v>594</v>
      </c>
      <c r="B124" t="s">
        <v>661</v>
      </c>
      <c r="C124" s="64">
        <v>1075</v>
      </c>
      <c r="D124" s="36">
        <v>4</v>
      </c>
      <c r="E124" s="2">
        <f t="shared" si="2"/>
        <v>8.9583333333333334E-2</v>
      </c>
      <c r="F124" s="64">
        <v>702</v>
      </c>
      <c r="G124" s="2">
        <f t="shared" si="3"/>
        <v>1.5313390313390314</v>
      </c>
      <c r="H124" s="64">
        <v>7280</v>
      </c>
      <c r="I124" t="s">
        <v>631</v>
      </c>
      <c r="J124" t="s">
        <v>629</v>
      </c>
      <c r="K124" s="1" t="s">
        <v>627</v>
      </c>
      <c r="L124" s="36">
        <v>0</v>
      </c>
      <c r="M124" s="36">
        <v>0</v>
      </c>
    </row>
    <row r="125" spans="1:13" x14ac:dyDescent="0.45">
      <c r="A125" s="1" t="s">
        <v>599</v>
      </c>
      <c r="B125" t="s">
        <v>666</v>
      </c>
      <c r="C125" s="64">
        <v>27068</v>
      </c>
      <c r="D125" s="36">
        <v>6</v>
      </c>
      <c r="E125" s="2">
        <f t="shared" si="2"/>
        <v>1.5037777777777777</v>
      </c>
      <c r="F125" s="64">
        <v>4379</v>
      </c>
      <c r="G125" s="2">
        <f t="shared" si="3"/>
        <v>6.1813199360584612</v>
      </c>
      <c r="H125" s="64">
        <v>22325</v>
      </c>
      <c r="I125" t="s">
        <v>634</v>
      </c>
      <c r="J125" t="s">
        <v>629</v>
      </c>
      <c r="K125" s="1" t="s">
        <v>627</v>
      </c>
      <c r="L125" s="36">
        <v>0</v>
      </c>
      <c r="M125" s="36">
        <v>0</v>
      </c>
    </row>
    <row r="128" spans="1:13" x14ac:dyDescent="0.45">
      <c r="A128" t="s">
        <v>716</v>
      </c>
      <c r="C128" s="37">
        <f>SUM(C4:C125)</f>
        <v>3361147</v>
      </c>
      <c r="D128" s="65">
        <f>SUM(D4:D127)</f>
        <v>2594</v>
      </c>
      <c r="E128" s="2">
        <f t="shared" si="2"/>
        <v>0.43191300436905677</v>
      </c>
      <c r="F128" s="37">
        <f>SUM(F4:F125)</f>
        <v>1147061</v>
      </c>
      <c r="G128" s="2">
        <f t="shared" si="3"/>
        <v>2.9302251580343155</v>
      </c>
      <c r="H128" s="37">
        <f>SUM(H5:H125)</f>
        <v>17887268</v>
      </c>
      <c r="L128" s="5">
        <f>SUM(L34:L127)</f>
        <v>812</v>
      </c>
      <c r="M128" s="5">
        <f>SUM(M34:M127)</f>
        <v>193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A9C5-BB93-476B-BC9E-FF1BE9CC1242}">
  <dimension ref="A1:W127"/>
  <sheetViews>
    <sheetView topLeftCell="A111" workbookViewId="0">
      <selection activeCell="U130" sqref="U130"/>
    </sheetView>
  </sheetViews>
  <sheetFormatPr defaultRowHeight="14.25" x14ac:dyDescent="0.45"/>
  <cols>
    <col min="1" max="1" width="52.3984375" bestFit="1" customWidth="1"/>
    <col min="2" max="2" width="14.265625" style="37" bestFit="1" customWidth="1"/>
    <col min="3" max="3" width="27.265625" style="37" customWidth="1"/>
    <col min="4" max="4" width="16.1328125" style="37" bestFit="1" customWidth="1"/>
    <col min="5" max="5" width="14.3984375" style="37" bestFit="1" customWidth="1"/>
    <col min="6" max="6" width="11.86328125" style="37" bestFit="1" customWidth="1"/>
    <col min="7" max="7" width="18" style="37" bestFit="1" customWidth="1"/>
    <col min="8" max="8" width="14.3984375" style="46" bestFit="1" customWidth="1"/>
    <col min="9" max="9" width="15.265625" style="37" bestFit="1" customWidth="1"/>
    <col min="10" max="10" width="16.59765625" style="37" bestFit="1" customWidth="1"/>
    <col min="11" max="11" width="17.1328125" style="37" bestFit="1" customWidth="1"/>
    <col min="12" max="12" width="15.59765625" style="37" bestFit="1" customWidth="1"/>
    <col min="13" max="13" width="10.265625" style="37" bestFit="1" customWidth="1"/>
    <col min="14" max="14" width="19.1328125" style="37" bestFit="1" customWidth="1"/>
    <col min="15" max="15" width="14.73046875" style="49" bestFit="1" customWidth="1"/>
    <col min="16" max="16" width="15.265625" style="37" bestFit="1" customWidth="1"/>
    <col min="17" max="17" width="16.59765625" style="37" bestFit="1" customWidth="1"/>
    <col min="18" max="18" width="18.265625" style="37" bestFit="1" customWidth="1"/>
    <col min="19" max="19" width="16.73046875" style="37" bestFit="1" customWidth="1"/>
    <col min="20" max="20" width="10.3984375" style="37" bestFit="1" customWidth="1"/>
    <col min="21" max="21" width="20.265625" style="37" bestFit="1" customWidth="1"/>
    <col min="22" max="22" width="14.3984375" style="52" bestFit="1" customWidth="1"/>
    <col min="23" max="23" width="14.3984375" style="52" customWidth="1"/>
  </cols>
  <sheetData>
    <row r="1" spans="1:23" x14ac:dyDescent="0.45">
      <c r="A1" s="15" t="s">
        <v>717</v>
      </c>
      <c r="H1" s="37"/>
      <c r="O1" s="37"/>
      <c r="V1" s="37"/>
      <c r="W1" s="37"/>
    </row>
    <row r="2" spans="1:23" x14ac:dyDescent="0.45">
      <c r="A2" t="s">
        <v>718</v>
      </c>
      <c r="H2" s="37"/>
      <c r="O2" s="37"/>
      <c r="V2" s="37"/>
      <c r="W2" s="37"/>
    </row>
    <row r="3" spans="1:23" s="4" customFormat="1" x14ac:dyDescent="0.45">
      <c r="B3" s="80" t="s">
        <v>719</v>
      </c>
      <c r="C3" s="80"/>
      <c r="D3" s="80"/>
      <c r="E3" s="80"/>
      <c r="F3" s="80"/>
      <c r="G3" s="80"/>
      <c r="H3" s="80"/>
      <c r="I3" s="82" t="s">
        <v>720</v>
      </c>
      <c r="J3" s="82"/>
      <c r="K3" s="82"/>
      <c r="L3" s="82"/>
      <c r="M3" s="82"/>
      <c r="N3" s="82"/>
      <c r="O3" s="82"/>
      <c r="P3" s="83" t="s">
        <v>721</v>
      </c>
      <c r="Q3" s="83"/>
      <c r="R3" s="83"/>
      <c r="S3" s="83"/>
      <c r="T3" s="83"/>
      <c r="U3" s="83"/>
      <c r="V3" s="83"/>
      <c r="W3" s="76"/>
    </row>
    <row r="4" spans="1:23" s="4" customFormat="1" x14ac:dyDescent="0.45">
      <c r="A4" s="4" t="s">
        <v>1</v>
      </c>
      <c r="B4" s="43" t="s">
        <v>722</v>
      </c>
      <c r="C4" s="43" t="s">
        <v>723</v>
      </c>
      <c r="D4" s="43" t="s">
        <v>724</v>
      </c>
      <c r="E4" s="43" t="s">
        <v>725</v>
      </c>
      <c r="F4" s="43" t="s">
        <v>726</v>
      </c>
      <c r="G4" s="43" t="s">
        <v>727</v>
      </c>
      <c r="H4" s="45" t="s">
        <v>728</v>
      </c>
      <c r="I4" s="47" t="s">
        <v>729</v>
      </c>
      <c r="J4" s="47" t="s">
        <v>730</v>
      </c>
      <c r="K4" s="47" t="s">
        <v>731</v>
      </c>
      <c r="L4" s="47" t="s">
        <v>732</v>
      </c>
      <c r="M4" s="47" t="s">
        <v>733</v>
      </c>
      <c r="N4" s="47" t="s">
        <v>734</v>
      </c>
      <c r="O4" s="48" t="s">
        <v>735</v>
      </c>
      <c r="P4" s="50" t="s">
        <v>736</v>
      </c>
      <c r="Q4" s="50" t="s">
        <v>737</v>
      </c>
      <c r="R4" s="50" t="s">
        <v>738</v>
      </c>
      <c r="S4" s="50" t="s">
        <v>739</v>
      </c>
      <c r="T4" s="50" t="s">
        <v>740</v>
      </c>
      <c r="U4" s="50" t="s">
        <v>741</v>
      </c>
      <c r="V4" s="51" t="s">
        <v>742</v>
      </c>
      <c r="W4" s="77" t="s">
        <v>743</v>
      </c>
    </row>
    <row r="5" spans="1:23" x14ac:dyDescent="0.45">
      <c r="A5" s="1" t="s">
        <v>12</v>
      </c>
      <c r="B5" s="64">
        <v>53</v>
      </c>
      <c r="C5" s="64">
        <v>184</v>
      </c>
      <c r="D5" s="65">
        <f>SUM(B5:C5)</f>
        <v>237</v>
      </c>
      <c r="E5" s="64">
        <v>71</v>
      </c>
      <c r="F5" s="64">
        <v>285</v>
      </c>
      <c r="G5" s="64">
        <v>22</v>
      </c>
      <c r="H5" s="66">
        <f>SUM(D5:G5)</f>
        <v>615</v>
      </c>
      <c r="I5" s="64">
        <v>0</v>
      </c>
      <c r="J5" s="64">
        <v>0</v>
      </c>
      <c r="K5" s="65">
        <f>SUM(I5:J5)</f>
        <v>0</v>
      </c>
      <c r="L5" s="64">
        <v>0</v>
      </c>
      <c r="M5" s="64">
        <v>28</v>
      </c>
      <c r="N5" s="64">
        <v>0</v>
      </c>
      <c r="O5" s="67">
        <f>SUM(Table5[[#This Row],[Children 005/2]:[General interest/2]])</f>
        <v>28</v>
      </c>
      <c r="P5" s="64">
        <v>40</v>
      </c>
      <c r="Q5" s="64">
        <v>0</v>
      </c>
      <c r="R5" s="65">
        <f>SUM(P5:Q5)</f>
        <v>40</v>
      </c>
      <c r="S5" s="64">
        <v>9</v>
      </c>
      <c r="T5" s="64">
        <v>0</v>
      </c>
      <c r="U5" s="64">
        <v>0</v>
      </c>
      <c r="V5" s="68">
        <f>SUM(R5:U5)</f>
        <v>49</v>
      </c>
      <c r="W5" s="79">
        <f>SUM(H5,O5,V5)</f>
        <v>692</v>
      </c>
    </row>
    <row r="6" spans="1:23" x14ac:dyDescent="0.45">
      <c r="A6" s="1" t="s">
        <v>17</v>
      </c>
      <c r="B6" s="64">
        <v>5</v>
      </c>
      <c r="C6" s="64">
        <v>4</v>
      </c>
      <c r="D6" s="65">
        <f t="shared" ref="D6:D70" si="0">SUM(B6:C6)</f>
        <v>9</v>
      </c>
      <c r="E6" s="64">
        <v>0</v>
      </c>
      <c r="F6" s="64">
        <v>0</v>
      </c>
      <c r="G6" s="64">
        <v>1</v>
      </c>
      <c r="H6" s="66">
        <f t="shared" ref="H6:H70" si="1">SUM(D6:G6)</f>
        <v>10</v>
      </c>
      <c r="I6" s="64">
        <v>0</v>
      </c>
      <c r="J6" s="64">
        <v>0</v>
      </c>
      <c r="K6" s="65">
        <f t="shared" ref="K6:K70" si="2">SUM(I6:J6)</f>
        <v>0</v>
      </c>
      <c r="L6" s="64">
        <v>0</v>
      </c>
      <c r="M6" s="64">
        <v>0</v>
      </c>
      <c r="N6" s="64">
        <v>0</v>
      </c>
      <c r="O6" s="67">
        <f>SUM(Table5[[#This Row],[Children 005/2]:[General interest/2]])</f>
        <v>0</v>
      </c>
      <c r="P6" s="64">
        <v>0</v>
      </c>
      <c r="Q6" s="64">
        <v>0</v>
      </c>
      <c r="R6" s="65">
        <f t="shared" ref="R6:R70" si="3">SUM(P6:Q6)</f>
        <v>0</v>
      </c>
      <c r="S6" s="64">
        <v>0</v>
      </c>
      <c r="T6" s="64">
        <v>0</v>
      </c>
      <c r="U6" s="64">
        <v>0</v>
      </c>
      <c r="V6" s="68">
        <f t="shared" ref="V6:V70" si="4">SUM(R6:U6)</f>
        <v>0</v>
      </c>
      <c r="W6" s="79">
        <f t="shared" ref="W6:W69" si="5">SUM(H6,O6,V6)</f>
        <v>10</v>
      </c>
    </row>
    <row r="7" spans="1:23" x14ac:dyDescent="0.45">
      <c r="A7" s="1" t="s">
        <v>22</v>
      </c>
      <c r="B7" s="64">
        <v>47</v>
      </c>
      <c r="C7" s="64">
        <v>69</v>
      </c>
      <c r="D7" s="65">
        <f t="shared" si="0"/>
        <v>116</v>
      </c>
      <c r="E7" s="64">
        <v>10</v>
      </c>
      <c r="F7" s="64">
        <v>77</v>
      </c>
      <c r="G7" s="64">
        <v>11</v>
      </c>
      <c r="H7" s="66">
        <f t="shared" si="1"/>
        <v>214</v>
      </c>
      <c r="I7" s="64">
        <v>0</v>
      </c>
      <c r="J7" s="64">
        <v>0</v>
      </c>
      <c r="K7" s="65">
        <f t="shared" si="2"/>
        <v>0</v>
      </c>
      <c r="L7" s="64">
        <v>0</v>
      </c>
      <c r="M7" s="64">
        <v>0</v>
      </c>
      <c r="N7" s="64">
        <v>0</v>
      </c>
      <c r="O7" s="67">
        <f>SUM(Table5[[#This Row],[Children 005/2]:[General interest/2]])</f>
        <v>0</v>
      </c>
      <c r="P7" s="64">
        <v>0</v>
      </c>
      <c r="Q7" s="64">
        <v>0</v>
      </c>
      <c r="R7" s="65">
        <f t="shared" si="3"/>
        <v>0</v>
      </c>
      <c r="S7" s="64">
        <v>0</v>
      </c>
      <c r="T7" s="64">
        <v>0</v>
      </c>
      <c r="U7" s="64">
        <v>0</v>
      </c>
      <c r="V7" s="68">
        <f t="shared" si="4"/>
        <v>0</v>
      </c>
      <c r="W7" s="79">
        <f t="shared" si="5"/>
        <v>214</v>
      </c>
    </row>
    <row r="8" spans="1:23" x14ac:dyDescent="0.45">
      <c r="A8" s="1" t="s">
        <v>27</v>
      </c>
      <c r="B8" s="64">
        <v>27</v>
      </c>
      <c r="C8" s="64">
        <v>18</v>
      </c>
      <c r="D8" s="65">
        <f t="shared" si="0"/>
        <v>45</v>
      </c>
      <c r="E8" s="64">
        <v>10</v>
      </c>
      <c r="F8" s="64">
        <v>41</v>
      </c>
      <c r="G8" s="64">
        <v>10</v>
      </c>
      <c r="H8" s="66">
        <f t="shared" si="1"/>
        <v>106</v>
      </c>
      <c r="I8" s="64">
        <v>2</v>
      </c>
      <c r="J8" s="64"/>
      <c r="K8" s="65">
        <f t="shared" si="2"/>
        <v>2</v>
      </c>
      <c r="L8" s="64">
        <v>0</v>
      </c>
      <c r="M8" s="64">
        <v>0</v>
      </c>
      <c r="N8" s="64">
        <v>1</v>
      </c>
      <c r="O8" s="67">
        <f>SUM(Table5[[#This Row],[Children 005/2]:[General interest/2]])</f>
        <v>5</v>
      </c>
      <c r="P8" s="64">
        <v>0</v>
      </c>
      <c r="Q8" s="64">
        <v>0</v>
      </c>
      <c r="R8" s="65">
        <f t="shared" si="3"/>
        <v>0</v>
      </c>
      <c r="S8" s="64">
        <v>0</v>
      </c>
      <c r="T8" s="64">
        <v>0</v>
      </c>
      <c r="U8" s="64">
        <v>0</v>
      </c>
      <c r="V8" s="68">
        <f t="shared" si="4"/>
        <v>0</v>
      </c>
      <c r="W8" s="79">
        <f t="shared" si="5"/>
        <v>111</v>
      </c>
    </row>
    <row r="9" spans="1:23" x14ac:dyDescent="0.45">
      <c r="A9" s="1" t="s">
        <v>32</v>
      </c>
      <c r="B9" s="64">
        <v>1</v>
      </c>
      <c r="C9" s="64">
        <v>5</v>
      </c>
      <c r="D9" s="65">
        <f t="shared" si="0"/>
        <v>6</v>
      </c>
      <c r="E9" s="64">
        <v>0</v>
      </c>
      <c r="F9" s="64">
        <v>26</v>
      </c>
      <c r="G9" s="64">
        <v>0</v>
      </c>
      <c r="H9" s="66">
        <f t="shared" si="1"/>
        <v>32</v>
      </c>
      <c r="I9" s="64">
        <v>16</v>
      </c>
      <c r="J9" s="64">
        <v>0</v>
      </c>
      <c r="K9" s="65">
        <f t="shared" si="2"/>
        <v>16</v>
      </c>
      <c r="L9" s="64">
        <v>0</v>
      </c>
      <c r="M9" s="64">
        <v>0</v>
      </c>
      <c r="N9" s="64">
        <v>0</v>
      </c>
      <c r="O9" s="67">
        <f>SUM(Table5[[#This Row],[Children 005/2]:[General interest/2]])</f>
        <v>32</v>
      </c>
      <c r="P9" s="64">
        <v>0</v>
      </c>
      <c r="Q9" s="64">
        <v>0</v>
      </c>
      <c r="R9" s="65">
        <f t="shared" si="3"/>
        <v>0</v>
      </c>
      <c r="S9" s="64">
        <v>0</v>
      </c>
      <c r="T9" s="64">
        <v>0</v>
      </c>
      <c r="U9" s="64">
        <v>0</v>
      </c>
      <c r="V9" s="68">
        <f t="shared" si="4"/>
        <v>0</v>
      </c>
      <c r="W9" s="79">
        <f t="shared" si="5"/>
        <v>64</v>
      </c>
    </row>
    <row r="10" spans="1:23" x14ac:dyDescent="0.45">
      <c r="A10" s="1" t="s">
        <v>38</v>
      </c>
      <c r="B10" s="64">
        <v>24</v>
      </c>
      <c r="C10" s="64">
        <v>12</v>
      </c>
      <c r="D10" s="65">
        <f t="shared" si="0"/>
        <v>36</v>
      </c>
      <c r="E10" s="64">
        <v>4</v>
      </c>
      <c r="F10" s="64">
        <v>6</v>
      </c>
      <c r="G10" s="64">
        <v>4</v>
      </c>
      <c r="H10" s="66">
        <f t="shared" si="1"/>
        <v>50</v>
      </c>
      <c r="I10" s="64">
        <v>0</v>
      </c>
      <c r="J10" s="64">
        <v>0</v>
      </c>
      <c r="K10" s="65">
        <f t="shared" si="2"/>
        <v>0</v>
      </c>
      <c r="L10" s="64">
        <v>0</v>
      </c>
      <c r="M10" s="64">
        <v>0</v>
      </c>
      <c r="N10" s="64">
        <v>0</v>
      </c>
      <c r="O10" s="67">
        <f>SUM(Table5[[#This Row],[Children 005/2]:[General interest/2]])</f>
        <v>0</v>
      </c>
      <c r="P10" s="64">
        <v>0</v>
      </c>
      <c r="Q10" s="64">
        <v>0</v>
      </c>
      <c r="R10" s="65">
        <f t="shared" si="3"/>
        <v>0</v>
      </c>
      <c r="S10" s="64">
        <v>0</v>
      </c>
      <c r="T10" s="64">
        <v>0</v>
      </c>
      <c r="U10" s="64">
        <v>0</v>
      </c>
      <c r="V10" s="68">
        <f t="shared" si="4"/>
        <v>0</v>
      </c>
      <c r="W10" s="79">
        <f t="shared" si="5"/>
        <v>50</v>
      </c>
    </row>
    <row r="11" spans="1:23" x14ac:dyDescent="0.45">
      <c r="A11" s="1" t="s">
        <v>43</v>
      </c>
      <c r="B11" s="64">
        <v>68</v>
      </c>
      <c r="C11" s="64">
        <v>23</v>
      </c>
      <c r="D11" s="65">
        <f t="shared" si="0"/>
        <v>91</v>
      </c>
      <c r="E11" s="64">
        <v>2</v>
      </c>
      <c r="F11" s="64">
        <v>602</v>
      </c>
      <c r="G11" s="64">
        <v>0</v>
      </c>
      <c r="H11" s="66">
        <f t="shared" si="1"/>
        <v>695</v>
      </c>
      <c r="I11" s="64">
        <v>67</v>
      </c>
      <c r="J11" s="64">
        <v>47</v>
      </c>
      <c r="K11" s="65">
        <f t="shared" si="2"/>
        <v>114</v>
      </c>
      <c r="L11" s="64">
        <v>4</v>
      </c>
      <c r="M11" s="64">
        <v>8</v>
      </c>
      <c r="N11" s="64">
        <v>9</v>
      </c>
      <c r="O11" s="67">
        <f>SUM(Table5[[#This Row],[Children 005/2]:[General interest/2]])</f>
        <v>249</v>
      </c>
      <c r="P11" s="64">
        <v>0</v>
      </c>
      <c r="Q11" s="64">
        <v>0</v>
      </c>
      <c r="R11" s="65">
        <f t="shared" si="3"/>
        <v>0</v>
      </c>
      <c r="S11" s="64">
        <v>0</v>
      </c>
      <c r="T11" s="64">
        <v>0</v>
      </c>
      <c r="U11" s="64">
        <v>0</v>
      </c>
      <c r="V11" s="68">
        <f t="shared" si="4"/>
        <v>0</v>
      </c>
      <c r="W11" s="79">
        <f t="shared" si="5"/>
        <v>944</v>
      </c>
    </row>
    <row r="12" spans="1:23" x14ac:dyDescent="0.45">
      <c r="A12" s="1" t="s">
        <v>744</v>
      </c>
      <c r="B12" s="64">
        <v>0</v>
      </c>
      <c r="C12" s="64">
        <v>0</v>
      </c>
      <c r="D12" s="65">
        <f t="shared" si="0"/>
        <v>0</v>
      </c>
      <c r="E12" s="64">
        <v>0</v>
      </c>
      <c r="F12" s="64">
        <v>0</v>
      </c>
      <c r="G12" s="64">
        <v>0</v>
      </c>
      <c r="H12" s="66">
        <f t="shared" si="1"/>
        <v>0</v>
      </c>
      <c r="I12" s="64">
        <v>0</v>
      </c>
      <c r="J12" s="64">
        <v>4</v>
      </c>
      <c r="K12" s="65">
        <f t="shared" si="2"/>
        <v>4</v>
      </c>
      <c r="L12" s="64">
        <v>0</v>
      </c>
      <c r="M12" s="64">
        <v>0</v>
      </c>
      <c r="N12" s="64">
        <v>0</v>
      </c>
      <c r="O12" s="67">
        <f>SUM(Table5[[#This Row],[Children 005/2]:[General interest/2]])</f>
        <v>8</v>
      </c>
      <c r="P12" s="64">
        <v>0</v>
      </c>
      <c r="Q12" s="64">
        <v>0</v>
      </c>
      <c r="R12" s="65">
        <f t="shared" si="3"/>
        <v>0</v>
      </c>
      <c r="S12" s="64">
        <v>0</v>
      </c>
      <c r="T12" s="64">
        <v>0</v>
      </c>
      <c r="U12" s="64">
        <v>0</v>
      </c>
      <c r="V12" s="68">
        <f t="shared" si="4"/>
        <v>0</v>
      </c>
      <c r="W12" s="79">
        <f t="shared" si="5"/>
        <v>8</v>
      </c>
    </row>
    <row r="13" spans="1:23" x14ac:dyDescent="0.45">
      <c r="A13" s="1" t="s">
        <v>53</v>
      </c>
      <c r="B13" s="64">
        <v>220</v>
      </c>
      <c r="C13" s="64">
        <v>34</v>
      </c>
      <c r="D13" s="65">
        <f t="shared" si="0"/>
        <v>254</v>
      </c>
      <c r="E13" s="64">
        <v>15</v>
      </c>
      <c r="F13" s="64">
        <v>616</v>
      </c>
      <c r="G13" s="64">
        <v>16</v>
      </c>
      <c r="H13" s="66">
        <f t="shared" si="1"/>
        <v>901</v>
      </c>
      <c r="I13" s="64">
        <v>0</v>
      </c>
      <c r="J13" s="64">
        <v>1</v>
      </c>
      <c r="K13" s="65">
        <f t="shared" si="2"/>
        <v>1</v>
      </c>
      <c r="L13" s="64">
        <v>1</v>
      </c>
      <c r="M13" s="64">
        <v>140</v>
      </c>
      <c r="N13" s="64">
        <v>4</v>
      </c>
      <c r="O13" s="67">
        <f>SUM(Table5[[#This Row],[Children 005/2]:[General interest/2]])</f>
        <v>147</v>
      </c>
      <c r="P13" s="64">
        <v>0</v>
      </c>
      <c r="Q13" s="64">
        <v>0</v>
      </c>
      <c r="R13" s="65">
        <f t="shared" si="3"/>
        <v>0</v>
      </c>
      <c r="S13" s="64">
        <v>0</v>
      </c>
      <c r="T13" s="64">
        <v>30</v>
      </c>
      <c r="U13" s="64">
        <v>0</v>
      </c>
      <c r="V13" s="68">
        <f t="shared" si="4"/>
        <v>30</v>
      </c>
      <c r="W13" s="79">
        <f t="shared" si="5"/>
        <v>1078</v>
      </c>
    </row>
    <row r="14" spans="1:23" x14ac:dyDescent="0.45">
      <c r="A14" s="1" t="s">
        <v>58</v>
      </c>
      <c r="B14" s="64">
        <v>20</v>
      </c>
      <c r="C14" s="64">
        <v>0</v>
      </c>
      <c r="D14" s="65">
        <f t="shared" si="0"/>
        <v>20</v>
      </c>
      <c r="E14" s="64">
        <v>0</v>
      </c>
      <c r="F14" s="64">
        <v>57</v>
      </c>
      <c r="G14" s="64">
        <v>4</v>
      </c>
      <c r="H14" s="66">
        <f t="shared" si="1"/>
        <v>81</v>
      </c>
      <c r="I14" s="64">
        <v>0</v>
      </c>
      <c r="J14" s="64">
        <v>0</v>
      </c>
      <c r="K14" s="65">
        <f t="shared" si="2"/>
        <v>0</v>
      </c>
      <c r="L14" s="64">
        <v>0</v>
      </c>
      <c r="M14" s="64">
        <v>2</v>
      </c>
      <c r="N14" s="64">
        <v>7</v>
      </c>
      <c r="O14" s="67">
        <f>SUM(Table5[[#This Row],[Children 005/2]:[General interest/2]])</f>
        <v>9</v>
      </c>
      <c r="P14" s="64">
        <v>0</v>
      </c>
      <c r="Q14" s="64">
        <v>0</v>
      </c>
      <c r="R14" s="65">
        <f t="shared" si="3"/>
        <v>0</v>
      </c>
      <c r="S14" s="64">
        <v>0</v>
      </c>
      <c r="T14" s="64">
        <v>0</v>
      </c>
      <c r="U14" s="64">
        <v>0</v>
      </c>
      <c r="V14" s="68">
        <f t="shared" si="4"/>
        <v>0</v>
      </c>
      <c r="W14" s="79">
        <f t="shared" si="5"/>
        <v>90</v>
      </c>
    </row>
    <row r="15" spans="1:23" x14ac:dyDescent="0.45">
      <c r="A15" s="1" t="s">
        <v>63</v>
      </c>
      <c r="B15" s="64">
        <v>12</v>
      </c>
      <c r="C15" s="64">
        <v>40</v>
      </c>
      <c r="D15" s="65">
        <f t="shared" si="0"/>
        <v>52</v>
      </c>
      <c r="E15" s="64">
        <v>8</v>
      </c>
      <c r="F15" s="64">
        <v>19</v>
      </c>
      <c r="G15" s="64">
        <v>24</v>
      </c>
      <c r="H15" s="66">
        <f t="shared" si="1"/>
        <v>103</v>
      </c>
      <c r="I15" s="64">
        <v>0</v>
      </c>
      <c r="J15" s="64">
        <v>4</v>
      </c>
      <c r="K15" s="65">
        <f t="shared" si="2"/>
        <v>4</v>
      </c>
      <c r="L15" s="64">
        <v>0</v>
      </c>
      <c r="M15" s="64">
        <v>0</v>
      </c>
      <c r="N15" s="64">
        <v>0</v>
      </c>
      <c r="O15" s="67">
        <f>SUM(Table5[[#This Row],[Children 005/2]:[General interest/2]])</f>
        <v>8</v>
      </c>
      <c r="P15" s="64">
        <v>0</v>
      </c>
      <c r="Q15" s="64">
        <v>0</v>
      </c>
      <c r="R15" s="65">
        <f t="shared" si="3"/>
        <v>0</v>
      </c>
      <c r="S15" s="64">
        <v>0</v>
      </c>
      <c r="T15" s="64">
        <v>0</v>
      </c>
      <c r="U15" s="64">
        <v>0</v>
      </c>
      <c r="V15" s="68">
        <f t="shared" si="4"/>
        <v>0</v>
      </c>
      <c r="W15" s="79">
        <f t="shared" si="5"/>
        <v>111</v>
      </c>
    </row>
    <row r="16" spans="1:23" x14ac:dyDescent="0.45">
      <c r="A16" s="1" t="s">
        <v>745</v>
      </c>
      <c r="B16" s="64">
        <v>6</v>
      </c>
      <c r="C16" s="64">
        <v>6</v>
      </c>
      <c r="D16" s="65">
        <f t="shared" si="0"/>
        <v>12</v>
      </c>
      <c r="E16" s="64">
        <v>6</v>
      </c>
      <c r="F16" s="64">
        <v>9</v>
      </c>
      <c r="G16" s="64">
        <v>0</v>
      </c>
      <c r="H16" s="66">
        <f t="shared" si="1"/>
        <v>27</v>
      </c>
      <c r="I16" s="64">
        <v>0</v>
      </c>
      <c r="J16" s="64">
        <v>0</v>
      </c>
      <c r="K16" s="65">
        <f t="shared" si="2"/>
        <v>0</v>
      </c>
      <c r="L16" s="64">
        <v>0</v>
      </c>
      <c r="M16" s="64">
        <v>3</v>
      </c>
      <c r="N16" s="64">
        <v>0</v>
      </c>
      <c r="O16" s="67">
        <f>SUM(Table5[[#This Row],[Children 005/2]:[General interest/2]])</f>
        <v>3</v>
      </c>
      <c r="P16" s="64">
        <v>0</v>
      </c>
      <c r="Q16" s="64">
        <v>0</v>
      </c>
      <c r="R16" s="65">
        <f t="shared" si="3"/>
        <v>0</v>
      </c>
      <c r="S16" s="64">
        <v>0</v>
      </c>
      <c r="T16" s="64">
        <v>15</v>
      </c>
      <c r="U16" s="64">
        <v>0</v>
      </c>
      <c r="V16" s="68">
        <f t="shared" si="4"/>
        <v>15</v>
      </c>
      <c r="W16" s="79">
        <f t="shared" si="5"/>
        <v>45</v>
      </c>
    </row>
    <row r="17" spans="1:23" x14ac:dyDescent="0.45">
      <c r="A17" s="1" t="s">
        <v>746</v>
      </c>
      <c r="B17" s="64">
        <v>57</v>
      </c>
      <c r="C17" s="64">
        <v>22</v>
      </c>
      <c r="D17" s="65">
        <f t="shared" si="0"/>
        <v>79</v>
      </c>
      <c r="E17" s="64">
        <v>38</v>
      </c>
      <c r="F17" s="64">
        <v>33</v>
      </c>
      <c r="G17" s="64">
        <v>0</v>
      </c>
      <c r="H17" s="66">
        <f t="shared" si="1"/>
        <v>150</v>
      </c>
      <c r="I17" s="64">
        <v>5</v>
      </c>
      <c r="J17" s="64">
        <v>0</v>
      </c>
      <c r="K17" s="65">
        <f t="shared" si="2"/>
        <v>5</v>
      </c>
      <c r="L17" s="64">
        <v>0</v>
      </c>
      <c r="M17" s="64">
        <v>52</v>
      </c>
      <c r="N17" s="64">
        <v>0</v>
      </c>
      <c r="O17" s="67">
        <f>SUM(Table5[[#This Row],[Children 005/2]:[General interest/2]])</f>
        <v>62</v>
      </c>
      <c r="P17" s="64">
        <v>0</v>
      </c>
      <c r="Q17" s="64">
        <v>0</v>
      </c>
      <c r="R17" s="65">
        <f t="shared" si="3"/>
        <v>0</v>
      </c>
      <c r="S17" s="64">
        <v>0</v>
      </c>
      <c r="T17" s="64">
        <v>0</v>
      </c>
      <c r="U17" s="64">
        <v>0</v>
      </c>
      <c r="V17" s="68">
        <f t="shared" si="4"/>
        <v>0</v>
      </c>
      <c r="W17" s="79">
        <f t="shared" si="5"/>
        <v>212</v>
      </c>
    </row>
    <row r="18" spans="1:23" x14ac:dyDescent="0.45">
      <c r="A18" s="1" t="s">
        <v>78</v>
      </c>
      <c r="B18" s="64">
        <v>0</v>
      </c>
      <c r="C18" s="64">
        <v>9</v>
      </c>
      <c r="D18" s="65">
        <f t="shared" si="0"/>
        <v>9</v>
      </c>
      <c r="E18" s="64">
        <v>0</v>
      </c>
      <c r="F18" s="64">
        <v>1</v>
      </c>
      <c r="G18" s="64">
        <v>0</v>
      </c>
      <c r="H18" s="66">
        <f t="shared" si="1"/>
        <v>10</v>
      </c>
      <c r="I18" s="64">
        <v>0</v>
      </c>
      <c r="J18" s="64">
        <v>0</v>
      </c>
      <c r="K18" s="65">
        <f t="shared" si="2"/>
        <v>0</v>
      </c>
      <c r="L18" s="64">
        <v>0</v>
      </c>
      <c r="M18" s="64">
        <v>0</v>
      </c>
      <c r="N18" s="64">
        <v>0</v>
      </c>
      <c r="O18" s="67">
        <f>SUM(Table5[[#This Row],[Children 005/2]:[General interest/2]])</f>
        <v>0</v>
      </c>
      <c r="P18" s="64">
        <v>0</v>
      </c>
      <c r="Q18" s="64">
        <v>0</v>
      </c>
      <c r="R18" s="65">
        <f t="shared" si="3"/>
        <v>0</v>
      </c>
      <c r="S18" s="64">
        <v>0</v>
      </c>
      <c r="T18" s="64">
        <v>0</v>
      </c>
      <c r="U18" s="64">
        <v>0</v>
      </c>
      <c r="V18" s="68">
        <f t="shared" si="4"/>
        <v>0</v>
      </c>
      <c r="W18" s="79">
        <f t="shared" si="5"/>
        <v>10</v>
      </c>
    </row>
    <row r="19" spans="1:23" x14ac:dyDescent="0.45">
      <c r="A19" s="1" t="s">
        <v>83</v>
      </c>
      <c r="B19" s="64">
        <v>2</v>
      </c>
      <c r="C19" s="64">
        <v>2</v>
      </c>
      <c r="D19" s="65">
        <f>SUM(B19:C19)</f>
        <v>4</v>
      </c>
      <c r="E19" s="64">
        <v>2</v>
      </c>
      <c r="F19" s="64">
        <v>3</v>
      </c>
      <c r="G19" s="64">
        <v>0</v>
      </c>
      <c r="H19" s="66">
        <f>SUM(D19:G19)</f>
        <v>9</v>
      </c>
      <c r="I19" s="64">
        <v>0</v>
      </c>
      <c r="J19" s="64">
        <v>0</v>
      </c>
      <c r="K19" s="65">
        <f>SUM(I19:J19)</f>
        <v>0</v>
      </c>
      <c r="L19" s="64">
        <v>0</v>
      </c>
      <c r="M19" s="64">
        <v>0</v>
      </c>
      <c r="N19" s="64">
        <v>0</v>
      </c>
      <c r="O19" s="67">
        <f>SUM(Table5[[#This Row],[Children 005/2]:[General interest/2]])</f>
        <v>0</v>
      </c>
      <c r="P19" s="64">
        <v>0</v>
      </c>
      <c r="Q19" s="64">
        <v>0</v>
      </c>
      <c r="R19" s="65">
        <f>SUM(P19:Q19)</f>
        <v>0</v>
      </c>
      <c r="S19" s="64">
        <v>0</v>
      </c>
      <c r="T19" s="64">
        <v>0</v>
      </c>
      <c r="U19" s="64">
        <v>0</v>
      </c>
      <c r="V19" s="68">
        <f>SUM(R19:U19)</f>
        <v>0</v>
      </c>
      <c r="W19" s="79">
        <f t="shared" si="5"/>
        <v>9</v>
      </c>
    </row>
    <row r="20" spans="1:23" x14ac:dyDescent="0.45">
      <c r="A20" s="1" t="s">
        <v>88</v>
      </c>
      <c r="B20" s="64">
        <v>15</v>
      </c>
      <c r="C20" s="64">
        <v>15</v>
      </c>
      <c r="D20" s="65">
        <f t="shared" si="0"/>
        <v>30</v>
      </c>
      <c r="E20" s="64">
        <v>5</v>
      </c>
      <c r="F20" s="64">
        <v>13</v>
      </c>
      <c r="G20" s="64">
        <v>0</v>
      </c>
      <c r="H20" s="66">
        <f t="shared" si="1"/>
        <v>48</v>
      </c>
      <c r="I20" s="64">
        <v>0</v>
      </c>
      <c r="J20" s="64">
        <v>0</v>
      </c>
      <c r="K20" s="65">
        <f t="shared" si="2"/>
        <v>0</v>
      </c>
      <c r="L20" s="64">
        <v>0</v>
      </c>
      <c r="M20" s="64">
        <v>0</v>
      </c>
      <c r="N20" s="64">
        <v>0</v>
      </c>
      <c r="O20" s="67">
        <f>SUM(Table5[[#This Row],[Children 005/2]:[General interest/2]])</f>
        <v>0</v>
      </c>
      <c r="P20" s="64">
        <v>0</v>
      </c>
      <c r="Q20" s="64">
        <v>0</v>
      </c>
      <c r="R20" s="65">
        <f t="shared" si="3"/>
        <v>0</v>
      </c>
      <c r="S20" s="64">
        <v>0</v>
      </c>
      <c r="T20" s="64">
        <v>0</v>
      </c>
      <c r="U20" s="64">
        <v>0</v>
      </c>
      <c r="V20" s="68">
        <f t="shared" si="4"/>
        <v>0</v>
      </c>
      <c r="W20" s="79">
        <f t="shared" si="5"/>
        <v>48</v>
      </c>
    </row>
    <row r="21" spans="1:23" x14ac:dyDescent="0.45">
      <c r="A21" s="1" t="s">
        <v>93</v>
      </c>
      <c r="B21" s="64">
        <v>1</v>
      </c>
      <c r="C21" s="64">
        <v>5</v>
      </c>
      <c r="D21" s="65">
        <f t="shared" si="0"/>
        <v>6</v>
      </c>
      <c r="E21" s="64">
        <v>0</v>
      </c>
      <c r="F21" s="64">
        <v>5</v>
      </c>
      <c r="G21" s="64">
        <v>0</v>
      </c>
      <c r="H21" s="66">
        <f t="shared" si="1"/>
        <v>11</v>
      </c>
      <c r="I21" s="64">
        <v>0</v>
      </c>
      <c r="J21" s="64">
        <v>0</v>
      </c>
      <c r="K21" s="65">
        <f t="shared" si="2"/>
        <v>0</v>
      </c>
      <c r="L21" s="64">
        <v>0</v>
      </c>
      <c r="M21" s="64">
        <v>0</v>
      </c>
      <c r="N21" s="64">
        <v>0</v>
      </c>
      <c r="O21" s="67">
        <f>SUM(Table5[[#This Row],[Children 005/2]:[General interest/2]])</f>
        <v>0</v>
      </c>
      <c r="P21" s="64">
        <v>0</v>
      </c>
      <c r="Q21" s="64">
        <v>0</v>
      </c>
      <c r="R21" s="65">
        <f t="shared" si="3"/>
        <v>0</v>
      </c>
      <c r="S21" s="64">
        <v>0</v>
      </c>
      <c r="T21" s="64">
        <v>0</v>
      </c>
      <c r="U21" s="64">
        <v>0</v>
      </c>
      <c r="V21" s="68">
        <f t="shared" si="4"/>
        <v>0</v>
      </c>
      <c r="W21" s="79">
        <f t="shared" si="5"/>
        <v>11</v>
      </c>
    </row>
    <row r="22" spans="1:23" x14ac:dyDescent="0.45">
      <c r="A22" s="1" t="s">
        <v>98</v>
      </c>
      <c r="B22" s="64">
        <v>35</v>
      </c>
      <c r="C22" s="64">
        <v>4</v>
      </c>
      <c r="D22" s="65">
        <f t="shared" si="0"/>
        <v>39</v>
      </c>
      <c r="E22" s="64">
        <v>24</v>
      </c>
      <c r="F22" s="64">
        <v>92</v>
      </c>
      <c r="G22" s="64">
        <v>0</v>
      </c>
      <c r="H22" s="66">
        <f t="shared" si="1"/>
        <v>155</v>
      </c>
      <c r="I22" s="64">
        <v>0</v>
      </c>
      <c r="J22" s="64">
        <v>1</v>
      </c>
      <c r="K22" s="65">
        <f t="shared" si="2"/>
        <v>1</v>
      </c>
      <c r="L22" s="64">
        <v>1</v>
      </c>
      <c r="M22" s="64">
        <v>0</v>
      </c>
      <c r="N22" s="64">
        <v>1</v>
      </c>
      <c r="O22" s="67">
        <f>SUM(Table5[[#This Row],[Children 005/2]:[General interest/2]])</f>
        <v>4</v>
      </c>
      <c r="P22" s="64">
        <v>0</v>
      </c>
      <c r="Q22" s="64">
        <v>0</v>
      </c>
      <c r="R22" s="65">
        <f t="shared" si="3"/>
        <v>0</v>
      </c>
      <c r="S22" s="64">
        <v>0</v>
      </c>
      <c r="T22" s="64">
        <v>0</v>
      </c>
      <c r="U22" s="64">
        <v>0</v>
      </c>
      <c r="V22" s="68">
        <f t="shared" si="4"/>
        <v>0</v>
      </c>
      <c r="W22" s="79">
        <f t="shared" si="5"/>
        <v>159</v>
      </c>
    </row>
    <row r="23" spans="1:23" x14ac:dyDescent="0.45">
      <c r="A23" s="1" t="s">
        <v>103</v>
      </c>
      <c r="B23" s="64">
        <v>48</v>
      </c>
      <c r="C23" s="64">
        <v>48</v>
      </c>
      <c r="D23" s="65">
        <f t="shared" si="0"/>
        <v>96</v>
      </c>
      <c r="E23" s="64">
        <v>0</v>
      </c>
      <c r="F23" s="64">
        <v>0</v>
      </c>
      <c r="G23" s="64">
        <v>0</v>
      </c>
      <c r="H23" s="66">
        <f t="shared" si="1"/>
        <v>96</v>
      </c>
      <c r="I23" s="64">
        <v>0</v>
      </c>
      <c r="J23" s="64">
        <v>0</v>
      </c>
      <c r="K23" s="65">
        <f t="shared" si="2"/>
        <v>0</v>
      </c>
      <c r="L23" s="64">
        <v>0</v>
      </c>
      <c r="M23" s="64">
        <v>0</v>
      </c>
      <c r="N23" s="64">
        <v>0</v>
      </c>
      <c r="O23" s="67">
        <f>SUM(Table5[[#This Row],[Children 005/2]:[General interest/2]])</f>
        <v>0</v>
      </c>
      <c r="P23" s="64">
        <v>0</v>
      </c>
      <c r="Q23" s="64">
        <v>0</v>
      </c>
      <c r="R23" s="65">
        <f t="shared" si="3"/>
        <v>0</v>
      </c>
      <c r="S23" s="64">
        <v>0</v>
      </c>
      <c r="T23" s="64">
        <v>0</v>
      </c>
      <c r="U23" s="64">
        <v>0</v>
      </c>
      <c r="V23" s="68">
        <f t="shared" si="4"/>
        <v>0</v>
      </c>
      <c r="W23" s="79">
        <f t="shared" si="5"/>
        <v>96</v>
      </c>
    </row>
    <row r="24" spans="1:23" x14ac:dyDescent="0.45">
      <c r="A24" s="1" t="s">
        <v>108</v>
      </c>
      <c r="B24" s="64">
        <v>1</v>
      </c>
      <c r="C24" s="64">
        <v>0</v>
      </c>
      <c r="D24" s="65">
        <f t="shared" si="0"/>
        <v>1</v>
      </c>
      <c r="E24" s="64">
        <v>0</v>
      </c>
      <c r="F24" s="64">
        <v>0</v>
      </c>
      <c r="G24" s="64">
        <v>1</v>
      </c>
      <c r="H24" s="66">
        <f t="shared" si="1"/>
        <v>2</v>
      </c>
      <c r="I24" s="64">
        <v>0</v>
      </c>
      <c r="J24" s="64">
        <v>0</v>
      </c>
      <c r="K24" s="65">
        <f t="shared" si="2"/>
        <v>0</v>
      </c>
      <c r="L24" s="64">
        <v>0</v>
      </c>
      <c r="M24" s="64">
        <v>0</v>
      </c>
      <c r="N24" s="64">
        <v>0</v>
      </c>
      <c r="O24" s="67">
        <f>SUM(Table5[[#This Row],[Children 005/2]:[General interest/2]])</f>
        <v>0</v>
      </c>
      <c r="P24" s="64">
        <v>0</v>
      </c>
      <c r="Q24" s="64">
        <v>0</v>
      </c>
      <c r="R24" s="65">
        <f t="shared" si="3"/>
        <v>0</v>
      </c>
      <c r="S24" s="64">
        <v>0</v>
      </c>
      <c r="T24" s="64">
        <v>0</v>
      </c>
      <c r="U24" s="64">
        <v>0</v>
      </c>
      <c r="V24" s="68">
        <f t="shared" si="4"/>
        <v>0</v>
      </c>
      <c r="W24" s="79">
        <f t="shared" si="5"/>
        <v>2</v>
      </c>
    </row>
    <row r="25" spans="1:23" x14ac:dyDescent="0.45">
      <c r="A25" s="1" t="s">
        <v>747</v>
      </c>
      <c r="B25" s="64">
        <v>154</v>
      </c>
      <c r="C25" s="64">
        <v>154</v>
      </c>
      <c r="D25" s="65">
        <f t="shared" si="0"/>
        <v>308</v>
      </c>
      <c r="E25" s="64">
        <v>27</v>
      </c>
      <c r="F25" s="64">
        <v>43</v>
      </c>
      <c r="G25" s="64">
        <v>25</v>
      </c>
      <c r="H25" s="66">
        <f t="shared" si="1"/>
        <v>403</v>
      </c>
      <c r="I25" s="64">
        <v>0</v>
      </c>
      <c r="J25" s="64">
        <v>0</v>
      </c>
      <c r="K25" s="65">
        <f t="shared" si="2"/>
        <v>0</v>
      </c>
      <c r="L25" s="64">
        <v>0</v>
      </c>
      <c r="M25" s="64">
        <v>0</v>
      </c>
      <c r="N25" s="64">
        <v>0</v>
      </c>
      <c r="O25" s="67">
        <f>SUM(Table5[[#This Row],[Children 005/2]:[General interest/2]])</f>
        <v>0</v>
      </c>
      <c r="P25" s="64">
        <v>0</v>
      </c>
      <c r="Q25" s="64">
        <v>0</v>
      </c>
      <c r="R25" s="65">
        <f t="shared" si="3"/>
        <v>0</v>
      </c>
      <c r="S25" s="64">
        <v>0</v>
      </c>
      <c r="T25" s="64">
        <v>0</v>
      </c>
      <c r="U25" s="64">
        <v>0</v>
      </c>
      <c r="V25" s="68">
        <f t="shared" si="4"/>
        <v>0</v>
      </c>
      <c r="W25" s="79">
        <f t="shared" si="5"/>
        <v>403</v>
      </c>
    </row>
    <row r="26" spans="1:23" x14ac:dyDescent="0.45">
      <c r="A26" s="1" t="s">
        <v>118</v>
      </c>
      <c r="B26" s="64">
        <v>72</v>
      </c>
      <c r="C26" s="64">
        <v>56</v>
      </c>
      <c r="D26" s="65">
        <f t="shared" si="0"/>
        <v>128</v>
      </c>
      <c r="E26" s="64">
        <v>59</v>
      </c>
      <c r="F26" s="64">
        <v>123</v>
      </c>
      <c r="G26" s="64">
        <v>1</v>
      </c>
      <c r="H26" s="66">
        <f t="shared" si="1"/>
        <v>311</v>
      </c>
      <c r="I26" s="64">
        <v>20</v>
      </c>
      <c r="J26" s="64">
        <v>19</v>
      </c>
      <c r="K26" s="65">
        <f t="shared" si="2"/>
        <v>39</v>
      </c>
      <c r="L26" s="64">
        <v>16</v>
      </c>
      <c r="M26" s="64">
        <v>0</v>
      </c>
      <c r="N26" s="64">
        <v>0</v>
      </c>
      <c r="O26" s="67">
        <f>SUM(Table5[[#This Row],[Children 005/2]:[General interest/2]])</f>
        <v>94</v>
      </c>
      <c r="P26" s="64">
        <v>0</v>
      </c>
      <c r="Q26" s="64">
        <v>14</v>
      </c>
      <c r="R26" s="65">
        <f t="shared" si="3"/>
        <v>14</v>
      </c>
      <c r="S26" s="64">
        <v>0</v>
      </c>
      <c r="T26" s="64">
        <v>0</v>
      </c>
      <c r="U26" s="64">
        <v>0</v>
      </c>
      <c r="V26" s="68">
        <f t="shared" si="4"/>
        <v>14</v>
      </c>
      <c r="W26" s="79">
        <f t="shared" si="5"/>
        <v>419</v>
      </c>
    </row>
    <row r="27" spans="1:23" x14ac:dyDescent="0.45">
      <c r="A27" s="1" t="s">
        <v>123</v>
      </c>
      <c r="B27" s="64">
        <v>0</v>
      </c>
      <c r="C27" s="64">
        <v>19</v>
      </c>
      <c r="D27" s="65">
        <f t="shared" si="0"/>
        <v>19</v>
      </c>
      <c r="E27" s="64">
        <v>6</v>
      </c>
      <c r="F27" s="64">
        <v>0</v>
      </c>
      <c r="G27" s="64">
        <v>7</v>
      </c>
      <c r="H27" s="66">
        <f t="shared" si="1"/>
        <v>32</v>
      </c>
      <c r="I27" s="64">
        <v>0</v>
      </c>
      <c r="J27" s="64">
        <v>0</v>
      </c>
      <c r="K27" s="65">
        <f t="shared" si="2"/>
        <v>0</v>
      </c>
      <c r="L27" s="64">
        <v>1</v>
      </c>
      <c r="M27" s="64">
        <v>0</v>
      </c>
      <c r="N27" s="64">
        <v>0</v>
      </c>
      <c r="O27" s="67">
        <f>SUM(Table5[[#This Row],[Children 005/2]:[General interest/2]])</f>
        <v>1</v>
      </c>
      <c r="P27" s="64">
        <v>14</v>
      </c>
      <c r="Q27" s="64">
        <v>0</v>
      </c>
      <c r="R27" s="65">
        <f t="shared" si="3"/>
        <v>14</v>
      </c>
      <c r="S27" s="64">
        <v>0</v>
      </c>
      <c r="T27" s="64">
        <v>0</v>
      </c>
      <c r="U27" s="64">
        <v>0</v>
      </c>
      <c r="V27" s="68">
        <f t="shared" si="4"/>
        <v>14</v>
      </c>
      <c r="W27" s="79">
        <f t="shared" si="5"/>
        <v>47</v>
      </c>
    </row>
    <row r="28" spans="1:23" x14ac:dyDescent="0.45">
      <c r="A28" s="1" t="s">
        <v>748</v>
      </c>
      <c r="B28" s="64">
        <v>63</v>
      </c>
      <c r="C28" s="64">
        <v>15</v>
      </c>
      <c r="D28" s="65">
        <f t="shared" si="0"/>
        <v>78</v>
      </c>
      <c r="E28" s="64">
        <v>128</v>
      </c>
      <c r="F28" s="64">
        <v>78</v>
      </c>
      <c r="G28" s="64">
        <v>9</v>
      </c>
      <c r="H28" s="66">
        <f t="shared" si="1"/>
        <v>293</v>
      </c>
      <c r="I28" s="64">
        <v>0</v>
      </c>
      <c r="J28" s="64">
        <v>2</v>
      </c>
      <c r="K28" s="65">
        <f t="shared" si="2"/>
        <v>2</v>
      </c>
      <c r="L28" s="64">
        <v>0</v>
      </c>
      <c r="M28" s="64">
        <v>6</v>
      </c>
      <c r="N28" s="64">
        <v>8</v>
      </c>
      <c r="O28" s="67">
        <f>SUM(Table5[[#This Row],[Children 005/2]:[General interest/2]])</f>
        <v>18</v>
      </c>
      <c r="P28" s="64">
        <v>0</v>
      </c>
      <c r="Q28" s="64">
        <v>0</v>
      </c>
      <c r="R28" s="65">
        <f t="shared" si="3"/>
        <v>0</v>
      </c>
      <c r="S28" s="64">
        <v>0</v>
      </c>
      <c r="T28" s="64">
        <v>0</v>
      </c>
      <c r="U28" s="64">
        <v>0</v>
      </c>
      <c r="V28" s="68">
        <f t="shared" si="4"/>
        <v>0</v>
      </c>
      <c r="W28" s="79">
        <f t="shared" si="5"/>
        <v>311</v>
      </c>
    </row>
    <row r="29" spans="1:23" x14ac:dyDescent="0.45">
      <c r="A29" s="1" t="s">
        <v>749</v>
      </c>
      <c r="B29" s="64">
        <v>27</v>
      </c>
      <c r="C29" s="64">
        <v>32</v>
      </c>
      <c r="D29" s="65">
        <f t="shared" si="0"/>
        <v>59</v>
      </c>
      <c r="E29" s="64">
        <v>6</v>
      </c>
      <c r="F29" s="64">
        <v>20</v>
      </c>
      <c r="G29" s="64">
        <v>8</v>
      </c>
      <c r="H29" s="66">
        <f t="shared" si="1"/>
        <v>93</v>
      </c>
      <c r="I29" s="64">
        <v>0</v>
      </c>
      <c r="J29" s="64">
        <v>1</v>
      </c>
      <c r="K29" s="65">
        <f t="shared" si="2"/>
        <v>1</v>
      </c>
      <c r="L29" s="64">
        <v>0</v>
      </c>
      <c r="M29" s="64">
        <v>0</v>
      </c>
      <c r="N29" s="64">
        <v>0</v>
      </c>
      <c r="O29" s="67">
        <f>SUM(Table5[[#This Row],[Children 005/2]:[General interest/2]])</f>
        <v>2</v>
      </c>
      <c r="P29" s="64">
        <v>0</v>
      </c>
      <c r="Q29" s="64">
        <v>0</v>
      </c>
      <c r="R29" s="65">
        <f t="shared" si="3"/>
        <v>0</v>
      </c>
      <c r="S29" s="64">
        <v>0</v>
      </c>
      <c r="T29" s="64">
        <v>0</v>
      </c>
      <c r="U29" s="64">
        <v>0</v>
      </c>
      <c r="V29" s="68">
        <f t="shared" si="4"/>
        <v>0</v>
      </c>
      <c r="W29" s="79">
        <f t="shared" si="5"/>
        <v>95</v>
      </c>
    </row>
    <row r="30" spans="1:23" x14ac:dyDescent="0.45">
      <c r="A30" s="1" t="s">
        <v>138</v>
      </c>
      <c r="B30" s="64">
        <v>96</v>
      </c>
      <c r="C30" s="64">
        <v>213</v>
      </c>
      <c r="D30" s="65">
        <f t="shared" si="0"/>
        <v>309</v>
      </c>
      <c r="E30" s="64">
        <v>33</v>
      </c>
      <c r="F30" s="64">
        <v>99</v>
      </c>
      <c r="G30" s="64">
        <v>72</v>
      </c>
      <c r="H30" s="66">
        <f t="shared" si="1"/>
        <v>513</v>
      </c>
      <c r="I30" s="64">
        <v>17</v>
      </c>
      <c r="J30" s="64">
        <v>0</v>
      </c>
      <c r="K30" s="65">
        <f t="shared" si="2"/>
        <v>17</v>
      </c>
      <c r="L30" s="64">
        <v>0</v>
      </c>
      <c r="M30" s="64">
        <v>0</v>
      </c>
      <c r="N30" s="64">
        <v>0</v>
      </c>
      <c r="O30" s="67">
        <f>SUM(Table5[[#This Row],[Children 005/2]:[General interest/2]])</f>
        <v>34</v>
      </c>
      <c r="P30" s="64">
        <v>0</v>
      </c>
      <c r="Q30" s="64">
        <v>0</v>
      </c>
      <c r="R30" s="65">
        <f t="shared" si="3"/>
        <v>0</v>
      </c>
      <c r="S30" s="64">
        <v>0</v>
      </c>
      <c r="T30" s="64">
        <v>0</v>
      </c>
      <c r="U30" s="64">
        <v>0</v>
      </c>
      <c r="V30" s="68">
        <f t="shared" si="4"/>
        <v>0</v>
      </c>
      <c r="W30" s="79">
        <f t="shared" si="5"/>
        <v>547</v>
      </c>
    </row>
    <row r="31" spans="1:23" x14ac:dyDescent="0.45">
      <c r="A31" s="1" t="s">
        <v>143</v>
      </c>
      <c r="B31" s="64">
        <v>8</v>
      </c>
      <c r="C31" s="64">
        <v>8</v>
      </c>
      <c r="D31" s="65">
        <f t="shared" si="0"/>
        <v>16</v>
      </c>
      <c r="E31" s="64">
        <v>0</v>
      </c>
      <c r="F31" s="64">
        <v>0</v>
      </c>
      <c r="G31" s="64">
        <v>1</v>
      </c>
      <c r="H31" s="66">
        <f t="shared" si="1"/>
        <v>17</v>
      </c>
      <c r="I31" s="64">
        <v>0</v>
      </c>
      <c r="J31" s="64">
        <v>0</v>
      </c>
      <c r="K31" s="65">
        <f t="shared" si="2"/>
        <v>0</v>
      </c>
      <c r="L31" s="64">
        <v>0</v>
      </c>
      <c r="M31" s="64">
        <v>0</v>
      </c>
      <c r="N31" s="64">
        <v>0</v>
      </c>
      <c r="O31" s="67">
        <f>SUM(Table5[[#This Row],[Children 005/2]:[General interest/2]])</f>
        <v>0</v>
      </c>
      <c r="P31" s="64">
        <v>0</v>
      </c>
      <c r="Q31" s="64">
        <v>0</v>
      </c>
      <c r="R31" s="65">
        <f t="shared" si="3"/>
        <v>0</v>
      </c>
      <c r="S31" s="64">
        <v>0</v>
      </c>
      <c r="T31" s="64">
        <v>0</v>
      </c>
      <c r="U31" s="64">
        <v>0</v>
      </c>
      <c r="V31" s="68">
        <f t="shared" si="4"/>
        <v>0</v>
      </c>
      <c r="W31" s="79">
        <f t="shared" si="5"/>
        <v>17</v>
      </c>
    </row>
    <row r="32" spans="1:23" x14ac:dyDescent="0.45">
      <c r="A32" s="1" t="s">
        <v>148</v>
      </c>
      <c r="B32" s="64">
        <v>35</v>
      </c>
      <c r="C32" s="64">
        <v>3</v>
      </c>
      <c r="D32" s="65">
        <f t="shared" si="0"/>
        <v>38</v>
      </c>
      <c r="E32" s="64">
        <v>4</v>
      </c>
      <c r="F32" s="64">
        <v>25</v>
      </c>
      <c r="G32" s="64">
        <v>31</v>
      </c>
      <c r="H32" s="66">
        <f t="shared" si="1"/>
        <v>98</v>
      </c>
      <c r="I32" s="64">
        <v>0</v>
      </c>
      <c r="J32" s="64">
        <v>7</v>
      </c>
      <c r="K32" s="65">
        <f t="shared" si="2"/>
        <v>7</v>
      </c>
      <c r="L32" s="64">
        <v>0</v>
      </c>
      <c r="M32" s="64">
        <v>0</v>
      </c>
      <c r="N32" s="64">
        <v>2</v>
      </c>
      <c r="O32" s="67">
        <f>SUM(Table5[[#This Row],[Children 005/2]:[General interest/2]])</f>
        <v>16</v>
      </c>
      <c r="P32" s="64">
        <v>0</v>
      </c>
      <c r="Q32" s="64">
        <v>0</v>
      </c>
      <c r="R32" s="65">
        <f t="shared" si="3"/>
        <v>0</v>
      </c>
      <c r="S32" s="64">
        <v>0</v>
      </c>
      <c r="T32" s="64">
        <v>0</v>
      </c>
      <c r="U32" s="64">
        <v>0</v>
      </c>
      <c r="V32" s="68">
        <f t="shared" si="4"/>
        <v>0</v>
      </c>
      <c r="W32" s="79">
        <f t="shared" si="5"/>
        <v>114</v>
      </c>
    </row>
    <row r="33" spans="1:23" x14ac:dyDescent="0.45">
      <c r="A33" s="1" t="s">
        <v>750</v>
      </c>
      <c r="B33" s="64">
        <v>3</v>
      </c>
      <c r="C33" s="64">
        <v>27</v>
      </c>
      <c r="D33" s="65">
        <f t="shared" si="0"/>
        <v>30</v>
      </c>
      <c r="E33" s="64">
        <v>0</v>
      </c>
      <c r="F33" s="64">
        <v>0</v>
      </c>
      <c r="G33" s="64">
        <v>0</v>
      </c>
      <c r="H33" s="66">
        <f t="shared" si="1"/>
        <v>30</v>
      </c>
      <c r="I33" s="64">
        <v>0</v>
      </c>
      <c r="J33" s="64">
        <v>0</v>
      </c>
      <c r="K33" s="65">
        <f t="shared" si="2"/>
        <v>0</v>
      </c>
      <c r="L33" s="64">
        <v>0</v>
      </c>
      <c r="M33" s="64">
        <v>0</v>
      </c>
      <c r="N33" s="64">
        <v>0</v>
      </c>
      <c r="O33" s="67">
        <f>SUM(Table5[[#This Row],[Children 005/2]:[General interest/2]])</f>
        <v>0</v>
      </c>
      <c r="P33" s="64">
        <v>0</v>
      </c>
      <c r="Q33" s="64">
        <v>0</v>
      </c>
      <c r="R33" s="65">
        <f t="shared" si="3"/>
        <v>0</v>
      </c>
      <c r="S33" s="64">
        <v>0</v>
      </c>
      <c r="T33" s="64">
        <v>0</v>
      </c>
      <c r="U33" s="64">
        <v>0</v>
      </c>
      <c r="V33" s="68">
        <f t="shared" si="4"/>
        <v>0</v>
      </c>
      <c r="W33" s="79">
        <f t="shared" si="5"/>
        <v>30</v>
      </c>
    </row>
    <row r="34" spans="1:23" x14ac:dyDescent="0.45">
      <c r="A34" s="1" t="s">
        <v>158</v>
      </c>
      <c r="B34" s="64">
        <v>0</v>
      </c>
      <c r="C34" s="64">
        <v>0</v>
      </c>
      <c r="D34" s="65">
        <f t="shared" si="0"/>
        <v>0</v>
      </c>
      <c r="E34" s="64">
        <v>0</v>
      </c>
      <c r="F34" s="64">
        <v>0</v>
      </c>
      <c r="G34" s="64">
        <v>5</v>
      </c>
      <c r="H34" s="66">
        <f t="shared" si="1"/>
        <v>5</v>
      </c>
      <c r="I34" s="64">
        <v>0</v>
      </c>
      <c r="J34" s="64">
        <v>0</v>
      </c>
      <c r="K34" s="65">
        <f t="shared" si="2"/>
        <v>0</v>
      </c>
      <c r="L34" s="64">
        <v>0</v>
      </c>
      <c r="M34" s="64">
        <v>0</v>
      </c>
      <c r="N34" s="64">
        <v>0</v>
      </c>
      <c r="O34" s="67">
        <f>SUM(Table5[[#This Row],[Children 005/2]:[General interest/2]])</f>
        <v>0</v>
      </c>
      <c r="P34" s="64">
        <v>0</v>
      </c>
      <c r="Q34" s="64">
        <v>0</v>
      </c>
      <c r="R34" s="65">
        <f t="shared" si="3"/>
        <v>0</v>
      </c>
      <c r="S34" s="64">
        <v>0</v>
      </c>
      <c r="T34" s="64">
        <v>0</v>
      </c>
      <c r="U34" s="64">
        <v>0</v>
      </c>
      <c r="V34" s="68">
        <f t="shared" si="4"/>
        <v>0</v>
      </c>
      <c r="W34" s="79">
        <f t="shared" si="5"/>
        <v>5</v>
      </c>
    </row>
    <row r="35" spans="1:23" x14ac:dyDescent="0.45">
      <c r="A35" s="1" t="s">
        <v>163</v>
      </c>
      <c r="B35" s="64">
        <v>54</v>
      </c>
      <c r="C35" s="64">
        <v>264</v>
      </c>
      <c r="D35" s="65">
        <f t="shared" si="0"/>
        <v>318</v>
      </c>
      <c r="E35" s="64">
        <v>244</v>
      </c>
      <c r="F35" s="64">
        <v>532</v>
      </c>
      <c r="G35" s="64">
        <v>73</v>
      </c>
      <c r="H35" s="66">
        <f t="shared" si="1"/>
        <v>1167</v>
      </c>
      <c r="I35" s="64">
        <v>32</v>
      </c>
      <c r="J35" s="64">
        <v>28</v>
      </c>
      <c r="K35" s="65">
        <f t="shared" si="2"/>
        <v>60</v>
      </c>
      <c r="L35" s="64">
        <v>0</v>
      </c>
      <c r="M35" s="64">
        <v>9</v>
      </c>
      <c r="N35" s="64">
        <v>8</v>
      </c>
      <c r="O35" s="67">
        <f>SUM(Table5[[#This Row],[Children 005/2]:[General interest/2]])</f>
        <v>137</v>
      </c>
      <c r="P35" s="64">
        <v>0</v>
      </c>
      <c r="Q35" s="64">
        <v>0</v>
      </c>
      <c r="R35" s="65">
        <f t="shared" si="3"/>
        <v>0</v>
      </c>
      <c r="S35" s="64">
        <v>0</v>
      </c>
      <c r="T35" s="64">
        <v>0</v>
      </c>
      <c r="U35" s="64">
        <v>0</v>
      </c>
      <c r="V35" s="68">
        <f t="shared" si="4"/>
        <v>0</v>
      </c>
      <c r="W35" s="79">
        <f t="shared" si="5"/>
        <v>1304</v>
      </c>
    </row>
    <row r="36" spans="1:23" x14ac:dyDescent="0.45">
      <c r="A36" s="1" t="s">
        <v>751</v>
      </c>
      <c r="B36" s="64">
        <v>95</v>
      </c>
      <c r="C36" s="64">
        <v>183</v>
      </c>
      <c r="D36" s="65">
        <f t="shared" si="0"/>
        <v>278</v>
      </c>
      <c r="E36" s="64">
        <v>106</v>
      </c>
      <c r="F36" s="64">
        <v>140</v>
      </c>
      <c r="G36" s="64">
        <v>6</v>
      </c>
      <c r="H36" s="66">
        <f t="shared" si="1"/>
        <v>530</v>
      </c>
      <c r="I36" s="64">
        <v>0</v>
      </c>
      <c r="J36" s="64">
        <v>0</v>
      </c>
      <c r="K36" s="65">
        <f t="shared" si="2"/>
        <v>0</v>
      </c>
      <c r="L36" s="64">
        <v>0</v>
      </c>
      <c r="M36" s="64">
        <v>1</v>
      </c>
      <c r="N36" s="64">
        <v>0</v>
      </c>
      <c r="O36" s="67">
        <f>SUM(Table5[[#This Row],[Children 005/2]:[General interest/2]])</f>
        <v>1</v>
      </c>
      <c r="P36" s="64">
        <v>0</v>
      </c>
      <c r="Q36" s="64">
        <v>0</v>
      </c>
      <c r="R36" s="65">
        <f t="shared" si="3"/>
        <v>0</v>
      </c>
      <c r="S36" s="64">
        <v>0</v>
      </c>
      <c r="T36" s="64">
        <v>0</v>
      </c>
      <c r="U36" s="64">
        <v>0</v>
      </c>
      <c r="V36" s="68">
        <f t="shared" si="4"/>
        <v>0</v>
      </c>
      <c r="W36" s="79">
        <f t="shared" si="5"/>
        <v>531</v>
      </c>
    </row>
    <row r="37" spans="1:23" x14ac:dyDescent="0.45">
      <c r="A37" s="1" t="s">
        <v>173</v>
      </c>
      <c r="B37" s="64">
        <v>692</v>
      </c>
      <c r="C37" s="64">
        <v>406</v>
      </c>
      <c r="D37" s="65">
        <f t="shared" si="0"/>
        <v>1098</v>
      </c>
      <c r="E37" s="64">
        <v>322</v>
      </c>
      <c r="F37" s="64">
        <v>1440</v>
      </c>
      <c r="G37" s="64">
        <v>431</v>
      </c>
      <c r="H37" s="66">
        <f t="shared" si="1"/>
        <v>3291</v>
      </c>
      <c r="I37" s="64">
        <v>241</v>
      </c>
      <c r="J37" s="64">
        <v>50</v>
      </c>
      <c r="K37" s="65">
        <f t="shared" si="2"/>
        <v>291</v>
      </c>
      <c r="L37" s="64">
        <v>29</v>
      </c>
      <c r="M37" s="64">
        <v>101</v>
      </c>
      <c r="N37" s="64">
        <v>58</v>
      </c>
      <c r="O37" s="67">
        <f>SUM(Table5[[#This Row],[Children 005/2]:[General interest/2]])</f>
        <v>770</v>
      </c>
      <c r="P37" s="64">
        <v>0</v>
      </c>
      <c r="Q37" s="64">
        <v>0</v>
      </c>
      <c r="R37" s="65">
        <f t="shared" si="3"/>
        <v>0</v>
      </c>
      <c r="S37" s="64">
        <v>0</v>
      </c>
      <c r="T37" s="64">
        <v>11</v>
      </c>
      <c r="U37" s="64">
        <v>0</v>
      </c>
      <c r="V37" s="68">
        <f t="shared" si="4"/>
        <v>11</v>
      </c>
      <c r="W37" s="79">
        <f t="shared" si="5"/>
        <v>4072</v>
      </c>
    </row>
    <row r="38" spans="1:23" x14ac:dyDescent="0.45">
      <c r="A38" s="1" t="s">
        <v>177</v>
      </c>
      <c r="B38" s="64">
        <v>73</v>
      </c>
      <c r="C38" s="64">
        <v>65</v>
      </c>
      <c r="D38" s="65">
        <f t="shared" si="0"/>
        <v>138</v>
      </c>
      <c r="E38" s="64">
        <v>56</v>
      </c>
      <c r="F38" s="64">
        <v>55</v>
      </c>
      <c r="G38" s="64">
        <v>19</v>
      </c>
      <c r="H38" s="66">
        <f t="shared" si="1"/>
        <v>268</v>
      </c>
      <c r="I38" s="64">
        <v>0</v>
      </c>
      <c r="J38" s="64">
        <v>0</v>
      </c>
      <c r="K38" s="65">
        <f t="shared" si="2"/>
        <v>0</v>
      </c>
      <c r="L38" s="64">
        <v>1</v>
      </c>
      <c r="M38" s="64">
        <v>6</v>
      </c>
      <c r="N38" s="64">
        <v>2</v>
      </c>
      <c r="O38" s="67">
        <f>SUM(Table5[[#This Row],[Children 005/2]:[General interest/2]])</f>
        <v>9</v>
      </c>
      <c r="P38" s="64">
        <v>0</v>
      </c>
      <c r="Q38" s="64">
        <v>0</v>
      </c>
      <c r="R38" s="65">
        <f t="shared" si="3"/>
        <v>0</v>
      </c>
      <c r="S38" s="64">
        <v>3</v>
      </c>
      <c r="T38" s="64">
        <v>0</v>
      </c>
      <c r="U38" s="64">
        <v>0</v>
      </c>
      <c r="V38" s="68">
        <f t="shared" si="4"/>
        <v>3</v>
      </c>
      <c r="W38" s="79">
        <f t="shared" si="5"/>
        <v>280</v>
      </c>
    </row>
    <row r="39" spans="1:23" x14ac:dyDescent="0.45">
      <c r="A39" s="1" t="s">
        <v>182</v>
      </c>
      <c r="B39" s="64">
        <v>83</v>
      </c>
      <c r="C39" s="64">
        <v>38</v>
      </c>
      <c r="D39" s="65">
        <f t="shared" si="0"/>
        <v>121</v>
      </c>
      <c r="E39" s="64">
        <v>0</v>
      </c>
      <c r="F39" s="64">
        <v>105</v>
      </c>
      <c r="G39" s="64">
        <v>33</v>
      </c>
      <c r="H39" s="66">
        <f t="shared" si="1"/>
        <v>259</v>
      </c>
      <c r="I39" s="64">
        <v>0</v>
      </c>
      <c r="J39" s="64">
        <v>0</v>
      </c>
      <c r="K39" s="65">
        <f t="shared" si="2"/>
        <v>0</v>
      </c>
      <c r="L39" s="64">
        <v>0</v>
      </c>
      <c r="M39" s="64">
        <v>24</v>
      </c>
      <c r="N39" s="64">
        <v>1</v>
      </c>
      <c r="O39" s="67">
        <f>SUM(Table5[[#This Row],[Children 005/2]:[General interest/2]])</f>
        <v>25</v>
      </c>
      <c r="P39" s="64">
        <v>2</v>
      </c>
      <c r="Q39" s="64">
        <v>0</v>
      </c>
      <c r="R39" s="65">
        <f t="shared" si="3"/>
        <v>2</v>
      </c>
      <c r="S39" s="64">
        <v>0</v>
      </c>
      <c r="T39" s="64">
        <v>0</v>
      </c>
      <c r="U39" s="64">
        <v>0</v>
      </c>
      <c r="V39" s="68">
        <f t="shared" si="4"/>
        <v>2</v>
      </c>
      <c r="W39" s="79">
        <f t="shared" si="5"/>
        <v>286</v>
      </c>
    </row>
    <row r="40" spans="1:23" x14ac:dyDescent="0.45">
      <c r="A40" s="1" t="s">
        <v>187</v>
      </c>
      <c r="B40" s="64">
        <v>75</v>
      </c>
      <c r="C40" s="64">
        <v>49</v>
      </c>
      <c r="D40" s="65">
        <f t="shared" si="0"/>
        <v>124</v>
      </c>
      <c r="E40" s="64">
        <v>57</v>
      </c>
      <c r="F40" s="64">
        <v>33</v>
      </c>
      <c r="G40" s="64">
        <v>47</v>
      </c>
      <c r="H40" s="66">
        <f t="shared" si="1"/>
        <v>261</v>
      </c>
      <c r="I40" s="64">
        <v>0</v>
      </c>
      <c r="J40" s="64">
        <v>0</v>
      </c>
      <c r="K40" s="65">
        <f t="shared" si="2"/>
        <v>0</v>
      </c>
      <c r="L40" s="64">
        <v>0</v>
      </c>
      <c r="M40" s="64">
        <v>0</v>
      </c>
      <c r="N40" s="64">
        <v>4</v>
      </c>
      <c r="O40" s="67">
        <f>SUM(Table5[[#This Row],[Children 005/2]:[General interest/2]])</f>
        <v>4</v>
      </c>
      <c r="P40" s="64">
        <v>0</v>
      </c>
      <c r="Q40" s="64">
        <v>0</v>
      </c>
      <c r="R40" s="65">
        <f t="shared" si="3"/>
        <v>0</v>
      </c>
      <c r="S40" s="64">
        <v>0</v>
      </c>
      <c r="T40" s="64">
        <v>0</v>
      </c>
      <c r="U40" s="64">
        <v>0</v>
      </c>
      <c r="V40" s="68">
        <f t="shared" si="4"/>
        <v>0</v>
      </c>
      <c r="W40" s="79">
        <f t="shared" si="5"/>
        <v>265</v>
      </c>
    </row>
    <row r="41" spans="1:23" x14ac:dyDescent="0.45">
      <c r="A41" s="1" t="s">
        <v>752</v>
      </c>
      <c r="B41" s="64">
        <v>143</v>
      </c>
      <c r="C41" s="64">
        <v>136</v>
      </c>
      <c r="D41" s="65">
        <f t="shared" si="0"/>
        <v>279</v>
      </c>
      <c r="E41" s="64">
        <v>100</v>
      </c>
      <c r="F41" s="64">
        <v>369</v>
      </c>
      <c r="G41" s="64">
        <v>21</v>
      </c>
      <c r="H41" s="66">
        <f t="shared" si="1"/>
        <v>769</v>
      </c>
      <c r="I41" s="64">
        <v>1</v>
      </c>
      <c r="J41" s="64">
        <v>0</v>
      </c>
      <c r="K41" s="65">
        <f t="shared" si="2"/>
        <v>1</v>
      </c>
      <c r="L41" s="64">
        <v>3</v>
      </c>
      <c r="M41" s="64">
        <v>2</v>
      </c>
      <c r="N41" s="64">
        <v>1</v>
      </c>
      <c r="O41" s="67">
        <f>SUM(Table5[[#This Row],[Children 005/2]:[General interest/2]])</f>
        <v>8</v>
      </c>
      <c r="P41" s="64">
        <v>0</v>
      </c>
      <c r="Q41" s="64">
        <v>0</v>
      </c>
      <c r="R41" s="65">
        <f t="shared" si="3"/>
        <v>0</v>
      </c>
      <c r="S41" s="64">
        <v>0</v>
      </c>
      <c r="T41" s="64">
        <v>0</v>
      </c>
      <c r="U41" s="64">
        <v>0</v>
      </c>
      <c r="V41" s="68">
        <f t="shared" si="4"/>
        <v>0</v>
      </c>
      <c r="W41" s="79">
        <f t="shared" si="5"/>
        <v>777</v>
      </c>
    </row>
    <row r="42" spans="1:23" x14ac:dyDescent="0.45">
      <c r="A42" s="1" t="s">
        <v>197</v>
      </c>
      <c r="B42" s="64">
        <v>0</v>
      </c>
      <c r="C42" s="64">
        <v>1</v>
      </c>
      <c r="D42" s="65">
        <f t="shared" si="0"/>
        <v>1</v>
      </c>
      <c r="E42" s="64">
        <v>0</v>
      </c>
      <c r="F42" s="64">
        <v>0</v>
      </c>
      <c r="G42" s="64">
        <v>0</v>
      </c>
      <c r="H42" s="66">
        <f t="shared" si="1"/>
        <v>1</v>
      </c>
      <c r="I42" s="64">
        <v>0</v>
      </c>
      <c r="J42" s="64">
        <v>1</v>
      </c>
      <c r="K42" s="65">
        <f t="shared" si="2"/>
        <v>1</v>
      </c>
      <c r="L42" s="64">
        <v>0</v>
      </c>
      <c r="M42" s="64">
        <v>0</v>
      </c>
      <c r="N42" s="64">
        <v>0</v>
      </c>
      <c r="O42" s="67">
        <f>SUM(Table5[[#This Row],[Children 005/2]:[General interest/2]])</f>
        <v>2</v>
      </c>
      <c r="P42" s="64">
        <v>0</v>
      </c>
      <c r="Q42" s="64">
        <v>0</v>
      </c>
      <c r="R42" s="65">
        <f t="shared" si="3"/>
        <v>0</v>
      </c>
      <c r="S42" s="64">
        <v>0</v>
      </c>
      <c r="T42" s="64">
        <v>0</v>
      </c>
      <c r="U42" s="64">
        <v>0</v>
      </c>
      <c r="V42" s="68">
        <f t="shared" si="4"/>
        <v>0</v>
      </c>
      <c r="W42" s="79">
        <f t="shared" si="5"/>
        <v>3</v>
      </c>
    </row>
    <row r="43" spans="1:23" x14ac:dyDescent="0.45">
      <c r="A43" s="1" t="s">
        <v>202</v>
      </c>
      <c r="B43" s="64">
        <v>60</v>
      </c>
      <c r="C43" s="64">
        <v>0</v>
      </c>
      <c r="D43" s="65">
        <f t="shared" si="0"/>
        <v>60</v>
      </c>
      <c r="E43" s="64">
        <v>8</v>
      </c>
      <c r="F43" s="64">
        <v>12</v>
      </c>
      <c r="G43" s="64">
        <v>102</v>
      </c>
      <c r="H43" s="66">
        <f t="shared" si="1"/>
        <v>182</v>
      </c>
      <c r="I43" s="64">
        <v>12</v>
      </c>
      <c r="J43" s="64">
        <v>0</v>
      </c>
      <c r="K43" s="65">
        <f t="shared" si="2"/>
        <v>12</v>
      </c>
      <c r="L43" s="64">
        <v>4</v>
      </c>
      <c r="M43" s="64">
        <v>0</v>
      </c>
      <c r="N43" s="64">
        <v>6</v>
      </c>
      <c r="O43" s="67">
        <f>SUM(Table5[[#This Row],[Children 005/2]:[General interest/2]])</f>
        <v>34</v>
      </c>
      <c r="P43" s="64">
        <v>0</v>
      </c>
      <c r="Q43" s="64">
        <v>0</v>
      </c>
      <c r="R43" s="65">
        <f t="shared" si="3"/>
        <v>0</v>
      </c>
      <c r="S43" s="64">
        <v>0</v>
      </c>
      <c r="T43" s="64">
        <v>0</v>
      </c>
      <c r="U43" s="64">
        <v>0</v>
      </c>
      <c r="V43" s="68">
        <f t="shared" si="4"/>
        <v>0</v>
      </c>
      <c r="W43" s="79">
        <f t="shared" si="5"/>
        <v>216</v>
      </c>
    </row>
    <row r="44" spans="1:23" x14ac:dyDescent="0.45">
      <c r="A44" s="1" t="s">
        <v>206</v>
      </c>
      <c r="B44" s="64">
        <v>5</v>
      </c>
      <c r="C44" s="64">
        <v>15</v>
      </c>
      <c r="D44" s="65">
        <f t="shared" si="0"/>
        <v>20</v>
      </c>
      <c r="E44" s="64">
        <v>0</v>
      </c>
      <c r="F44" s="64">
        <v>0</v>
      </c>
      <c r="G44" s="64">
        <v>0</v>
      </c>
      <c r="H44" s="66">
        <f t="shared" si="1"/>
        <v>20</v>
      </c>
      <c r="I44" s="64">
        <v>0</v>
      </c>
      <c r="J44" s="64">
        <v>0</v>
      </c>
      <c r="K44" s="65">
        <f t="shared" si="2"/>
        <v>0</v>
      </c>
      <c r="L44" s="64">
        <v>0</v>
      </c>
      <c r="M44" s="64">
        <v>1</v>
      </c>
      <c r="N44" s="64">
        <v>0</v>
      </c>
      <c r="O44" s="67">
        <f>SUM(Table5[[#This Row],[Children 005/2]:[General interest/2]])</f>
        <v>1</v>
      </c>
      <c r="P44" s="64">
        <v>0</v>
      </c>
      <c r="Q44" s="64">
        <v>0</v>
      </c>
      <c r="R44" s="65">
        <f t="shared" si="3"/>
        <v>0</v>
      </c>
      <c r="S44" s="64">
        <v>0</v>
      </c>
      <c r="T44" s="64">
        <v>0</v>
      </c>
      <c r="U44" s="64">
        <v>0</v>
      </c>
      <c r="V44" s="68">
        <f t="shared" si="4"/>
        <v>0</v>
      </c>
      <c r="W44" s="79">
        <f t="shared" si="5"/>
        <v>21</v>
      </c>
    </row>
    <row r="45" spans="1:23" x14ac:dyDescent="0.45">
      <c r="A45" s="1" t="s">
        <v>211</v>
      </c>
      <c r="B45" s="65" t="s">
        <v>37</v>
      </c>
      <c r="C45" s="65" t="s">
        <v>37</v>
      </c>
      <c r="D45" s="65">
        <f t="shared" si="0"/>
        <v>0</v>
      </c>
      <c r="E45" s="65" t="s">
        <v>37</v>
      </c>
      <c r="F45" s="65" t="s">
        <v>37</v>
      </c>
      <c r="G45" s="64">
        <v>4</v>
      </c>
      <c r="H45" s="66">
        <f t="shared" si="1"/>
        <v>4</v>
      </c>
      <c r="I45" s="65" t="s">
        <v>37</v>
      </c>
      <c r="J45" s="65" t="s">
        <v>37</v>
      </c>
      <c r="K45" s="65">
        <f t="shared" si="2"/>
        <v>0</v>
      </c>
      <c r="L45" s="65" t="s">
        <v>37</v>
      </c>
      <c r="M45" s="65" t="s">
        <v>37</v>
      </c>
      <c r="N45" s="64">
        <v>3</v>
      </c>
      <c r="O45" s="67">
        <f>SUM(Table5[[#This Row],[Children 005/2]:[General interest/2]])</f>
        <v>3</v>
      </c>
      <c r="P45" s="64">
        <v>0</v>
      </c>
      <c r="Q45" s="65" t="s">
        <v>37</v>
      </c>
      <c r="R45" s="65">
        <f t="shared" si="3"/>
        <v>0</v>
      </c>
      <c r="S45" s="64">
        <v>0</v>
      </c>
      <c r="T45" s="65" t="s">
        <v>37</v>
      </c>
      <c r="U45" s="65" t="s">
        <v>37</v>
      </c>
      <c r="V45" s="68">
        <f t="shared" si="4"/>
        <v>0</v>
      </c>
      <c r="W45" s="79">
        <f t="shared" si="5"/>
        <v>7</v>
      </c>
    </row>
    <row r="46" spans="1:23" x14ac:dyDescent="0.45">
      <c r="A46" s="1" t="s">
        <v>216</v>
      </c>
      <c r="B46" s="64">
        <v>3</v>
      </c>
      <c r="C46" s="64">
        <v>4</v>
      </c>
      <c r="D46" s="65">
        <f t="shared" si="0"/>
        <v>7</v>
      </c>
      <c r="E46" s="64">
        <v>0</v>
      </c>
      <c r="F46" s="64">
        <v>0</v>
      </c>
      <c r="G46" s="64">
        <v>0</v>
      </c>
      <c r="H46" s="66">
        <f t="shared" si="1"/>
        <v>7</v>
      </c>
      <c r="I46" s="64">
        <v>1</v>
      </c>
      <c r="J46" s="64">
        <v>1</v>
      </c>
      <c r="K46" s="65">
        <f t="shared" si="2"/>
        <v>2</v>
      </c>
      <c r="L46" s="64">
        <v>0</v>
      </c>
      <c r="M46" s="64">
        <v>0</v>
      </c>
      <c r="N46" s="64">
        <v>0</v>
      </c>
      <c r="O46" s="67">
        <f>SUM(Table5[[#This Row],[Children 005/2]:[General interest/2]])</f>
        <v>4</v>
      </c>
      <c r="P46" s="65" t="s">
        <v>37</v>
      </c>
      <c r="Q46" s="64">
        <v>0</v>
      </c>
      <c r="R46" s="65">
        <f t="shared" si="3"/>
        <v>0</v>
      </c>
      <c r="S46" s="65" t="s">
        <v>37</v>
      </c>
      <c r="T46" s="64">
        <v>0</v>
      </c>
      <c r="U46" s="64">
        <v>0</v>
      </c>
      <c r="V46" s="68">
        <f t="shared" si="4"/>
        <v>0</v>
      </c>
      <c r="W46" s="79">
        <f t="shared" si="5"/>
        <v>11</v>
      </c>
    </row>
    <row r="47" spans="1:23" x14ac:dyDescent="0.45">
      <c r="A47" s="1" t="s">
        <v>221</v>
      </c>
      <c r="B47" s="64">
        <v>40</v>
      </c>
      <c r="C47" s="64">
        <v>42</v>
      </c>
      <c r="D47" s="65">
        <f t="shared" si="0"/>
        <v>82</v>
      </c>
      <c r="E47" s="64">
        <v>75</v>
      </c>
      <c r="F47" s="64">
        <v>62</v>
      </c>
      <c r="G47" s="64">
        <v>120</v>
      </c>
      <c r="H47" s="66">
        <f t="shared" si="1"/>
        <v>339</v>
      </c>
      <c r="I47" s="64">
        <v>9</v>
      </c>
      <c r="J47" s="64">
        <v>1</v>
      </c>
      <c r="K47" s="65">
        <f t="shared" si="2"/>
        <v>10</v>
      </c>
      <c r="L47" s="64">
        <v>2</v>
      </c>
      <c r="M47" s="64">
        <v>1</v>
      </c>
      <c r="N47" s="64">
        <v>5</v>
      </c>
      <c r="O47" s="67">
        <f>SUM(Table5[[#This Row],[Children 005/2]:[General interest/2]])</f>
        <v>28</v>
      </c>
      <c r="P47" s="64">
        <v>0</v>
      </c>
      <c r="Q47" s="64">
        <v>0</v>
      </c>
      <c r="R47" s="65">
        <f t="shared" si="3"/>
        <v>0</v>
      </c>
      <c r="S47" s="64">
        <v>0</v>
      </c>
      <c r="T47" s="64">
        <v>0</v>
      </c>
      <c r="U47" s="64">
        <v>0</v>
      </c>
      <c r="V47" s="68">
        <f t="shared" si="4"/>
        <v>0</v>
      </c>
      <c r="W47" s="79">
        <f t="shared" si="5"/>
        <v>367</v>
      </c>
    </row>
    <row r="48" spans="1:23" x14ac:dyDescent="0.45">
      <c r="A48" s="1" t="s">
        <v>226</v>
      </c>
      <c r="B48" s="64">
        <v>71</v>
      </c>
      <c r="C48" s="64">
        <v>71</v>
      </c>
      <c r="D48" s="65">
        <f t="shared" si="0"/>
        <v>142</v>
      </c>
      <c r="E48" s="64">
        <v>35</v>
      </c>
      <c r="F48" s="64">
        <v>121</v>
      </c>
      <c r="G48" s="64">
        <v>2</v>
      </c>
      <c r="H48" s="66">
        <f t="shared" si="1"/>
        <v>300</v>
      </c>
      <c r="I48" s="64">
        <v>0</v>
      </c>
      <c r="J48" s="64">
        <v>0</v>
      </c>
      <c r="K48" s="65">
        <f t="shared" si="2"/>
        <v>0</v>
      </c>
      <c r="L48" s="64">
        <v>0</v>
      </c>
      <c r="M48" s="64">
        <v>0</v>
      </c>
      <c r="N48" s="64">
        <v>0</v>
      </c>
      <c r="O48" s="67">
        <f>SUM(Table5[[#This Row],[Children 005/2]:[General interest/2]])</f>
        <v>0</v>
      </c>
      <c r="P48" s="64">
        <v>0</v>
      </c>
      <c r="Q48" s="64">
        <v>0</v>
      </c>
      <c r="R48" s="65">
        <f t="shared" si="3"/>
        <v>0</v>
      </c>
      <c r="S48" s="64">
        <v>0</v>
      </c>
      <c r="T48" s="64">
        <v>0</v>
      </c>
      <c r="U48" s="64">
        <v>0</v>
      </c>
      <c r="V48" s="68">
        <f t="shared" si="4"/>
        <v>0</v>
      </c>
      <c r="W48" s="79">
        <f t="shared" si="5"/>
        <v>300</v>
      </c>
    </row>
    <row r="49" spans="1:23" x14ac:dyDescent="0.45">
      <c r="A49" s="1" t="s">
        <v>231</v>
      </c>
      <c r="B49" s="64">
        <v>44</v>
      </c>
      <c r="C49" s="64">
        <v>9</v>
      </c>
      <c r="D49" s="65">
        <f t="shared" si="0"/>
        <v>53</v>
      </c>
      <c r="E49" s="64">
        <v>20</v>
      </c>
      <c r="F49" s="64">
        <v>2</v>
      </c>
      <c r="G49" s="64">
        <v>2</v>
      </c>
      <c r="H49" s="66">
        <f t="shared" si="1"/>
        <v>77</v>
      </c>
      <c r="I49" s="64">
        <v>0</v>
      </c>
      <c r="J49" s="64">
        <v>0</v>
      </c>
      <c r="K49" s="65">
        <f t="shared" si="2"/>
        <v>0</v>
      </c>
      <c r="L49" s="64">
        <v>0</v>
      </c>
      <c r="M49" s="64">
        <v>0</v>
      </c>
      <c r="N49" s="64">
        <v>0</v>
      </c>
      <c r="O49" s="67">
        <f>SUM(Table5[[#This Row],[Children 005/2]:[General interest/2]])</f>
        <v>0</v>
      </c>
      <c r="P49" s="64">
        <v>0</v>
      </c>
      <c r="Q49" s="64">
        <v>0</v>
      </c>
      <c r="R49" s="65">
        <f t="shared" si="3"/>
        <v>0</v>
      </c>
      <c r="S49" s="64">
        <v>0</v>
      </c>
      <c r="T49" s="64">
        <v>0</v>
      </c>
      <c r="U49" s="64">
        <v>0</v>
      </c>
      <c r="V49" s="68">
        <f t="shared" si="4"/>
        <v>0</v>
      </c>
      <c r="W49" s="79">
        <f t="shared" si="5"/>
        <v>77</v>
      </c>
    </row>
    <row r="50" spans="1:23" x14ac:dyDescent="0.45">
      <c r="A50" s="1" t="s">
        <v>236</v>
      </c>
      <c r="B50" s="64">
        <v>0</v>
      </c>
      <c r="C50" s="64">
        <v>6</v>
      </c>
      <c r="D50" s="65">
        <f t="shared" si="0"/>
        <v>6</v>
      </c>
      <c r="E50" s="64">
        <v>6</v>
      </c>
      <c r="F50" s="64">
        <v>0</v>
      </c>
      <c r="G50" s="64">
        <v>0</v>
      </c>
      <c r="H50" s="66">
        <f t="shared" si="1"/>
        <v>12</v>
      </c>
      <c r="I50" s="64">
        <v>0</v>
      </c>
      <c r="J50" s="64">
        <v>0</v>
      </c>
      <c r="K50" s="65">
        <f t="shared" si="2"/>
        <v>0</v>
      </c>
      <c r="L50" s="64">
        <v>0</v>
      </c>
      <c r="M50" s="64">
        <v>0</v>
      </c>
      <c r="N50" s="64">
        <v>0</v>
      </c>
      <c r="O50" s="67">
        <f>SUM(Table5[[#This Row],[Children 005/2]:[General interest/2]])</f>
        <v>0</v>
      </c>
      <c r="P50" s="64">
        <v>0</v>
      </c>
      <c r="Q50" s="64">
        <v>0</v>
      </c>
      <c r="R50" s="65">
        <f t="shared" si="3"/>
        <v>0</v>
      </c>
      <c r="S50" s="64">
        <v>0</v>
      </c>
      <c r="T50" s="64">
        <v>0</v>
      </c>
      <c r="U50" s="64">
        <v>0</v>
      </c>
      <c r="V50" s="68">
        <f t="shared" si="4"/>
        <v>0</v>
      </c>
      <c r="W50" s="79">
        <f t="shared" si="5"/>
        <v>12</v>
      </c>
    </row>
    <row r="51" spans="1:23" x14ac:dyDescent="0.45">
      <c r="A51" s="1" t="s">
        <v>753</v>
      </c>
      <c r="B51" s="64">
        <v>35</v>
      </c>
      <c r="C51" s="64">
        <v>84</v>
      </c>
      <c r="D51" s="65">
        <f t="shared" si="0"/>
        <v>119</v>
      </c>
      <c r="E51" s="64">
        <v>38</v>
      </c>
      <c r="F51" s="64">
        <v>15</v>
      </c>
      <c r="G51" s="64">
        <v>34</v>
      </c>
      <c r="H51" s="66">
        <f t="shared" si="1"/>
        <v>206</v>
      </c>
      <c r="I51" s="64">
        <v>0</v>
      </c>
      <c r="J51" s="64">
        <v>0</v>
      </c>
      <c r="K51" s="65">
        <f t="shared" si="2"/>
        <v>0</v>
      </c>
      <c r="L51" s="64">
        <v>0</v>
      </c>
      <c r="M51" s="64">
        <v>0</v>
      </c>
      <c r="N51" s="64">
        <v>0</v>
      </c>
      <c r="O51" s="67">
        <f>SUM(Table5[[#This Row],[Children 005/2]:[General interest/2]])</f>
        <v>0</v>
      </c>
      <c r="P51" s="64">
        <v>0</v>
      </c>
      <c r="Q51" s="64">
        <v>0</v>
      </c>
      <c r="R51" s="65">
        <f t="shared" si="3"/>
        <v>0</v>
      </c>
      <c r="S51" s="64">
        <v>0</v>
      </c>
      <c r="T51" s="64">
        <v>0</v>
      </c>
      <c r="U51" s="64">
        <v>0</v>
      </c>
      <c r="V51" s="68">
        <f t="shared" si="4"/>
        <v>0</v>
      </c>
      <c r="W51" s="79">
        <f t="shared" si="5"/>
        <v>206</v>
      </c>
    </row>
    <row r="52" spans="1:23" x14ac:dyDescent="0.45">
      <c r="A52" s="1" t="s">
        <v>246</v>
      </c>
      <c r="B52" s="64">
        <v>7</v>
      </c>
      <c r="C52" s="64">
        <v>5</v>
      </c>
      <c r="D52" s="65">
        <f t="shared" si="0"/>
        <v>12</v>
      </c>
      <c r="E52" s="64">
        <v>0</v>
      </c>
      <c r="F52" s="64">
        <v>1</v>
      </c>
      <c r="G52" s="64">
        <v>1</v>
      </c>
      <c r="H52" s="66">
        <f t="shared" si="1"/>
        <v>14</v>
      </c>
      <c r="I52" s="64">
        <v>0</v>
      </c>
      <c r="J52" s="64">
        <v>0</v>
      </c>
      <c r="K52" s="65">
        <f t="shared" si="2"/>
        <v>0</v>
      </c>
      <c r="L52" s="64">
        <v>0</v>
      </c>
      <c r="M52" s="64">
        <v>0</v>
      </c>
      <c r="N52" s="64">
        <v>0</v>
      </c>
      <c r="O52" s="67">
        <f>SUM(Table5[[#This Row],[Children 005/2]:[General interest/2]])</f>
        <v>0</v>
      </c>
      <c r="P52" s="64">
        <v>0</v>
      </c>
      <c r="Q52" s="64">
        <v>0</v>
      </c>
      <c r="R52" s="65">
        <f t="shared" si="3"/>
        <v>0</v>
      </c>
      <c r="S52" s="64">
        <v>0</v>
      </c>
      <c r="T52" s="64">
        <v>0</v>
      </c>
      <c r="U52" s="64">
        <v>0</v>
      </c>
      <c r="V52" s="68">
        <f t="shared" si="4"/>
        <v>0</v>
      </c>
      <c r="W52" s="79">
        <f t="shared" si="5"/>
        <v>14</v>
      </c>
    </row>
    <row r="53" spans="1:23" x14ac:dyDescent="0.45">
      <c r="A53" s="1" t="s">
        <v>754</v>
      </c>
      <c r="B53" s="64">
        <v>20</v>
      </c>
      <c r="C53" s="64">
        <v>15</v>
      </c>
      <c r="D53" s="65">
        <f t="shared" si="0"/>
        <v>35</v>
      </c>
      <c r="E53" s="64">
        <v>2</v>
      </c>
      <c r="F53" s="64">
        <v>7</v>
      </c>
      <c r="G53" s="64">
        <v>13</v>
      </c>
      <c r="H53" s="66">
        <f t="shared" si="1"/>
        <v>57</v>
      </c>
      <c r="I53" s="64">
        <v>5</v>
      </c>
      <c r="J53" s="64">
        <v>3</v>
      </c>
      <c r="K53" s="65">
        <f t="shared" si="2"/>
        <v>8</v>
      </c>
      <c r="L53" s="64">
        <v>3</v>
      </c>
      <c r="M53" s="64">
        <v>1</v>
      </c>
      <c r="N53" s="64">
        <v>1</v>
      </c>
      <c r="O53" s="67">
        <f>SUM(Table5[[#This Row],[Children 005/2]:[General interest/2]])</f>
        <v>21</v>
      </c>
      <c r="P53" s="64">
        <v>0</v>
      </c>
      <c r="Q53" s="64">
        <v>0</v>
      </c>
      <c r="R53" s="65">
        <f t="shared" si="3"/>
        <v>0</v>
      </c>
      <c r="S53" s="64">
        <v>0</v>
      </c>
      <c r="T53" s="64">
        <v>0</v>
      </c>
      <c r="U53" s="64">
        <v>0</v>
      </c>
      <c r="V53" s="68">
        <f t="shared" si="4"/>
        <v>0</v>
      </c>
      <c r="W53" s="79">
        <f t="shared" si="5"/>
        <v>78</v>
      </c>
    </row>
    <row r="54" spans="1:23" x14ac:dyDescent="0.45">
      <c r="A54" s="1" t="s">
        <v>256</v>
      </c>
      <c r="B54" s="64">
        <v>9</v>
      </c>
      <c r="C54" s="64">
        <v>9</v>
      </c>
      <c r="D54" s="65">
        <f t="shared" si="0"/>
        <v>18</v>
      </c>
      <c r="E54" s="64">
        <v>5</v>
      </c>
      <c r="F54" s="64">
        <v>55</v>
      </c>
      <c r="G54" s="64">
        <v>1</v>
      </c>
      <c r="H54" s="66">
        <f t="shared" si="1"/>
        <v>79</v>
      </c>
      <c r="I54" s="64">
        <v>0</v>
      </c>
      <c r="J54" s="64">
        <v>0</v>
      </c>
      <c r="K54" s="65">
        <f t="shared" si="2"/>
        <v>0</v>
      </c>
      <c r="L54" s="64">
        <v>0</v>
      </c>
      <c r="M54" s="64">
        <v>0</v>
      </c>
      <c r="N54" s="64">
        <v>0</v>
      </c>
      <c r="O54" s="67">
        <f>SUM(Table5[[#This Row],[Children 005/2]:[General interest/2]])</f>
        <v>0</v>
      </c>
      <c r="P54" s="64">
        <v>0</v>
      </c>
      <c r="Q54" s="64">
        <v>0</v>
      </c>
      <c r="R54" s="65">
        <f t="shared" si="3"/>
        <v>0</v>
      </c>
      <c r="S54" s="64">
        <v>0</v>
      </c>
      <c r="T54" s="64">
        <v>0</v>
      </c>
      <c r="U54" s="64">
        <v>0</v>
      </c>
      <c r="V54" s="68">
        <f t="shared" si="4"/>
        <v>0</v>
      </c>
      <c r="W54" s="79">
        <f t="shared" si="5"/>
        <v>79</v>
      </c>
    </row>
    <row r="55" spans="1:23" x14ac:dyDescent="0.45">
      <c r="A55" s="1" t="s">
        <v>755</v>
      </c>
      <c r="B55" s="64">
        <v>36</v>
      </c>
      <c r="C55" s="64">
        <v>16</v>
      </c>
      <c r="D55" s="65">
        <f t="shared" si="0"/>
        <v>52</v>
      </c>
      <c r="E55" s="64">
        <v>14</v>
      </c>
      <c r="F55" s="64">
        <v>7</v>
      </c>
      <c r="G55" s="64">
        <v>38</v>
      </c>
      <c r="H55" s="66">
        <f t="shared" si="1"/>
        <v>111</v>
      </c>
      <c r="I55" s="64">
        <v>0</v>
      </c>
      <c r="J55" s="64">
        <v>0</v>
      </c>
      <c r="K55" s="65">
        <f t="shared" si="2"/>
        <v>0</v>
      </c>
      <c r="L55" s="64">
        <v>0</v>
      </c>
      <c r="M55" s="64">
        <v>0</v>
      </c>
      <c r="N55" s="64">
        <v>1</v>
      </c>
      <c r="O55" s="67">
        <f>SUM(Table5[[#This Row],[Children 005/2]:[General interest/2]])</f>
        <v>1</v>
      </c>
      <c r="P55" s="64">
        <v>0</v>
      </c>
      <c r="Q55" s="64">
        <v>0</v>
      </c>
      <c r="R55" s="65">
        <f t="shared" si="3"/>
        <v>0</v>
      </c>
      <c r="S55" s="64">
        <v>0</v>
      </c>
      <c r="T55" s="64">
        <v>0</v>
      </c>
      <c r="U55" s="64">
        <v>0</v>
      </c>
      <c r="V55" s="68">
        <f t="shared" si="4"/>
        <v>0</v>
      </c>
      <c r="W55" s="79">
        <f t="shared" si="5"/>
        <v>112</v>
      </c>
    </row>
    <row r="56" spans="1:23" x14ac:dyDescent="0.45">
      <c r="A56" s="1" t="s">
        <v>266</v>
      </c>
      <c r="B56" s="64">
        <v>0</v>
      </c>
      <c r="C56" s="64">
        <v>18</v>
      </c>
      <c r="D56" s="65">
        <f t="shared" si="0"/>
        <v>18</v>
      </c>
      <c r="E56" s="64">
        <v>0</v>
      </c>
      <c r="F56" s="64">
        <v>3</v>
      </c>
      <c r="G56" s="64">
        <v>0</v>
      </c>
      <c r="H56" s="66">
        <f t="shared" si="1"/>
        <v>21</v>
      </c>
      <c r="I56" s="64">
        <v>0</v>
      </c>
      <c r="J56" s="64">
        <v>0</v>
      </c>
      <c r="K56" s="65">
        <f t="shared" si="2"/>
        <v>0</v>
      </c>
      <c r="L56" s="64">
        <v>0</v>
      </c>
      <c r="M56" s="64">
        <v>0</v>
      </c>
      <c r="N56" s="64">
        <v>1</v>
      </c>
      <c r="O56" s="67">
        <f>SUM(Table5[[#This Row],[Children 005/2]:[General interest/2]])</f>
        <v>1</v>
      </c>
      <c r="P56" s="64">
        <v>0</v>
      </c>
      <c r="Q56" s="64">
        <v>0</v>
      </c>
      <c r="R56" s="65">
        <f t="shared" si="3"/>
        <v>0</v>
      </c>
      <c r="S56" s="64">
        <v>0</v>
      </c>
      <c r="T56" s="64">
        <v>0</v>
      </c>
      <c r="U56" s="64">
        <v>0</v>
      </c>
      <c r="V56" s="68">
        <f t="shared" si="4"/>
        <v>0</v>
      </c>
      <c r="W56" s="79">
        <f t="shared" si="5"/>
        <v>22</v>
      </c>
    </row>
    <row r="57" spans="1:23" x14ac:dyDescent="0.45">
      <c r="A57" s="1" t="s">
        <v>271</v>
      </c>
      <c r="B57" s="64">
        <v>48</v>
      </c>
      <c r="C57" s="64">
        <v>69</v>
      </c>
      <c r="D57" s="65">
        <f t="shared" si="0"/>
        <v>117</v>
      </c>
      <c r="E57" s="64">
        <v>42</v>
      </c>
      <c r="F57" s="64">
        <v>17</v>
      </c>
      <c r="G57" s="64">
        <v>42</v>
      </c>
      <c r="H57" s="66">
        <f t="shared" si="1"/>
        <v>218</v>
      </c>
      <c r="I57" s="65" t="s">
        <v>37</v>
      </c>
      <c r="J57" s="65" t="s">
        <v>37</v>
      </c>
      <c r="K57" s="65">
        <f t="shared" si="2"/>
        <v>0</v>
      </c>
      <c r="L57" s="65" t="s">
        <v>37</v>
      </c>
      <c r="M57" s="65" t="s">
        <v>37</v>
      </c>
      <c r="N57" s="65" t="s">
        <v>37</v>
      </c>
      <c r="O57" s="67">
        <f>SUM(Table5[[#This Row],[Children 005/2]:[General interest/2]])</f>
        <v>0</v>
      </c>
      <c r="P57" s="64">
        <v>0</v>
      </c>
      <c r="Q57" s="65" t="s">
        <v>37</v>
      </c>
      <c r="R57" s="65">
        <f t="shared" si="3"/>
        <v>0</v>
      </c>
      <c r="S57" s="64">
        <v>0</v>
      </c>
      <c r="T57" s="65" t="s">
        <v>37</v>
      </c>
      <c r="U57" s="65" t="s">
        <v>37</v>
      </c>
      <c r="V57" s="68">
        <f t="shared" si="4"/>
        <v>0</v>
      </c>
      <c r="W57" s="79">
        <f t="shared" si="5"/>
        <v>218</v>
      </c>
    </row>
    <row r="58" spans="1:23" x14ac:dyDescent="0.45">
      <c r="A58" s="1" t="s">
        <v>756</v>
      </c>
      <c r="B58" s="65" t="s">
        <v>37</v>
      </c>
      <c r="C58" s="65" t="s">
        <v>37</v>
      </c>
      <c r="D58" s="65">
        <f t="shared" si="0"/>
        <v>0</v>
      </c>
      <c r="E58" s="65" t="s">
        <v>37</v>
      </c>
      <c r="F58" s="65" t="s">
        <v>37</v>
      </c>
      <c r="G58" s="65" t="s">
        <v>37</v>
      </c>
      <c r="H58" s="66">
        <f t="shared" si="1"/>
        <v>0</v>
      </c>
      <c r="I58" s="65" t="s">
        <v>37</v>
      </c>
      <c r="J58" s="65" t="s">
        <v>37</v>
      </c>
      <c r="K58" s="65">
        <f t="shared" si="2"/>
        <v>0</v>
      </c>
      <c r="L58" s="65" t="s">
        <v>37</v>
      </c>
      <c r="M58" s="65" t="s">
        <v>37</v>
      </c>
      <c r="N58" s="65" t="s">
        <v>37</v>
      </c>
      <c r="O58" s="67">
        <f>SUM(Table5[[#This Row],[Children 005/2]:[General interest/2]])</f>
        <v>0</v>
      </c>
      <c r="P58" s="65" t="s">
        <v>37</v>
      </c>
      <c r="Q58" s="65" t="s">
        <v>37</v>
      </c>
      <c r="R58" s="65">
        <f t="shared" si="3"/>
        <v>0</v>
      </c>
      <c r="S58" s="65" t="s">
        <v>37</v>
      </c>
      <c r="T58" s="65" t="s">
        <v>37</v>
      </c>
      <c r="U58" s="65" t="s">
        <v>37</v>
      </c>
      <c r="V58" s="68">
        <f t="shared" si="4"/>
        <v>0</v>
      </c>
      <c r="W58" s="79">
        <f t="shared" si="5"/>
        <v>0</v>
      </c>
    </row>
    <row r="59" spans="1:23" x14ac:dyDescent="0.45">
      <c r="A59" s="1" t="s">
        <v>278</v>
      </c>
      <c r="B59" s="64">
        <v>1</v>
      </c>
      <c r="C59" s="64">
        <v>1</v>
      </c>
      <c r="D59" s="65">
        <f t="shared" si="0"/>
        <v>2</v>
      </c>
      <c r="E59" s="64">
        <v>1</v>
      </c>
      <c r="F59" s="64">
        <v>0</v>
      </c>
      <c r="G59" s="64">
        <v>0</v>
      </c>
      <c r="H59" s="66">
        <f t="shared" si="1"/>
        <v>3</v>
      </c>
      <c r="I59" s="64">
        <v>0</v>
      </c>
      <c r="J59" s="64">
        <v>0</v>
      </c>
      <c r="K59" s="65">
        <f t="shared" si="2"/>
        <v>0</v>
      </c>
      <c r="L59" s="64">
        <v>0</v>
      </c>
      <c r="M59" s="64">
        <v>0</v>
      </c>
      <c r="N59" s="64">
        <v>0</v>
      </c>
      <c r="O59" s="67">
        <f>SUM(Table5[[#This Row],[Children 005/2]:[General interest/2]])</f>
        <v>0</v>
      </c>
      <c r="P59" s="65" t="s">
        <v>37</v>
      </c>
      <c r="Q59" s="64">
        <v>0</v>
      </c>
      <c r="R59" s="65">
        <f t="shared" si="3"/>
        <v>0</v>
      </c>
      <c r="S59" s="65" t="s">
        <v>37</v>
      </c>
      <c r="T59" s="64">
        <v>0</v>
      </c>
      <c r="U59" s="64">
        <v>0</v>
      </c>
      <c r="V59" s="68">
        <f t="shared" si="4"/>
        <v>0</v>
      </c>
      <c r="W59" s="79">
        <f t="shared" si="5"/>
        <v>3</v>
      </c>
    </row>
    <row r="60" spans="1:23" x14ac:dyDescent="0.45">
      <c r="A60" s="1" t="s">
        <v>283</v>
      </c>
      <c r="B60" s="64">
        <v>489</v>
      </c>
      <c r="C60" s="64">
        <v>574</v>
      </c>
      <c r="D60" s="65">
        <f t="shared" si="0"/>
        <v>1063</v>
      </c>
      <c r="E60" s="64">
        <v>439</v>
      </c>
      <c r="F60" s="64">
        <v>0</v>
      </c>
      <c r="G60" s="64">
        <v>0</v>
      </c>
      <c r="H60" s="66">
        <f t="shared" si="1"/>
        <v>1502</v>
      </c>
      <c r="I60" s="64">
        <v>0</v>
      </c>
      <c r="J60" s="64">
        <v>0</v>
      </c>
      <c r="K60" s="65">
        <f t="shared" si="2"/>
        <v>0</v>
      </c>
      <c r="L60" s="64">
        <v>0</v>
      </c>
      <c r="M60" s="64">
        <v>0</v>
      </c>
      <c r="N60" s="64">
        <v>0</v>
      </c>
      <c r="O60" s="67">
        <f>SUM(Table5[[#This Row],[Children 005/2]:[General interest/2]])</f>
        <v>0</v>
      </c>
      <c r="P60" s="64">
        <v>0</v>
      </c>
      <c r="Q60" s="64">
        <v>0</v>
      </c>
      <c r="R60" s="65">
        <f t="shared" si="3"/>
        <v>0</v>
      </c>
      <c r="S60" s="64">
        <v>0</v>
      </c>
      <c r="T60" s="64">
        <v>0</v>
      </c>
      <c r="U60" s="64">
        <v>0</v>
      </c>
      <c r="V60" s="68">
        <f t="shared" si="4"/>
        <v>0</v>
      </c>
      <c r="W60" s="79">
        <f t="shared" si="5"/>
        <v>1502</v>
      </c>
    </row>
    <row r="61" spans="1:23" x14ac:dyDescent="0.45">
      <c r="A61" s="1" t="s">
        <v>757</v>
      </c>
      <c r="B61" s="64">
        <v>3</v>
      </c>
      <c r="C61" s="64">
        <v>5</v>
      </c>
      <c r="D61" s="65">
        <f t="shared" si="0"/>
        <v>8</v>
      </c>
      <c r="E61" s="64">
        <v>3</v>
      </c>
      <c r="F61" s="64">
        <v>4</v>
      </c>
      <c r="G61" s="64">
        <v>3</v>
      </c>
      <c r="H61" s="66">
        <f t="shared" si="1"/>
        <v>18</v>
      </c>
      <c r="I61" s="64">
        <v>0</v>
      </c>
      <c r="J61" s="64">
        <v>0</v>
      </c>
      <c r="K61" s="65">
        <f t="shared" si="2"/>
        <v>0</v>
      </c>
      <c r="L61" s="64">
        <v>0</v>
      </c>
      <c r="M61" s="64">
        <v>0</v>
      </c>
      <c r="N61" s="64">
        <v>0</v>
      </c>
      <c r="O61" s="67">
        <f>SUM(Table5[[#This Row],[Children 005/2]:[General interest/2]])</f>
        <v>0</v>
      </c>
      <c r="P61" s="64">
        <v>0</v>
      </c>
      <c r="Q61" s="64">
        <v>0</v>
      </c>
      <c r="R61" s="65">
        <f t="shared" si="3"/>
        <v>0</v>
      </c>
      <c r="S61" s="64">
        <v>0</v>
      </c>
      <c r="T61" s="64">
        <v>1</v>
      </c>
      <c r="U61" s="64">
        <v>0</v>
      </c>
      <c r="V61" s="68">
        <f t="shared" si="4"/>
        <v>1</v>
      </c>
      <c r="W61" s="79">
        <f t="shared" si="5"/>
        <v>19</v>
      </c>
    </row>
    <row r="62" spans="1:23" x14ac:dyDescent="0.45">
      <c r="A62" s="1" t="s">
        <v>293</v>
      </c>
      <c r="B62" s="64">
        <v>24</v>
      </c>
      <c r="C62" s="64">
        <v>13</v>
      </c>
      <c r="D62" s="65">
        <f t="shared" si="0"/>
        <v>37</v>
      </c>
      <c r="E62" s="64">
        <v>8</v>
      </c>
      <c r="F62" s="64">
        <v>0</v>
      </c>
      <c r="G62" s="64">
        <v>0</v>
      </c>
      <c r="H62" s="66">
        <f t="shared" si="1"/>
        <v>45</v>
      </c>
      <c r="I62" s="64">
        <v>0</v>
      </c>
      <c r="J62" s="64">
        <v>0</v>
      </c>
      <c r="K62" s="65">
        <f t="shared" si="2"/>
        <v>0</v>
      </c>
      <c r="L62" s="64">
        <v>0</v>
      </c>
      <c r="M62" s="64">
        <v>0</v>
      </c>
      <c r="N62" s="64">
        <v>0</v>
      </c>
      <c r="O62" s="67">
        <f>SUM(Table5[[#This Row],[Children 005/2]:[General interest/2]])</f>
        <v>0</v>
      </c>
      <c r="P62" s="64">
        <v>0</v>
      </c>
      <c r="Q62" s="64">
        <v>0</v>
      </c>
      <c r="R62" s="65">
        <f t="shared" si="3"/>
        <v>0</v>
      </c>
      <c r="S62" s="64">
        <v>0</v>
      </c>
      <c r="T62" s="64">
        <v>0</v>
      </c>
      <c r="U62" s="64">
        <v>0</v>
      </c>
      <c r="V62" s="68">
        <f t="shared" si="4"/>
        <v>0</v>
      </c>
      <c r="W62" s="79">
        <f t="shared" si="5"/>
        <v>45</v>
      </c>
    </row>
    <row r="63" spans="1:23" x14ac:dyDescent="0.45">
      <c r="A63" s="1" t="s">
        <v>298</v>
      </c>
      <c r="B63" s="64">
        <v>52</v>
      </c>
      <c r="C63" s="64">
        <v>10</v>
      </c>
      <c r="D63" s="65">
        <f t="shared" si="0"/>
        <v>62</v>
      </c>
      <c r="E63" s="64">
        <v>6</v>
      </c>
      <c r="F63" s="64">
        <v>4</v>
      </c>
      <c r="G63" s="64">
        <v>6</v>
      </c>
      <c r="H63" s="66">
        <f t="shared" si="1"/>
        <v>78</v>
      </c>
      <c r="I63" s="64">
        <v>0</v>
      </c>
      <c r="J63" s="64">
        <v>0</v>
      </c>
      <c r="K63" s="65">
        <f t="shared" si="2"/>
        <v>0</v>
      </c>
      <c r="L63" s="64">
        <v>0</v>
      </c>
      <c r="M63" s="64">
        <v>0</v>
      </c>
      <c r="N63" s="64">
        <v>0</v>
      </c>
      <c r="O63" s="67">
        <f>SUM(Table5[[#This Row],[Children 005/2]:[General interest/2]])</f>
        <v>0</v>
      </c>
      <c r="P63" s="64">
        <v>0</v>
      </c>
      <c r="Q63" s="64">
        <v>0</v>
      </c>
      <c r="R63" s="65">
        <f t="shared" si="3"/>
        <v>0</v>
      </c>
      <c r="S63" s="64">
        <v>0</v>
      </c>
      <c r="T63" s="64">
        <v>0</v>
      </c>
      <c r="U63" s="64">
        <v>0</v>
      </c>
      <c r="V63" s="68">
        <f t="shared" si="4"/>
        <v>0</v>
      </c>
      <c r="W63" s="79">
        <f t="shared" si="5"/>
        <v>78</v>
      </c>
    </row>
    <row r="64" spans="1:23" x14ac:dyDescent="0.45">
      <c r="A64" s="1" t="s">
        <v>303</v>
      </c>
      <c r="B64" s="64">
        <v>54</v>
      </c>
      <c r="C64" s="64">
        <v>43</v>
      </c>
      <c r="D64" s="65">
        <f t="shared" si="0"/>
        <v>97</v>
      </c>
      <c r="E64" s="64">
        <v>55</v>
      </c>
      <c r="F64" s="64">
        <v>140</v>
      </c>
      <c r="G64" s="64">
        <v>57</v>
      </c>
      <c r="H64" s="66">
        <f t="shared" si="1"/>
        <v>349</v>
      </c>
      <c r="I64" s="64">
        <v>25</v>
      </c>
      <c r="J64" s="64">
        <v>2</v>
      </c>
      <c r="K64" s="65">
        <f t="shared" si="2"/>
        <v>27</v>
      </c>
      <c r="L64" s="64">
        <v>0</v>
      </c>
      <c r="M64" s="64">
        <v>69</v>
      </c>
      <c r="N64" s="64">
        <v>26</v>
      </c>
      <c r="O64" s="67">
        <f>SUM(Table5[[#This Row],[Children 005/2]:[General interest/2]])</f>
        <v>149</v>
      </c>
      <c r="P64" s="64">
        <v>0</v>
      </c>
      <c r="Q64" s="64">
        <v>0</v>
      </c>
      <c r="R64" s="65">
        <f t="shared" si="3"/>
        <v>0</v>
      </c>
      <c r="S64" s="64">
        <v>0</v>
      </c>
      <c r="T64" s="64">
        <v>0</v>
      </c>
      <c r="U64" s="64">
        <v>0</v>
      </c>
      <c r="V64" s="68">
        <f t="shared" si="4"/>
        <v>0</v>
      </c>
      <c r="W64" s="79">
        <f t="shared" si="5"/>
        <v>498</v>
      </c>
    </row>
    <row r="65" spans="1:23" x14ac:dyDescent="0.45">
      <c r="A65" s="1" t="s">
        <v>308</v>
      </c>
      <c r="B65" s="64">
        <v>0</v>
      </c>
      <c r="C65" s="64">
        <v>2</v>
      </c>
      <c r="D65" s="65">
        <f t="shared" si="0"/>
        <v>2</v>
      </c>
      <c r="E65" s="64">
        <v>0</v>
      </c>
      <c r="F65" s="64">
        <v>3</v>
      </c>
      <c r="G65" s="64">
        <v>1</v>
      </c>
      <c r="H65" s="66">
        <f t="shared" si="1"/>
        <v>6</v>
      </c>
      <c r="I65" s="64">
        <v>0</v>
      </c>
      <c r="J65" s="64">
        <v>0</v>
      </c>
      <c r="K65" s="65">
        <f t="shared" si="2"/>
        <v>0</v>
      </c>
      <c r="L65" s="64">
        <v>0</v>
      </c>
      <c r="M65" s="64">
        <v>0</v>
      </c>
      <c r="N65" s="64">
        <v>0</v>
      </c>
      <c r="O65" s="67">
        <f>SUM(Table5[[#This Row],[Children 005/2]:[General interest/2]])</f>
        <v>0</v>
      </c>
      <c r="P65" s="64">
        <v>0</v>
      </c>
      <c r="Q65" s="64">
        <v>4</v>
      </c>
      <c r="R65" s="65">
        <f t="shared" si="3"/>
        <v>4</v>
      </c>
      <c r="S65" s="64">
        <v>0</v>
      </c>
      <c r="T65" s="64">
        <v>0</v>
      </c>
      <c r="U65" s="64">
        <v>0</v>
      </c>
      <c r="V65" s="68">
        <f t="shared" si="4"/>
        <v>4</v>
      </c>
      <c r="W65" s="79">
        <f t="shared" si="5"/>
        <v>10</v>
      </c>
    </row>
    <row r="66" spans="1:23" x14ac:dyDescent="0.45">
      <c r="A66" s="1" t="s">
        <v>313</v>
      </c>
      <c r="B66" s="64">
        <v>41</v>
      </c>
      <c r="C66" s="64">
        <v>0</v>
      </c>
      <c r="D66" s="65">
        <f t="shared" si="0"/>
        <v>41</v>
      </c>
      <c r="E66" s="64">
        <v>0</v>
      </c>
      <c r="F66" s="64">
        <v>8</v>
      </c>
      <c r="G66" s="64">
        <v>14</v>
      </c>
      <c r="H66" s="66">
        <f t="shared" si="1"/>
        <v>63</v>
      </c>
      <c r="I66" s="64">
        <v>0</v>
      </c>
      <c r="J66" s="64">
        <v>0</v>
      </c>
      <c r="K66" s="65">
        <f t="shared" si="2"/>
        <v>0</v>
      </c>
      <c r="L66" s="64">
        <v>0</v>
      </c>
      <c r="M66" s="64">
        <v>0</v>
      </c>
      <c r="N66" s="64">
        <v>0</v>
      </c>
      <c r="O66" s="67">
        <f>SUM(Table5[[#This Row],[Children 005/2]:[General interest/2]])</f>
        <v>0</v>
      </c>
      <c r="P66" s="64">
        <v>0</v>
      </c>
      <c r="Q66" s="64">
        <v>0</v>
      </c>
      <c r="R66" s="65">
        <f t="shared" si="3"/>
        <v>0</v>
      </c>
      <c r="S66" s="64">
        <v>0</v>
      </c>
      <c r="T66" s="64">
        <v>0</v>
      </c>
      <c r="U66" s="64">
        <v>0</v>
      </c>
      <c r="V66" s="68">
        <f t="shared" si="4"/>
        <v>0</v>
      </c>
      <c r="W66" s="79">
        <f t="shared" si="5"/>
        <v>63</v>
      </c>
    </row>
    <row r="67" spans="1:23" x14ac:dyDescent="0.45">
      <c r="A67" s="1" t="s">
        <v>758</v>
      </c>
      <c r="B67" s="64">
        <v>13</v>
      </c>
      <c r="C67" s="64">
        <v>20</v>
      </c>
      <c r="D67" s="65">
        <f t="shared" si="0"/>
        <v>33</v>
      </c>
      <c r="E67" s="64">
        <v>4</v>
      </c>
      <c r="F67" s="64">
        <v>2</v>
      </c>
      <c r="G67" s="64">
        <v>1</v>
      </c>
      <c r="H67" s="66">
        <f t="shared" si="1"/>
        <v>40</v>
      </c>
      <c r="I67" s="64">
        <v>16</v>
      </c>
      <c r="J67" s="64">
        <v>3</v>
      </c>
      <c r="K67" s="65">
        <f t="shared" si="2"/>
        <v>19</v>
      </c>
      <c r="L67" s="64">
        <v>0</v>
      </c>
      <c r="M67" s="64">
        <v>0</v>
      </c>
      <c r="N67" s="64">
        <v>2</v>
      </c>
      <c r="O67" s="67">
        <f>SUM(Table5[[#This Row],[Children 005/2]:[General interest/2]])</f>
        <v>40</v>
      </c>
      <c r="P67" s="64">
        <v>0</v>
      </c>
      <c r="Q67" s="64">
        <v>0</v>
      </c>
      <c r="R67" s="65">
        <f t="shared" si="3"/>
        <v>0</v>
      </c>
      <c r="S67" s="64">
        <v>0</v>
      </c>
      <c r="T67" s="64">
        <v>0</v>
      </c>
      <c r="U67" s="64">
        <v>0</v>
      </c>
      <c r="V67" s="68">
        <f t="shared" si="4"/>
        <v>0</v>
      </c>
      <c r="W67" s="79">
        <f t="shared" si="5"/>
        <v>80</v>
      </c>
    </row>
    <row r="68" spans="1:23" x14ac:dyDescent="0.45">
      <c r="A68" s="1" t="s">
        <v>759</v>
      </c>
      <c r="B68" s="64">
        <v>0</v>
      </c>
      <c r="C68" s="64">
        <v>4</v>
      </c>
      <c r="D68" s="65">
        <f t="shared" si="0"/>
        <v>4</v>
      </c>
      <c r="E68" s="64">
        <v>4</v>
      </c>
      <c r="F68" s="64">
        <v>0</v>
      </c>
      <c r="G68" s="64">
        <v>0</v>
      </c>
      <c r="H68" s="66">
        <f t="shared" si="1"/>
        <v>8</v>
      </c>
      <c r="I68" s="64">
        <v>14</v>
      </c>
      <c r="J68" s="64">
        <v>0</v>
      </c>
      <c r="K68" s="65">
        <f t="shared" si="2"/>
        <v>14</v>
      </c>
      <c r="L68" s="64">
        <v>0</v>
      </c>
      <c r="M68" s="64">
        <v>0</v>
      </c>
      <c r="N68" s="64">
        <v>0</v>
      </c>
      <c r="O68" s="67">
        <f>SUM(Table5[[#This Row],[Children 005/2]:[General interest/2]])</f>
        <v>28</v>
      </c>
      <c r="P68" s="64">
        <v>0</v>
      </c>
      <c r="Q68" s="64">
        <v>0</v>
      </c>
      <c r="R68" s="65">
        <f t="shared" si="3"/>
        <v>0</v>
      </c>
      <c r="S68" s="64">
        <v>0</v>
      </c>
      <c r="T68" s="64">
        <v>0</v>
      </c>
      <c r="U68" s="64">
        <v>0</v>
      </c>
      <c r="V68" s="68">
        <f t="shared" si="4"/>
        <v>0</v>
      </c>
      <c r="W68" s="79">
        <f t="shared" si="5"/>
        <v>36</v>
      </c>
    </row>
    <row r="69" spans="1:23" x14ac:dyDescent="0.45">
      <c r="A69" s="1" t="s">
        <v>328</v>
      </c>
      <c r="B69" s="64">
        <v>41</v>
      </c>
      <c r="C69" s="64">
        <v>49</v>
      </c>
      <c r="D69" s="65">
        <f t="shared" si="0"/>
        <v>90</v>
      </c>
      <c r="E69" s="64">
        <v>0</v>
      </c>
      <c r="F69" s="64">
        <v>15</v>
      </c>
      <c r="G69" s="64">
        <v>1</v>
      </c>
      <c r="H69" s="66">
        <f t="shared" si="1"/>
        <v>106</v>
      </c>
      <c r="I69" s="64">
        <v>0</v>
      </c>
      <c r="J69" s="64">
        <v>0</v>
      </c>
      <c r="K69" s="65">
        <f t="shared" si="2"/>
        <v>0</v>
      </c>
      <c r="L69" s="64">
        <v>0</v>
      </c>
      <c r="M69" s="64">
        <v>0</v>
      </c>
      <c r="N69" s="64">
        <v>1</v>
      </c>
      <c r="O69" s="67">
        <f>SUM(Table5[[#This Row],[Children 005/2]:[General interest/2]])</f>
        <v>1</v>
      </c>
      <c r="P69" s="64">
        <v>0</v>
      </c>
      <c r="Q69" s="64">
        <v>0</v>
      </c>
      <c r="R69" s="65">
        <f t="shared" si="3"/>
        <v>0</v>
      </c>
      <c r="S69" s="64">
        <v>0</v>
      </c>
      <c r="T69" s="64">
        <v>0</v>
      </c>
      <c r="U69" s="64">
        <v>0</v>
      </c>
      <c r="V69" s="68">
        <f t="shared" si="4"/>
        <v>0</v>
      </c>
      <c r="W69" s="79">
        <f t="shared" si="5"/>
        <v>107</v>
      </c>
    </row>
    <row r="70" spans="1:23" x14ac:dyDescent="0.45">
      <c r="A70" s="1" t="s">
        <v>760</v>
      </c>
      <c r="B70" s="64">
        <v>14</v>
      </c>
      <c r="C70" s="64">
        <v>32</v>
      </c>
      <c r="D70" s="65">
        <f t="shared" si="0"/>
        <v>46</v>
      </c>
      <c r="E70" s="64">
        <v>10</v>
      </c>
      <c r="F70" s="64">
        <v>16</v>
      </c>
      <c r="G70" s="64">
        <v>51</v>
      </c>
      <c r="H70" s="66">
        <f t="shared" si="1"/>
        <v>123</v>
      </c>
      <c r="I70" s="64">
        <v>0</v>
      </c>
      <c r="J70" s="64">
        <v>0</v>
      </c>
      <c r="K70" s="65">
        <f t="shared" si="2"/>
        <v>0</v>
      </c>
      <c r="L70" s="64">
        <v>0</v>
      </c>
      <c r="M70" s="64">
        <v>11</v>
      </c>
      <c r="N70" s="64">
        <v>2</v>
      </c>
      <c r="O70" s="67">
        <f>SUM(Table5[[#This Row],[Children 005/2]:[General interest/2]])</f>
        <v>13</v>
      </c>
      <c r="P70" s="64">
        <v>0</v>
      </c>
      <c r="Q70" s="64">
        <v>0</v>
      </c>
      <c r="R70" s="65">
        <f t="shared" si="3"/>
        <v>0</v>
      </c>
      <c r="S70" s="64">
        <v>0</v>
      </c>
      <c r="T70" s="64">
        <v>0</v>
      </c>
      <c r="U70" s="64">
        <v>0</v>
      </c>
      <c r="V70" s="68">
        <f t="shared" si="4"/>
        <v>0</v>
      </c>
      <c r="W70" s="79">
        <f t="shared" ref="W70:W126" si="6">SUM(H70,O70,V70)</f>
        <v>136</v>
      </c>
    </row>
    <row r="71" spans="1:23" x14ac:dyDescent="0.45">
      <c r="A71" s="1" t="s">
        <v>338</v>
      </c>
      <c r="B71" s="64">
        <v>6</v>
      </c>
      <c r="C71" s="64">
        <v>6</v>
      </c>
      <c r="D71" s="65">
        <f t="shared" ref="D71:D126" si="7">SUM(B71:C71)</f>
        <v>12</v>
      </c>
      <c r="E71" s="64">
        <v>4</v>
      </c>
      <c r="F71" s="64">
        <v>15</v>
      </c>
      <c r="G71" s="64">
        <v>2</v>
      </c>
      <c r="H71" s="66">
        <f t="shared" ref="H71:H126" si="8">SUM(D71:G71)</f>
        <v>33</v>
      </c>
      <c r="I71" s="64">
        <v>0</v>
      </c>
      <c r="J71" s="64">
        <v>0</v>
      </c>
      <c r="K71" s="65">
        <f t="shared" ref="K71:K126" si="9">SUM(I71:J71)</f>
        <v>0</v>
      </c>
      <c r="L71" s="64">
        <v>0</v>
      </c>
      <c r="M71" s="64">
        <v>0</v>
      </c>
      <c r="N71" s="64">
        <v>0</v>
      </c>
      <c r="O71" s="67">
        <f>SUM(Table5[[#This Row],[Children 005/2]:[General interest/2]])</f>
        <v>0</v>
      </c>
      <c r="P71" s="64">
        <v>2</v>
      </c>
      <c r="Q71" s="64">
        <v>0</v>
      </c>
      <c r="R71" s="65">
        <f t="shared" ref="R71:R126" si="10">SUM(P71:Q71)</f>
        <v>2</v>
      </c>
      <c r="S71" s="64">
        <v>0</v>
      </c>
      <c r="T71" s="64">
        <v>0</v>
      </c>
      <c r="U71" s="64">
        <v>0</v>
      </c>
      <c r="V71" s="68">
        <f t="shared" ref="V71:V126" si="11">SUM(R71:U71)</f>
        <v>2</v>
      </c>
      <c r="W71" s="79">
        <f t="shared" si="6"/>
        <v>35</v>
      </c>
    </row>
    <row r="72" spans="1:23" x14ac:dyDescent="0.45">
      <c r="A72" s="1" t="s">
        <v>343</v>
      </c>
      <c r="B72" s="64">
        <v>2</v>
      </c>
      <c r="C72" s="64">
        <v>2</v>
      </c>
      <c r="D72" s="65">
        <f t="shared" si="7"/>
        <v>4</v>
      </c>
      <c r="E72" s="64">
        <v>0</v>
      </c>
      <c r="F72" s="64">
        <v>0</v>
      </c>
      <c r="G72" s="64">
        <v>0</v>
      </c>
      <c r="H72" s="66">
        <f t="shared" si="8"/>
        <v>4</v>
      </c>
      <c r="I72" s="64">
        <v>0</v>
      </c>
      <c r="J72" s="64">
        <v>0</v>
      </c>
      <c r="K72" s="65">
        <f t="shared" si="9"/>
        <v>0</v>
      </c>
      <c r="L72" s="64">
        <v>0</v>
      </c>
      <c r="M72" s="64">
        <v>0</v>
      </c>
      <c r="N72" s="64">
        <v>0</v>
      </c>
      <c r="O72" s="67">
        <f>SUM(Table5[[#This Row],[Children 005/2]:[General interest/2]])</f>
        <v>0</v>
      </c>
      <c r="P72" s="64">
        <v>0</v>
      </c>
      <c r="Q72" s="64">
        <v>0</v>
      </c>
      <c r="R72" s="65">
        <f t="shared" si="10"/>
        <v>0</v>
      </c>
      <c r="S72" s="64">
        <v>0</v>
      </c>
      <c r="T72" s="64">
        <v>0</v>
      </c>
      <c r="U72" s="64">
        <v>0</v>
      </c>
      <c r="V72" s="68">
        <f t="shared" si="11"/>
        <v>0</v>
      </c>
      <c r="W72" s="79">
        <f t="shared" si="6"/>
        <v>4</v>
      </c>
    </row>
    <row r="73" spans="1:23" x14ac:dyDescent="0.45">
      <c r="A73" s="1" t="s">
        <v>348</v>
      </c>
      <c r="B73" s="64">
        <v>9</v>
      </c>
      <c r="C73" s="64">
        <v>7</v>
      </c>
      <c r="D73" s="65">
        <f t="shared" si="7"/>
        <v>16</v>
      </c>
      <c r="E73" s="64">
        <v>0</v>
      </c>
      <c r="F73" s="64">
        <v>4</v>
      </c>
      <c r="G73" s="64">
        <v>2</v>
      </c>
      <c r="H73" s="66">
        <f t="shared" si="8"/>
        <v>22</v>
      </c>
      <c r="I73" s="64">
        <v>0</v>
      </c>
      <c r="J73" s="64">
        <v>0</v>
      </c>
      <c r="K73" s="65">
        <f t="shared" si="9"/>
        <v>0</v>
      </c>
      <c r="L73" s="64">
        <v>0</v>
      </c>
      <c r="M73" s="64">
        <v>4</v>
      </c>
      <c r="N73" s="64">
        <v>1</v>
      </c>
      <c r="O73" s="67">
        <f>SUM(Table5[[#This Row],[Children 005/2]:[General interest/2]])</f>
        <v>5</v>
      </c>
      <c r="P73" s="64">
        <v>0</v>
      </c>
      <c r="Q73" s="64">
        <v>0</v>
      </c>
      <c r="R73" s="65">
        <f t="shared" si="10"/>
        <v>0</v>
      </c>
      <c r="S73" s="64">
        <v>0</v>
      </c>
      <c r="T73" s="64">
        <v>0</v>
      </c>
      <c r="U73" s="64">
        <v>0</v>
      </c>
      <c r="V73" s="68">
        <f t="shared" si="11"/>
        <v>0</v>
      </c>
      <c r="W73" s="79">
        <f t="shared" si="6"/>
        <v>27</v>
      </c>
    </row>
    <row r="74" spans="1:23" x14ac:dyDescent="0.45">
      <c r="A74" s="1" t="s">
        <v>353</v>
      </c>
      <c r="B74" s="64">
        <v>1868</v>
      </c>
      <c r="C74" s="64">
        <v>1868</v>
      </c>
      <c r="D74" s="65">
        <f t="shared" si="7"/>
        <v>3736</v>
      </c>
      <c r="E74" s="64">
        <v>2254</v>
      </c>
      <c r="F74" s="64">
        <v>3215</v>
      </c>
      <c r="G74" s="64">
        <v>836</v>
      </c>
      <c r="H74" s="66">
        <f t="shared" si="8"/>
        <v>10041</v>
      </c>
      <c r="I74" s="64">
        <v>181</v>
      </c>
      <c r="J74" s="64">
        <v>508</v>
      </c>
      <c r="K74" s="65">
        <f t="shared" si="9"/>
        <v>689</v>
      </c>
      <c r="L74" s="64">
        <v>106</v>
      </c>
      <c r="M74" s="64">
        <v>219</v>
      </c>
      <c r="N74" s="64">
        <v>216</v>
      </c>
      <c r="O74" s="67">
        <f>SUM(Table5[[#This Row],[Children 005/2]:[General interest/2]])</f>
        <v>1919</v>
      </c>
      <c r="P74" s="64">
        <v>0</v>
      </c>
      <c r="Q74" s="64">
        <v>248</v>
      </c>
      <c r="R74" s="65">
        <f t="shared" si="10"/>
        <v>248</v>
      </c>
      <c r="S74" s="64">
        <v>0</v>
      </c>
      <c r="T74" s="64">
        <v>69</v>
      </c>
      <c r="U74" s="64">
        <v>86</v>
      </c>
      <c r="V74" s="68">
        <f t="shared" si="11"/>
        <v>403</v>
      </c>
      <c r="W74" s="79">
        <f t="shared" si="6"/>
        <v>12363</v>
      </c>
    </row>
    <row r="75" spans="1:23" x14ac:dyDescent="0.45">
      <c r="A75" s="1" t="s">
        <v>358</v>
      </c>
      <c r="B75" s="64">
        <v>45</v>
      </c>
      <c r="C75" s="64">
        <v>58</v>
      </c>
      <c r="D75" s="65">
        <f t="shared" si="7"/>
        <v>103</v>
      </c>
      <c r="E75" s="64">
        <v>40</v>
      </c>
      <c r="F75" s="64">
        <v>86</v>
      </c>
      <c r="G75" s="64">
        <v>61</v>
      </c>
      <c r="H75" s="66">
        <f t="shared" si="8"/>
        <v>290</v>
      </c>
      <c r="I75" s="64">
        <v>22</v>
      </c>
      <c r="J75" s="64">
        <v>23</v>
      </c>
      <c r="K75" s="65">
        <f t="shared" si="9"/>
        <v>45</v>
      </c>
      <c r="L75" s="64">
        <v>23</v>
      </c>
      <c r="M75" s="64">
        <v>19</v>
      </c>
      <c r="N75" s="64">
        <v>10</v>
      </c>
      <c r="O75" s="67">
        <f>SUM(Table5[[#This Row],[Children 005/2]:[General interest/2]])</f>
        <v>142</v>
      </c>
      <c r="P75" s="64">
        <v>21</v>
      </c>
      <c r="Q75" s="64">
        <v>0</v>
      </c>
      <c r="R75" s="65">
        <f t="shared" si="10"/>
        <v>21</v>
      </c>
      <c r="S75" s="64">
        <v>3</v>
      </c>
      <c r="T75" s="64">
        <v>0</v>
      </c>
      <c r="U75" s="64">
        <v>0</v>
      </c>
      <c r="V75" s="68">
        <f t="shared" si="11"/>
        <v>24</v>
      </c>
      <c r="W75" s="79">
        <f t="shared" si="6"/>
        <v>456</v>
      </c>
    </row>
    <row r="76" spans="1:23" x14ac:dyDescent="0.45">
      <c r="A76" s="1" t="s">
        <v>761</v>
      </c>
      <c r="B76" s="64">
        <v>40</v>
      </c>
      <c r="C76" s="64">
        <v>10</v>
      </c>
      <c r="D76" s="65">
        <f t="shared" si="7"/>
        <v>50</v>
      </c>
      <c r="E76" s="64">
        <v>12</v>
      </c>
      <c r="F76" s="64">
        <v>12</v>
      </c>
      <c r="G76" s="64">
        <v>4</v>
      </c>
      <c r="H76" s="66">
        <f t="shared" si="8"/>
        <v>78</v>
      </c>
      <c r="I76" s="64">
        <v>1</v>
      </c>
      <c r="J76" s="64">
        <v>2</v>
      </c>
      <c r="K76" s="65">
        <f t="shared" si="9"/>
        <v>3</v>
      </c>
      <c r="L76" s="64">
        <v>0</v>
      </c>
      <c r="M76" s="64">
        <v>0</v>
      </c>
      <c r="N76" s="64">
        <v>2</v>
      </c>
      <c r="O76" s="67">
        <f>SUM(Table5[[#This Row],[Children 005/2]:[General interest/2]])</f>
        <v>8</v>
      </c>
      <c r="P76" s="64">
        <v>0</v>
      </c>
      <c r="Q76" s="64">
        <v>0</v>
      </c>
      <c r="R76" s="65">
        <f t="shared" si="10"/>
        <v>0</v>
      </c>
      <c r="S76" s="64">
        <v>0</v>
      </c>
      <c r="T76" s="64">
        <v>0</v>
      </c>
      <c r="U76" s="64">
        <v>0</v>
      </c>
      <c r="V76" s="68">
        <f t="shared" si="11"/>
        <v>0</v>
      </c>
      <c r="W76" s="79">
        <f t="shared" si="6"/>
        <v>86</v>
      </c>
    </row>
    <row r="77" spans="1:23" x14ac:dyDescent="0.45">
      <c r="A77" s="1" t="s">
        <v>368</v>
      </c>
      <c r="B77" s="64">
        <v>25</v>
      </c>
      <c r="C77" s="64">
        <v>25</v>
      </c>
      <c r="D77" s="65">
        <f t="shared" si="7"/>
        <v>50</v>
      </c>
      <c r="E77" s="64">
        <v>2</v>
      </c>
      <c r="F77" s="64">
        <v>36</v>
      </c>
      <c r="G77" s="64">
        <v>0</v>
      </c>
      <c r="H77" s="66">
        <f t="shared" si="8"/>
        <v>88</v>
      </c>
      <c r="I77" s="64">
        <v>2</v>
      </c>
      <c r="J77" s="64">
        <v>4</v>
      </c>
      <c r="K77" s="65">
        <f t="shared" si="9"/>
        <v>6</v>
      </c>
      <c r="L77" s="64">
        <v>0</v>
      </c>
      <c r="M77" s="64">
        <v>0</v>
      </c>
      <c r="N77" s="64">
        <v>3</v>
      </c>
      <c r="O77" s="67">
        <f>SUM(Table5[[#This Row],[Children 005/2]:[General interest/2]])</f>
        <v>15</v>
      </c>
      <c r="P77" s="64">
        <v>0</v>
      </c>
      <c r="Q77" s="64">
        <v>0</v>
      </c>
      <c r="R77" s="65">
        <f t="shared" si="10"/>
        <v>0</v>
      </c>
      <c r="S77" s="64">
        <v>0</v>
      </c>
      <c r="T77" s="64">
        <v>0</v>
      </c>
      <c r="U77" s="64">
        <v>0</v>
      </c>
      <c r="V77" s="68">
        <f t="shared" si="11"/>
        <v>0</v>
      </c>
      <c r="W77" s="79">
        <f t="shared" si="6"/>
        <v>103</v>
      </c>
    </row>
    <row r="78" spans="1:23" x14ac:dyDescent="0.45">
      <c r="A78" s="1" t="s">
        <v>762</v>
      </c>
      <c r="B78" s="65" t="s">
        <v>37</v>
      </c>
      <c r="C78" s="65" t="s">
        <v>37</v>
      </c>
      <c r="D78" s="65">
        <f t="shared" si="7"/>
        <v>0</v>
      </c>
      <c r="E78" s="65" t="s">
        <v>37</v>
      </c>
      <c r="F78" s="65" t="s">
        <v>37</v>
      </c>
      <c r="G78" s="65" t="s">
        <v>37</v>
      </c>
      <c r="H78" s="66">
        <f t="shared" si="8"/>
        <v>0</v>
      </c>
      <c r="I78" s="65" t="s">
        <v>37</v>
      </c>
      <c r="J78" s="65" t="s">
        <v>37</v>
      </c>
      <c r="K78" s="65">
        <f t="shared" si="9"/>
        <v>0</v>
      </c>
      <c r="L78" s="65" t="s">
        <v>37</v>
      </c>
      <c r="M78" s="65" t="s">
        <v>37</v>
      </c>
      <c r="N78" s="65" t="s">
        <v>37</v>
      </c>
      <c r="O78" s="67">
        <f>SUM(Table5[[#This Row],[Children 005/2]:[General interest/2]])</f>
        <v>0</v>
      </c>
      <c r="P78" s="64">
        <v>0</v>
      </c>
      <c r="Q78" s="65" t="s">
        <v>37</v>
      </c>
      <c r="R78" s="65">
        <f t="shared" si="10"/>
        <v>0</v>
      </c>
      <c r="S78" s="64">
        <v>0</v>
      </c>
      <c r="T78" s="65" t="s">
        <v>37</v>
      </c>
      <c r="U78" s="65" t="s">
        <v>37</v>
      </c>
      <c r="V78" s="68">
        <f t="shared" si="11"/>
        <v>0</v>
      </c>
      <c r="W78" s="79">
        <f t="shared" si="6"/>
        <v>0</v>
      </c>
    </row>
    <row r="79" spans="1:23" x14ac:dyDescent="0.45">
      <c r="A79" s="1" t="s">
        <v>378</v>
      </c>
      <c r="B79" s="64">
        <v>181</v>
      </c>
      <c r="C79" s="64">
        <v>29</v>
      </c>
      <c r="D79" s="65">
        <f t="shared" si="7"/>
        <v>210</v>
      </c>
      <c r="E79" s="64">
        <v>51</v>
      </c>
      <c r="F79" s="64">
        <v>49</v>
      </c>
      <c r="G79" s="64">
        <v>30</v>
      </c>
      <c r="H79" s="66">
        <f t="shared" si="8"/>
        <v>340</v>
      </c>
      <c r="I79" s="64">
        <v>14</v>
      </c>
      <c r="J79" s="64">
        <v>0</v>
      </c>
      <c r="K79" s="65">
        <f t="shared" si="9"/>
        <v>14</v>
      </c>
      <c r="L79" s="64">
        <v>0</v>
      </c>
      <c r="M79" s="64">
        <v>0</v>
      </c>
      <c r="N79" s="64">
        <v>0</v>
      </c>
      <c r="O79" s="67">
        <f>SUM(Table5[[#This Row],[Children 005/2]:[General interest/2]])</f>
        <v>28</v>
      </c>
      <c r="P79" s="65" t="s">
        <v>37</v>
      </c>
      <c r="Q79" s="64">
        <v>0</v>
      </c>
      <c r="R79" s="65">
        <f t="shared" si="10"/>
        <v>0</v>
      </c>
      <c r="S79" s="65" t="s">
        <v>37</v>
      </c>
      <c r="T79" s="64">
        <v>0</v>
      </c>
      <c r="U79" s="64">
        <v>0</v>
      </c>
      <c r="V79" s="68">
        <f t="shared" si="11"/>
        <v>0</v>
      </c>
      <c r="W79" s="79">
        <f t="shared" si="6"/>
        <v>368</v>
      </c>
    </row>
    <row r="80" spans="1:23" x14ac:dyDescent="0.45">
      <c r="A80" s="1" t="s">
        <v>383</v>
      </c>
      <c r="B80" s="64">
        <v>0</v>
      </c>
      <c r="C80" s="64">
        <v>32</v>
      </c>
      <c r="D80" s="65">
        <f t="shared" si="7"/>
        <v>32</v>
      </c>
      <c r="E80" s="64">
        <v>1</v>
      </c>
      <c r="F80" s="64">
        <v>2</v>
      </c>
      <c r="G80" s="64">
        <v>1</v>
      </c>
      <c r="H80" s="66">
        <f t="shared" si="8"/>
        <v>36</v>
      </c>
      <c r="I80" s="64">
        <v>0</v>
      </c>
      <c r="J80" s="64">
        <v>0</v>
      </c>
      <c r="K80" s="65">
        <f t="shared" si="9"/>
        <v>0</v>
      </c>
      <c r="L80" s="64">
        <v>0</v>
      </c>
      <c r="M80" s="64">
        <v>0</v>
      </c>
      <c r="N80" s="64">
        <v>0</v>
      </c>
      <c r="O80" s="67">
        <f>SUM(Table5[[#This Row],[Children 005/2]:[General interest/2]])</f>
        <v>0</v>
      </c>
      <c r="P80" s="64">
        <v>0</v>
      </c>
      <c r="Q80" s="64">
        <v>0</v>
      </c>
      <c r="R80" s="65">
        <f t="shared" si="10"/>
        <v>0</v>
      </c>
      <c r="S80" s="64">
        <v>0</v>
      </c>
      <c r="T80" s="64">
        <v>0</v>
      </c>
      <c r="U80" s="64">
        <v>0</v>
      </c>
      <c r="V80" s="68">
        <f t="shared" si="11"/>
        <v>0</v>
      </c>
      <c r="W80" s="79">
        <f t="shared" si="6"/>
        <v>36</v>
      </c>
    </row>
    <row r="81" spans="1:23" x14ac:dyDescent="0.45">
      <c r="A81" s="1" t="s">
        <v>763</v>
      </c>
      <c r="B81" s="64">
        <v>34</v>
      </c>
      <c r="C81" s="64">
        <v>7</v>
      </c>
      <c r="D81" s="65">
        <f t="shared" si="7"/>
        <v>41</v>
      </c>
      <c r="E81" s="64">
        <v>1</v>
      </c>
      <c r="F81" s="64">
        <v>32</v>
      </c>
      <c r="G81" s="64">
        <v>5</v>
      </c>
      <c r="H81" s="66">
        <f t="shared" si="8"/>
        <v>79</v>
      </c>
      <c r="I81" s="64">
        <v>0</v>
      </c>
      <c r="J81" s="64">
        <v>1</v>
      </c>
      <c r="K81" s="65">
        <f t="shared" si="9"/>
        <v>1</v>
      </c>
      <c r="L81" s="64">
        <v>0</v>
      </c>
      <c r="M81" s="64">
        <v>0</v>
      </c>
      <c r="N81" s="64">
        <v>0</v>
      </c>
      <c r="O81" s="67">
        <f>SUM(Table5[[#This Row],[Children 005/2]:[General interest/2]])</f>
        <v>2</v>
      </c>
      <c r="P81" s="64">
        <v>0</v>
      </c>
      <c r="Q81" s="64">
        <v>0</v>
      </c>
      <c r="R81" s="65">
        <f t="shared" si="10"/>
        <v>0</v>
      </c>
      <c r="S81" s="64">
        <v>0</v>
      </c>
      <c r="T81" s="64">
        <v>0</v>
      </c>
      <c r="U81" s="64">
        <v>0</v>
      </c>
      <c r="V81" s="68">
        <f t="shared" si="11"/>
        <v>0</v>
      </c>
      <c r="W81" s="79">
        <f t="shared" si="6"/>
        <v>81</v>
      </c>
    </row>
    <row r="82" spans="1:23" x14ac:dyDescent="0.45">
      <c r="A82" s="1" t="s">
        <v>393</v>
      </c>
      <c r="B82" s="64">
        <v>33</v>
      </c>
      <c r="C82" s="64">
        <v>12</v>
      </c>
      <c r="D82" s="65">
        <f t="shared" si="7"/>
        <v>45</v>
      </c>
      <c r="E82" s="64">
        <v>0</v>
      </c>
      <c r="F82" s="64">
        <v>16</v>
      </c>
      <c r="G82" s="64">
        <v>21</v>
      </c>
      <c r="H82" s="66">
        <f t="shared" si="8"/>
        <v>82</v>
      </c>
      <c r="I82" s="64">
        <v>1</v>
      </c>
      <c r="J82" s="64">
        <v>3</v>
      </c>
      <c r="K82" s="65">
        <f t="shared" si="9"/>
        <v>4</v>
      </c>
      <c r="L82" s="64">
        <v>1</v>
      </c>
      <c r="M82" s="64">
        <v>0</v>
      </c>
      <c r="N82" s="64">
        <v>0</v>
      </c>
      <c r="O82" s="67">
        <f>SUM(Table5[[#This Row],[Children 005/2]:[General interest/2]])</f>
        <v>9</v>
      </c>
      <c r="P82" s="64">
        <v>0</v>
      </c>
      <c r="Q82" s="64">
        <v>0</v>
      </c>
      <c r="R82" s="65">
        <f t="shared" si="10"/>
        <v>0</v>
      </c>
      <c r="S82" s="64">
        <v>0</v>
      </c>
      <c r="T82" s="64">
        <v>0</v>
      </c>
      <c r="U82" s="64">
        <v>0</v>
      </c>
      <c r="V82" s="68">
        <f t="shared" si="11"/>
        <v>0</v>
      </c>
      <c r="W82" s="79">
        <f t="shared" si="6"/>
        <v>91</v>
      </c>
    </row>
    <row r="83" spans="1:23" x14ac:dyDescent="0.45">
      <c r="A83" s="1" t="s">
        <v>398</v>
      </c>
      <c r="B83" s="64">
        <v>4</v>
      </c>
      <c r="C83" s="64">
        <v>4</v>
      </c>
      <c r="D83" s="65">
        <f t="shared" si="7"/>
        <v>8</v>
      </c>
      <c r="E83" s="64">
        <v>5</v>
      </c>
      <c r="F83" s="64">
        <v>5</v>
      </c>
      <c r="G83" s="64">
        <v>3</v>
      </c>
      <c r="H83" s="66">
        <f t="shared" si="8"/>
        <v>21</v>
      </c>
      <c r="I83" s="64">
        <v>5</v>
      </c>
      <c r="J83" s="64">
        <v>5</v>
      </c>
      <c r="K83" s="65">
        <f t="shared" si="9"/>
        <v>10</v>
      </c>
      <c r="L83" s="64">
        <v>3</v>
      </c>
      <c r="M83" s="64">
        <v>3</v>
      </c>
      <c r="N83" s="64">
        <v>4</v>
      </c>
      <c r="O83" s="67">
        <f>SUM(Table5[[#This Row],[Children 005/2]:[General interest/2]])</f>
        <v>30</v>
      </c>
      <c r="P83" s="64">
        <v>0</v>
      </c>
      <c r="Q83" s="64">
        <v>0</v>
      </c>
      <c r="R83" s="65">
        <f t="shared" si="10"/>
        <v>0</v>
      </c>
      <c r="S83" s="64">
        <v>0</v>
      </c>
      <c r="T83" s="64">
        <v>0</v>
      </c>
      <c r="U83" s="64">
        <v>0</v>
      </c>
      <c r="V83" s="68">
        <f t="shared" si="11"/>
        <v>0</v>
      </c>
      <c r="W83" s="79">
        <f t="shared" si="6"/>
        <v>51</v>
      </c>
    </row>
    <row r="84" spans="1:23" x14ac:dyDescent="0.45">
      <c r="A84" s="1" t="s">
        <v>403</v>
      </c>
      <c r="B84" s="64">
        <v>104</v>
      </c>
      <c r="C84" s="64">
        <v>10</v>
      </c>
      <c r="D84" s="65">
        <f t="shared" si="7"/>
        <v>114</v>
      </c>
      <c r="E84" s="64">
        <v>3</v>
      </c>
      <c r="F84" s="64">
        <v>0</v>
      </c>
      <c r="G84" s="64">
        <v>0</v>
      </c>
      <c r="H84" s="66">
        <f t="shared" si="8"/>
        <v>117</v>
      </c>
      <c r="I84" s="64">
        <v>1</v>
      </c>
      <c r="J84" s="64">
        <v>0</v>
      </c>
      <c r="K84" s="65">
        <f t="shared" si="9"/>
        <v>1</v>
      </c>
      <c r="L84" s="64">
        <v>0</v>
      </c>
      <c r="M84" s="64">
        <v>0</v>
      </c>
      <c r="N84" s="64">
        <v>0</v>
      </c>
      <c r="O84" s="67">
        <f>SUM(Table5[[#This Row],[Children 005/2]:[General interest/2]])</f>
        <v>2</v>
      </c>
      <c r="P84" s="64">
        <v>0</v>
      </c>
      <c r="Q84" s="64">
        <v>0</v>
      </c>
      <c r="R84" s="65">
        <f t="shared" si="10"/>
        <v>0</v>
      </c>
      <c r="S84" s="64">
        <v>0</v>
      </c>
      <c r="T84" s="64">
        <v>0</v>
      </c>
      <c r="U84" s="64">
        <v>0</v>
      </c>
      <c r="V84" s="68">
        <f t="shared" si="11"/>
        <v>0</v>
      </c>
      <c r="W84" s="79">
        <f t="shared" si="6"/>
        <v>119</v>
      </c>
    </row>
    <row r="85" spans="1:23" x14ac:dyDescent="0.45">
      <c r="A85" s="1" t="s">
        <v>764</v>
      </c>
      <c r="B85" s="64">
        <v>70</v>
      </c>
      <c r="C85" s="64">
        <v>14</v>
      </c>
      <c r="D85" s="65">
        <f t="shared" si="7"/>
        <v>84</v>
      </c>
      <c r="E85" s="64">
        <v>12</v>
      </c>
      <c r="F85" s="64">
        <v>115</v>
      </c>
      <c r="G85" s="64">
        <v>0</v>
      </c>
      <c r="H85" s="66">
        <f t="shared" si="8"/>
        <v>211</v>
      </c>
      <c r="I85" s="64">
        <v>1</v>
      </c>
      <c r="J85" s="64">
        <v>1</v>
      </c>
      <c r="K85" s="65">
        <f t="shared" si="9"/>
        <v>2</v>
      </c>
      <c r="L85" s="64">
        <v>1</v>
      </c>
      <c r="M85" s="64">
        <v>0</v>
      </c>
      <c r="N85" s="64">
        <v>0</v>
      </c>
      <c r="O85" s="67">
        <f>SUM(Table5[[#This Row],[Children 005/2]:[General interest/2]])</f>
        <v>5</v>
      </c>
      <c r="P85" s="64">
        <v>0</v>
      </c>
      <c r="Q85" s="64">
        <v>0</v>
      </c>
      <c r="R85" s="65">
        <f t="shared" si="10"/>
        <v>0</v>
      </c>
      <c r="S85" s="64">
        <v>0</v>
      </c>
      <c r="T85" s="64">
        <v>0</v>
      </c>
      <c r="U85" s="64">
        <v>0</v>
      </c>
      <c r="V85" s="68">
        <f t="shared" si="11"/>
        <v>0</v>
      </c>
      <c r="W85" s="79">
        <f t="shared" si="6"/>
        <v>216</v>
      </c>
    </row>
    <row r="86" spans="1:23" x14ac:dyDescent="0.45">
      <c r="A86" s="1" t="s">
        <v>413</v>
      </c>
      <c r="B86" s="64">
        <v>0</v>
      </c>
      <c r="C86" s="64">
        <v>9</v>
      </c>
      <c r="D86" s="65">
        <f t="shared" si="7"/>
        <v>9</v>
      </c>
      <c r="E86" s="64">
        <v>0</v>
      </c>
      <c r="F86" s="64">
        <v>1</v>
      </c>
      <c r="G86" s="64">
        <v>0</v>
      </c>
      <c r="H86" s="66">
        <f t="shared" si="8"/>
        <v>10</v>
      </c>
      <c r="I86" s="64">
        <v>0</v>
      </c>
      <c r="J86" s="64">
        <v>0</v>
      </c>
      <c r="K86" s="65">
        <f t="shared" si="9"/>
        <v>0</v>
      </c>
      <c r="L86" s="64">
        <v>0</v>
      </c>
      <c r="M86" s="64">
        <v>2</v>
      </c>
      <c r="N86" s="64">
        <v>1</v>
      </c>
      <c r="O86" s="67">
        <f>SUM(Table5[[#This Row],[Children 005/2]:[General interest/2]])</f>
        <v>3</v>
      </c>
      <c r="P86" s="64">
        <v>0</v>
      </c>
      <c r="Q86" s="64">
        <v>0</v>
      </c>
      <c r="R86" s="65">
        <f t="shared" si="10"/>
        <v>0</v>
      </c>
      <c r="S86" s="64">
        <v>0</v>
      </c>
      <c r="T86" s="64">
        <v>0</v>
      </c>
      <c r="U86" s="64">
        <v>0</v>
      </c>
      <c r="V86" s="68">
        <f t="shared" si="11"/>
        <v>0</v>
      </c>
      <c r="W86" s="79">
        <f t="shared" si="6"/>
        <v>13</v>
      </c>
    </row>
    <row r="87" spans="1:23" x14ac:dyDescent="0.45">
      <c r="A87" s="1" t="s">
        <v>418</v>
      </c>
      <c r="B87" s="64">
        <v>31</v>
      </c>
      <c r="C87" s="64">
        <v>17</v>
      </c>
      <c r="D87" s="65">
        <f t="shared" si="7"/>
        <v>48</v>
      </c>
      <c r="E87" s="64">
        <v>0</v>
      </c>
      <c r="F87" s="64">
        <v>18</v>
      </c>
      <c r="G87" s="64">
        <v>2</v>
      </c>
      <c r="H87" s="66">
        <f t="shared" si="8"/>
        <v>68</v>
      </c>
      <c r="I87" s="64">
        <v>0</v>
      </c>
      <c r="J87" s="64">
        <v>0</v>
      </c>
      <c r="K87" s="65">
        <f t="shared" si="9"/>
        <v>0</v>
      </c>
      <c r="L87" s="64">
        <v>0</v>
      </c>
      <c r="M87" s="64">
        <v>0</v>
      </c>
      <c r="N87" s="64">
        <v>0</v>
      </c>
      <c r="O87" s="67">
        <f>SUM(Table5[[#This Row],[Children 005/2]:[General interest/2]])</f>
        <v>0</v>
      </c>
      <c r="P87" s="64">
        <v>0</v>
      </c>
      <c r="Q87" s="64">
        <v>0</v>
      </c>
      <c r="R87" s="65">
        <f t="shared" si="10"/>
        <v>0</v>
      </c>
      <c r="S87" s="64">
        <v>0</v>
      </c>
      <c r="T87" s="64">
        <v>0</v>
      </c>
      <c r="U87" s="64">
        <v>0</v>
      </c>
      <c r="V87" s="68">
        <f t="shared" si="11"/>
        <v>0</v>
      </c>
      <c r="W87" s="79">
        <f t="shared" si="6"/>
        <v>68</v>
      </c>
    </row>
    <row r="88" spans="1:23" x14ac:dyDescent="0.45">
      <c r="A88" s="1" t="s">
        <v>765</v>
      </c>
      <c r="B88" s="64">
        <v>60</v>
      </c>
      <c r="C88" s="64">
        <v>123</v>
      </c>
      <c r="D88" s="65">
        <f t="shared" si="7"/>
        <v>183</v>
      </c>
      <c r="E88" s="64">
        <v>56</v>
      </c>
      <c r="F88" s="64">
        <v>35</v>
      </c>
      <c r="G88" s="64">
        <v>88</v>
      </c>
      <c r="H88" s="66">
        <f t="shared" si="8"/>
        <v>362</v>
      </c>
      <c r="I88" s="64">
        <v>0</v>
      </c>
      <c r="J88" s="64">
        <v>0</v>
      </c>
      <c r="K88" s="65">
        <f t="shared" si="9"/>
        <v>0</v>
      </c>
      <c r="L88" s="64">
        <v>0</v>
      </c>
      <c r="M88" s="64">
        <v>0</v>
      </c>
      <c r="N88" s="64">
        <v>0</v>
      </c>
      <c r="O88" s="67">
        <f>SUM(Table5[[#This Row],[Children 005/2]:[General interest/2]])</f>
        <v>0</v>
      </c>
      <c r="P88" s="64">
        <v>0</v>
      </c>
      <c r="Q88" s="64">
        <v>0</v>
      </c>
      <c r="R88" s="65">
        <f t="shared" si="10"/>
        <v>0</v>
      </c>
      <c r="S88" s="64">
        <v>0</v>
      </c>
      <c r="T88" s="64">
        <v>0</v>
      </c>
      <c r="U88" s="64">
        <v>0</v>
      </c>
      <c r="V88" s="68">
        <f t="shared" si="11"/>
        <v>0</v>
      </c>
      <c r="W88" s="79">
        <f t="shared" si="6"/>
        <v>362</v>
      </c>
    </row>
    <row r="89" spans="1:23" x14ac:dyDescent="0.45">
      <c r="A89" s="1" t="s">
        <v>428</v>
      </c>
      <c r="B89" s="64">
        <v>67</v>
      </c>
      <c r="C89" s="64">
        <v>48</v>
      </c>
      <c r="D89" s="65">
        <f t="shared" si="7"/>
        <v>115</v>
      </c>
      <c r="E89" s="64">
        <v>12</v>
      </c>
      <c r="F89" s="64">
        <v>29</v>
      </c>
      <c r="G89" s="64">
        <v>33</v>
      </c>
      <c r="H89" s="66">
        <f t="shared" si="8"/>
        <v>189</v>
      </c>
      <c r="I89" s="64">
        <v>2</v>
      </c>
      <c r="J89" s="64">
        <v>4</v>
      </c>
      <c r="K89" s="65">
        <f t="shared" si="9"/>
        <v>6</v>
      </c>
      <c r="L89" s="64">
        <v>2</v>
      </c>
      <c r="M89" s="64">
        <v>10</v>
      </c>
      <c r="N89" s="64">
        <v>3</v>
      </c>
      <c r="O89" s="67">
        <f>SUM(Table5[[#This Row],[Children 005/2]:[General interest/2]])</f>
        <v>27</v>
      </c>
      <c r="P89" s="64">
        <v>0</v>
      </c>
      <c r="Q89" s="64">
        <v>0</v>
      </c>
      <c r="R89" s="65">
        <f t="shared" si="10"/>
        <v>0</v>
      </c>
      <c r="S89" s="64">
        <v>0</v>
      </c>
      <c r="T89" s="64">
        <v>0</v>
      </c>
      <c r="U89" s="64">
        <v>0</v>
      </c>
      <c r="V89" s="68">
        <f t="shared" si="11"/>
        <v>0</v>
      </c>
      <c r="W89" s="79">
        <f t="shared" si="6"/>
        <v>216</v>
      </c>
    </row>
    <row r="90" spans="1:23" x14ac:dyDescent="0.45">
      <c r="A90" s="1" t="s">
        <v>433</v>
      </c>
      <c r="B90" s="64">
        <v>83</v>
      </c>
      <c r="C90" s="64">
        <v>38</v>
      </c>
      <c r="D90" s="65">
        <f t="shared" si="7"/>
        <v>121</v>
      </c>
      <c r="E90" s="64">
        <v>14</v>
      </c>
      <c r="F90" s="64">
        <v>47</v>
      </c>
      <c r="G90" s="64">
        <v>82</v>
      </c>
      <c r="H90" s="66">
        <f t="shared" si="8"/>
        <v>264</v>
      </c>
      <c r="I90" s="64">
        <v>0</v>
      </c>
      <c r="J90" s="64">
        <v>0</v>
      </c>
      <c r="K90" s="65">
        <f t="shared" si="9"/>
        <v>0</v>
      </c>
      <c r="L90" s="64">
        <v>0</v>
      </c>
      <c r="M90" s="64">
        <v>0</v>
      </c>
      <c r="N90" s="64">
        <v>0</v>
      </c>
      <c r="O90" s="67">
        <f>SUM(Table5[[#This Row],[Children 005/2]:[General interest/2]])</f>
        <v>0</v>
      </c>
      <c r="P90" s="64">
        <v>0</v>
      </c>
      <c r="Q90" s="64">
        <v>0</v>
      </c>
      <c r="R90" s="65">
        <f t="shared" si="10"/>
        <v>0</v>
      </c>
      <c r="S90" s="64">
        <v>0</v>
      </c>
      <c r="T90" s="64">
        <v>0</v>
      </c>
      <c r="U90" s="64">
        <v>0</v>
      </c>
      <c r="V90" s="68">
        <f t="shared" si="11"/>
        <v>0</v>
      </c>
      <c r="W90" s="79">
        <f t="shared" si="6"/>
        <v>264</v>
      </c>
    </row>
    <row r="91" spans="1:23" x14ac:dyDescent="0.45">
      <c r="A91" s="1" t="s">
        <v>438</v>
      </c>
      <c r="B91" s="64">
        <v>860</v>
      </c>
      <c r="C91" s="64">
        <v>496</v>
      </c>
      <c r="D91" s="65">
        <f t="shared" si="7"/>
        <v>1356</v>
      </c>
      <c r="E91" s="64">
        <v>265</v>
      </c>
      <c r="F91" s="64">
        <v>750</v>
      </c>
      <c r="G91" s="64">
        <v>649</v>
      </c>
      <c r="H91" s="66">
        <f t="shared" si="8"/>
        <v>3020</v>
      </c>
      <c r="I91" s="64">
        <v>179</v>
      </c>
      <c r="J91" s="64">
        <v>291</v>
      </c>
      <c r="K91" s="65">
        <f t="shared" si="9"/>
        <v>470</v>
      </c>
      <c r="L91" s="64">
        <v>60</v>
      </c>
      <c r="M91" s="64">
        <v>149</v>
      </c>
      <c r="N91" s="65" t="s">
        <v>37</v>
      </c>
      <c r="O91" s="67">
        <f>SUM(Table5[[#This Row],[Children 005/2]:[General interest/2]])</f>
        <v>1149</v>
      </c>
      <c r="P91" s="64">
        <v>0</v>
      </c>
      <c r="Q91" s="64">
        <v>1</v>
      </c>
      <c r="R91" s="65">
        <f t="shared" si="10"/>
        <v>1</v>
      </c>
      <c r="S91" s="64">
        <v>0</v>
      </c>
      <c r="T91" s="64">
        <v>39</v>
      </c>
      <c r="U91" s="65" t="s">
        <v>37</v>
      </c>
      <c r="V91" s="68">
        <f t="shared" si="11"/>
        <v>40</v>
      </c>
      <c r="W91" s="79">
        <f t="shared" si="6"/>
        <v>4209</v>
      </c>
    </row>
    <row r="92" spans="1:23" x14ac:dyDescent="0.45">
      <c r="A92" s="1" t="s">
        <v>443</v>
      </c>
      <c r="B92" s="64">
        <v>38</v>
      </c>
      <c r="C92" s="64">
        <v>34</v>
      </c>
      <c r="D92" s="65">
        <f t="shared" si="7"/>
        <v>72</v>
      </c>
      <c r="E92" s="64">
        <v>22</v>
      </c>
      <c r="F92" s="64">
        <v>148</v>
      </c>
      <c r="G92" s="64">
        <v>32</v>
      </c>
      <c r="H92" s="66">
        <f t="shared" si="8"/>
        <v>274</v>
      </c>
      <c r="I92" s="64">
        <v>2</v>
      </c>
      <c r="J92" s="64">
        <v>0</v>
      </c>
      <c r="K92" s="65">
        <f t="shared" si="9"/>
        <v>2</v>
      </c>
      <c r="L92" s="64">
        <v>0</v>
      </c>
      <c r="M92" s="64">
        <v>3</v>
      </c>
      <c r="N92" s="64">
        <v>1</v>
      </c>
      <c r="O92" s="67">
        <f>SUM(Table5[[#This Row],[Children 005/2]:[General interest/2]])</f>
        <v>8</v>
      </c>
      <c r="P92" s="64">
        <v>1</v>
      </c>
      <c r="Q92" s="64">
        <v>0</v>
      </c>
      <c r="R92" s="65">
        <f t="shared" si="10"/>
        <v>1</v>
      </c>
      <c r="S92" s="64">
        <v>3</v>
      </c>
      <c r="T92" s="64">
        <v>0</v>
      </c>
      <c r="U92" s="64">
        <v>0</v>
      </c>
      <c r="V92" s="68">
        <f t="shared" si="11"/>
        <v>4</v>
      </c>
      <c r="W92" s="79">
        <f t="shared" si="6"/>
        <v>286</v>
      </c>
    </row>
    <row r="93" spans="1:23" x14ac:dyDescent="0.45">
      <c r="A93" s="1" t="s">
        <v>766</v>
      </c>
      <c r="B93" s="64">
        <v>8</v>
      </c>
      <c r="C93" s="64">
        <v>0</v>
      </c>
      <c r="D93" s="65">
        <f t="shared" si="7"/>
        <v>8</v>
      </c>
      <c r="E93" s="64">
        <v>1</v>
      </c>
      <c r="F93" s="64">
        <v>0</v>
      </c>
      <c r="G93" s="64">
        <v>0</v>
      </c>
      <c r="H93" s="66">
        <f t="shared" si="8"/>
        <v>9</v>
      </c>
      <c r="I93" s="64">
        <v>4</v>
      </c>
      <c r="J93" s="64">
        <v>0</v>
      </c>
      <c r="K93" s="65">
        <f t="shared" si="9"/>
        <v>4</v>
      </c>
      <c r="L93" s="64">
        <v>0</v>
      </c>
      <c r="M93" s="64">
        <v>0</v>
      </c>
      <c r="N93" s="64">
        <v>0</v>
      </c>
      <c r="O93" s="67">
        <f>SUM(Table5[[#This Row],[Children 005/2]:[General interest/2]])</f>
        <v>8</v>
      </c>
      <c r="P93" s="64">
        <v>0</v>
      </c>
      <c r="Q93" s="64">
        <v>0</v>
      </c>
      <c r="R93" s="65">
        <f t="shared" si="10"/>
        <v>0</v>
      </c>
      <c r="S93" s="64">
        <v>0</v>
      </c>
      <c r="T93" s="64">
        <v>0</v>
      </c>
      <c r="U93" s="64">
        <v>0</v>
      </c>
      <c r="V93" s="68">
        <f t="shared" si="11"/>
        <v>0</v>
      </c>
      <c r="W93" s="79">
        <f t="shared" si="6"/>
        <v>17</v>
      </c>
    </row>
    <row r="94" spans="1:23" x14ac:dyDescent="0.45">
      <c r="A94" s="1" t="s">
        <v>767</v>
      </c>
      <c r="B94" s="64">
        <v>65</v>
      </c>
      <c r="C94" s="64">
        <v>28</v>
      </c>
      <c r="D94" s="65">
        <f t="shared" si="7"/>
        <v>93</v>
      </c>
      <c r="E94" s="64">
        <v>62</v>
      </c>
      <c r="F94" s="64">
        <v>119</v>
      </c>
      <c r="G94" s="64">
        <v>1</v>
      </c>
      <c r="H94" s="66">
        <f t="shared" si="8"/>
        <v>275</v>
      </c>
      <c r="I94" s="64">
        <v>0</v>
      </c>
      <c r="J94" s="64">
        <v>11</v>
      </c>
      <c r="K94" s="65">
        <f t="shared" si="9"/>
        <v>11</v>
      </c>
      <c r="L94" s="64">
        <v>0</v>
      </c>
      <c r="M94" s="64">
        <v>11</v>
      </c>
      <c r="N94" s="64">
        <v>1</v>
      </c>
      <c r="O94" s="67">
        <f>SUM(Table5[[#This Row],[Children 005/2]:[General interest/2]])</f>
        <v>34</v>
      </c>
      <c r="P94" s="64">
        <v>0</v>
      </c>
      <c r="Q94" s="64">
        <v>0</v>
      </c>
      <c r="R94" s="65">
        <f t="shared" si="10"/>
        <v>0</v>
      </c>
      <c r="S94" s="64">
        <v>0</v>
      </c>
      <c r="T94" s="64">
        <v>0</v>
      </c>
      <c r="U94" s="64">
        <v>0</v>
      </c>
      <c r="V94" s="68">
        <f t="shared" si="11"/>
        <v>0</v>
      </c>
      <c r="W94" s="79">
        <f t="shared" si="6"/>
        <v>309</v>
      </c>
    </row>
    <row r="95" spans="1:23" x14ac:dyDescent="0.45">
      <c r="A95" s="1" t="s">
        <v>768</v>
      </c>
      <c r="B95" s="64">
        <v>0</v>
      </c>
      <c r="C95" s="64">
        <v>0</v>
      </c>
      <c r="D95" s="65">
        <f t="shared" si="7"/>
        <v>0</v>
      </c>
      <c r="E95" s="64">
        <v>0</v>
      </c>
      <c r="F95" s="64">
        <v>0</v>
      </c>
      <c r="G95" s="64">
        <v>0</v>
      </c>
      <c r="H95" s="66">
        <f t="shared" si="8"/>
        <v>0</v>
      </c>
      <c r="I95" s="64">
        <v>3</v>
      </c>
      <c r="J95" s="64">
        <v>0</v>
      </c>
      <c r="K95" s="65">
        <f t="shared" si="9"/>
        <v>3</v>
      </c>
      <c r="L95" s="64">
        <v>14</v>
      </c>
      <c r="M95" s="64">
        <v>14</v>
      </c>
      <c r="N95" s="64">
        <v>3</v>
      </c>
      <c r="O95" s="67">
        <f>SUM(Table5[[#This Row],[Children 005/2]:[General interest/2]])</f>
        <v>37</v>
      </c>
      <c r="P95" s="64">
        <v>0</v>
      </c>
      <c r="Q95" s="64">
        <v>0</v>
      </c>
      <c r="R95" s="65">
        <f t="shared" si="10"/>
        <v>0</v>
      </c>
      <c r="S95" s="64">
        <v>0</v>
      </c>
      <c r="T95" s="64">
        <v>0</v>
      </c>
      <c r="U95" s="64">
        <v>0</v>
      </c>
      <c r="V95" s="68">
        <f t="shared" si="11"/>
        <v>0</v>
      </c>
      <c r="W95" s="79">
        <f t="shared" si="6"/>
        <v>37</v>
      </c>
    </row>
    <row r="96" spans="1:23" x14ac:dyDescent="0.45">
      <c r="A96" s="1" t="s">
        <v>769</v>
      </c>
      <c r="B96" s="64">
        <v>14</v>
      </c>
      <c r="C96" s="64">
        <v>14</v>
      </c>
      <c r="D96" s="65">
        <f t="shared" si="7"/>
        <v>28</v>
      </c>
      <c r="E96" s="64">
        <v>0</v>
      </c>
      <c r="F96" s="64">
        <v>0</v>
      </c>
      <c r="G96" s="64">
        <v>14</v>
      </c>
      <c r="H96" s="66">
        <f t="shared" si="8"/>
        <v>42</v>
      </c>
      <c r="I96" s="64">
        <v>0</v>
      </c>
      <c r="J96" s="64">
        <v>0</v>
      </c>
      <c r="K96" s="65">
        <f t="shared" si="9"/>
        <v>0</v>
      </c>
      <c r="L96" s="64">
        <v>0</v>
      </c>
      <c r="M96" s="64">
        <v>0</v>
      </c>
      <c r="N96" s="64">
        <v>0</v>
      </c>
      <c r="O96" s="67">
        <f>SUM(Table5[[#This Row],[Children 005/2]:[General interest/2]])</f>
        <v>0</v>
      </c>
      <c r="P96" s="64">
        <v>0</v>
      </c>
      <c r="Q96" s="64">
        <v>0</v>
      </c>
      <c r="R96" s="65">
        <f t="shared" si="10"/>
        <v>0</v>
      </c>
      <c r="S96" s="64">
        <v>0</v>
      </c>
      <c r="T96" s="64">
        <v>0</v>
      </c>
      <c r="U96" s="64">
        <v>0</v>
      </c>
      <c r="V96" s="68">
        <f t="shared" si="11"/>
        <v>0</v>
      </c>
      <c r="W96" s="79">
        <f t="shared" si="6"/>
        <v>42</v>
      </c>
    </row>
    <row r="97" spans="1:23" x14ac:dyDescent="0.45">
      <c r="A97" s="1" t="s">
        <v>468</v>
      </c>
      <c r="B97" s="65" t="s">
        <v>37</v>
      </c>
      <c r="C97" s="65" t="s">
        <v>37</v>
      </c>
      <c r="D97" s="65">
        <f t="shared" si="7"/>
        <v>0</v>
      </c>
      <c r="E97" s="65" t="s">
        <v>37</v>
      </c>
      <c r="F97" s="65" t="s">
        <v>37</v>
      </c>
      <c r="G97" s="65" t="s">
        <v>37</v>
      </c>
      <c r="H97" s="66">
        <f t="shared" si="8"/>
        <v>0</v>
      </c>
      <c r="I97" s="65" t="s">
        <v>37</v>
      </c>
      <c r="J97" s="65" t="s">
        <v>37</v>
      </c>
      <c r="K97" s="65">
        <f t="shared" si="9"/>
        <v>0</v>
      </c>
      <c r="L97" s="65" t="s">
        <v>37</v>
      </c>
      <c r="M97" s="65" t="s">
        <v>37</v>
      </c>
      <c r="N97" s="65" t="s">
        <v>37</v>
      </c>
      <c r="O97" s="67">
        <f>SUM(Table5[[#This Row],[Children 005/2]:[General interest/2]])</f>
        <v>0</v>
      </c>
      <c r="P97" s="64">
        <v>0</v>
      </c>
      <c r="Q97" s="65" t="s">
        <v>37</v>
      </c>
      <c r="R97" s="65">
        <f t="shared" si="10"/>
        <v>0</v>
      </c>
      <c r="S97" s="64">
        <v>0</v>
      </c>
      <c r="T97" s="65" t="s">
        <v>37</v>
      </c>
      <c r="U97" s="65" t="s">
        <v>37</v>
      </c>
      <c r="V97" s="68">
        <f t="shared" si="11"/>
        <v>0</v>
      </c>
      <c r="W97" s="79">
        <f t="shared" si="6"/>
        <v>0</v>
      </c>
    </row>
    <row r="98" spans="1:23" x14ac:dyDescent="0.45">
      <c r="A98" s="1" t="s">
        <v>770</v>
      </c>
      <c r="B98" s="64">
        <v>10</v>
      </c>
      <c r="C98" s="64">
        <v>80</v>
      </c>
      <c r="D98" s="65">
        <f t="shared" si="7"/>
        <v>90</v>
      </c>
      <c r="E98" s="64">
        <v>16</v>
      </c>
      <c r="F98" s="64">
        <v>165</v>
      </c>
      <c r="G98" s="64">
        <v>8</v>
      </c>
      <c r="H98" s="66">
        <f t="shared" si="8"/>
        <v>279</v>
      </c>
      <c r="I98" s="64">
        <v>0</v>
      </c>
      <c r="J98" s="64">
        <v>1</v>
      </c>
      <c r="K98" s="65">
        <f t="shared" si="9"/>
        <v>1</v>
      </c>
      <c r="L98" s="64">
        <v>0</v>
      </c>
      <c r="M98" s="64">
        <v>0</v>
      </c>
      <c r="N98" s="64">
        <v>0</v>
      </c>
      <c r="O98" s="67">
        <f>SUM(Table5[[#This Row],[Children 005/2]:[General interest/2]])</f>
        <v>2</v>
      </c>
      <c r="P98" s="65" t="s">
        <v>37</v>
      </c>
      <c r="Q98" s="64">
        <v>0</v>
      </c>
      <c r="R98" s="65">
        <f t="shared" si="10"/>
        <v>0</v>
      </c>
      <c r="S98" s="65" t="s">
        <v>37</v>
      </c>
      <c r="T98" s="64">
        <v>0</v>
      </c>
      <c r="U98" s="64">
        <v>0</v>
      </c>
      <c r="V98" s="68">
        <f t="shared" si="11"/>
        <v>0</v>
      </c>
      <c r="W98" s="79">
        <f t="shared" si="6"/>
        <v>281</v>
      </c>
    </row>
    <row r="99" spans="1:23" x14ac:dyDescent="0.45">
      <c r="A99" s="1" t="s">
        <v>475</v>
      </c>
      <c r="B99" s="64">
        <v>0</v>
      </c>
      <c r="C99" s="64">
        <v>28</v>
      </c>
      <c r="D99" s="65">
        <f t="shared" si="7"/>
        <v>28</v>
      </c>
      <c r="E99" s="64">
        <v>0</v>
      </c>
      <c r="F99" s="64">
        <v>28</v>
      </c>
      <c r="G99" s="64">
        <v>28</v>
      </c>
      <c r="H99" s="66">
        <f t="shared" si="8"/>
        <v>84</v>
      </c>
      <c r="I99" s="64">
        <v>0</v>
      </c>
      <c r="J99" s="64">
        <v>0</v>
      </c>
      <c r="K99" s="65">
        <f t="shared" si="9"/>
        <v>0</v>
      </c>
      <c r="L99" s="64">
        <v>0</v>
      </c>
      <c r="M99" s="64">
        <v>0</v>
      </c>
      <c r="N99" s="64">
        <v>0</v>
      </c>
      <c r="O99" s="67">
        <f>SUM(Table5[[#This Row],[Children 005/2]:[General interest/2]])</f>
        <v>0</v>
      </c>
      <c r="P99" s="64">
        <v>0</v>
      </c>
      <c r="Q99" s="64">
        <v>0</v>
      </c>
      <c r="R99" s="65">
        <f t="shared" si="10"/>
        <v>0</v>
      </c>
      <c r="S99" s="64">
        <v>0</v>
      </c>
      <c r="T99" s="64">
        <v>0</v>
      </c>
      <c r="U99" s="64">
        <v>0</v>
      </c>
      <c r="V99" s="68">
        <f t="shared" si="11"/>
        <v>0</v>
      </c>
      <c r="W99" s="79">
        <f t="shared" si="6"/>
        <v>84</v>
      </c>
    </row>
    <row r="100" spans="1:23" x14ac:dyDescent="0.45">
      <c r="A100" s="1" t="s">
        <v>480</v>
      </c>
      <c r="B100" s="64">
        <v>36</v>
      </c>
      <c r="C100" s="64">
        <v>4</v>
      </c>
      <c r="D100" s="65">
        <f t="shared" si="7"/>
        <v>40</v>
      </c>
      <c r="E100" s="64">
        <v>4</v>
      </c>
      <c r="F100" s="64">
        <v>4</v>
      </c>
      <c r="G100" s="64">
        <v>0</v>
      </c>
      <c r="H100" s="66">
        <f t="shared" si="8"/>
        <v>48</v>
      </c>
      <c r="I100" s="64">
        <v>0</v>
      </c>
      <c r="J100" s="64">
        <v>0</v>
      </c>
      <c r="K100" s="65">
        <f t="shared" si="9"/>
        <v>0</v>
      </c>
      <c r="L100" s="64">
        <v>0</v>
      </c>
      <c r="M100" s="64">
        <v>0</v>
      </c>
      <c r="N100" s="64">
        <v>0</v>
      </c>
      <c r="O100" s="67">
        <f>SUM(Table5[[#This Row],[Children 005/2]:[General interest/2]])</f>
        <v>0</v>
      </c>
      <c r="P100" s="64">
        <v>0</v>
      </c>
      <c r="Q100" s="64">
        <v>0</v>
      </c>
      <c r="R100" s="65">
        <f t="shared" si="10"/>
        <v>0</v>
      </c>
      <c r="S100" s="64">
        <v>0</v>
      </c>
      <c r="T100" s="64">
        <v>0</v>
      </c>
      <c r="U100" s="64">
        <v>0</v>
      </c>
      <c r="V100" s="68">
        <f t="shared" si="11"/>
        <v>0</v>
      </c>
      <c r="W100" s="79">
        <f t="shared" si="6"/>
        <v>48</v>
      </c>
    </row>
    <row r="101" spans="1:23" x14ac:dyDescent="0.45">
      <c r="A101" s="1" t="s">
        <v>485</v>
      </c>
      <c r="B101" s="64">
        <v>34</v>
      </c>
      <c r="C101" s="64">
        <v>66</v>
      </c>
      <c r="D101" s="65">
        <f t="shared" si="7"/>
        <v>100</v>
      </c>
      <c r="E101" s="64">
        <v>21</v>
      </c>
      <c r="F101" s="64">
        <v>13</v>
      </c>
      <c r="G101" s="64">
        <v>29</v>
      </c>
      <c r="H101" s="66">
        <f t="shared" si="8"/>
        <v>163</v>
      </c>
      <c r="I101" s="64">
        <v>0</v>
      </c>
      <c r="J101" s="64">
        <v>0</v>
      </c>
      <c r="K101" s="65">
        <f t="shared" si="9"/>
        <v>0</v>
      </c>
      <c r="L101" s="64">
        <v>0</v>
      </c>
      <c r="M101" s="64">
        <v>0</v>
      </c>
      <c r="N101" s="64">
        <v>2</v>
      </c>
      <c r="O101" s="67">
        <f>SUM(Table5[[#This Row],[Children 005/2]:[General interest/2]])</f>
        <v>2</v>
      </c>
      <c r="P101" s="64">
        <v>0</v>
      </c>
      <c r="Q101" s="64">
        <v>0</v>
      </c>
      <c r="R101" s="65">
        <f t="shared" si="10"/>
        <v>0</v>
      </c>
      <c r="S101" s="64">
        <v>0</v>
      </c>
      <c r="T101" s="64">
        <v>0</v>
      </c>
      <c r="U101" s="64">
        <v>0</v>
      </c>
      <c r="V101" s="68">
        <f t="shared" si="11"/>
        <v>0</v>
      </c>
      <c r="W101" s="79">
        <f t="shared" si="6"/>
        <v>165</v>
      </c>
    </row>
    <row r="102" spans="1:23" x14ac:dyDescent="0.45">
      <c r="A102" s="1" t="s">
        <v>490</v>
      </c>
      <c r="B102" s="64">
        <v>910</v>
      </c>
      <c r="C102" s="64">
        <v>1381</v>
      </c>
      <c r="D102" s="65">
        <f t="shared" si="7"/>
        <v>2291</v>
      </c>
      <c r="E102" s="64">
        <v>1146</v>
      </c>
      <c r="F102" s="64">
        <v>1452</v>
      </c>
      <c r="G102" s="64">
        <v>330</v>
      </c>
      <c r="H102" s="66">
        <f t="shared" si="8"/>
        <v>5219</v>
      </c>
      <c r="I102" s="64">
        <v>56</v>
      </c>
      <c r="J102" s="64">
        <v>139</v>
      </c>
      <c r="K102" s="65">
        <f t="shared" si="9"/>
        <v>195</v>
      </c>
      <c r="L102" s="64">
        <v>0</v>
      </c>
      <c r="M102" s="64">
        <v>13</v>
      </c>
      <c r="N102" s="64">
        <v>62</v>
      </c>
      <c r="O102" s="67">
        <f>SUM(Table5[[#This Row],[Children 005/2]:[General interest/2]])</f>
        <v>465</v>
      </c>
      <c r="P102" s="64">
        <v>0</v>
      </c>
      <c r="Q102" s="64">
        <v>0</v>
      </c>
      <c r="R102" s="65">
        <f t="shared" si="10"/>
        <v>0</v>
      </c>
      <c r="S102" s="64">
        <v>0</v>
      </c>
      <c r="T102" s="64">
        <v>0</v>
      </c>
      <c r="U102" s="64">
        <v>0</v>
      </c>
      <c r="V102" s="68">
        <f t="shared" si="11"/>
        <v>0</v>
      </c>
      <c r="W102" s="79">
        <f t="shared" si="6"/>
        <v>5684</v>
      </c>
    </row>
    <row r="103" spans="1:23" x14ac:dyDescent="0.45">
      <c r="A103" s="1" t="s">
        <v>494</v>
      </c>
      <c r="B103" s="64">
        <v>180</v>
      </c>
      <c r="C103" s="64">
        <v>452</v>
      </c>
      <c r="D103" s="65">
        <f t="shared" si="7"/>
        <v>632</v>
      </c>
      <c r="E103" s="64">
        <v>369</v>
      </c>
      <c r="F103" s="64">
        <v>765</v>
      </c>
      <c r="G103" s="64">
        <v>90</v>
      </c>
      <c r="H103" s="66">
        <f t="shared" si="8"/>
        <v>1856</v>
      </c>
      <c r="I103" s="64">
        <v>181</v>
      </c>
      <c r="J103" s="64">
        <v>32</v>
      </c>
      <c r="K103" s="65">
        <f t="shared" si="9"/>
        <v>213</v>
      </c>
      <c r="L103" s="64">
        <v>35</v>
      </c>
      <c r="M103" s="64">
        <v>103</v>
      </c>
      <c r="N103" s="64">
        <v>27</v>
      </c>
      <c r="O103" s="67">
        <f>SUM(Table5[[#This Row],[Children 005/2]:[General interest/2]])</f>
        <v>591</v>
      </c>
      <c r="P103" s="64">
        <v>0</v>
      </c>
      <c r="Q103" s="64">
        <v>0</v>
      </c>
      <c r="R103" s="65">
        <f t="shared" si="10"/>
        <v>0</v>
      </c>
      <c r="S103" s="64">
        <v>0</v>
      </c>
      <c r="T103" s="64">
        <v>0</v>
      </c>
      <c r="U103" s="64">
        <v>0</v>
      </c>
      <c r="V103" s="68">
        <f t="shared" si="11"/>
        <v>0</v>
      </c>
      <c r="W103" s="79">
        <f t="shared" si="6"/>
        <v>2447</v>
      </c>
    </row>
    <row r="104" spans="1:23" x14ac:dyDescent="0.45">
      <c r="A104" s="1" t="s">
        <v>497</v>
      </c>
      <c r="B104" s="64">
        <v>46</v>
      </c>
      <c r="C104" s="64">
        <v>29</v>
      </c>
      <c r="D104" s="65">
        <f t="shared" si="7"/>
        <v>75</v>
      </c>
      <c r="E104" s="64">
        <v>21</v>
      </c>
      <c r="F104" s="64">
        <v>240</v>
      </c>
      <c r="G104" s="64">
        <v>48</v>
      </c>
      <c r="H104" s="66">
        <f t="shared" si="8"/>
        <v>384</v>
      </c>
      <c r="I104" s="64">
        <v>84</v>
      </c>
      <c r="J104" s="64">
        <v>136</v>
      </c>
      <c r="K104" s="65">
        <f t="shared" si="9"/>
        <v>220</v>
      </c>
      <c r="L104" s="64">
        <v>8</v>
      </c>
      <c r="M104" s="64">
        <v>0</v>
      </c>
      <c r="N104" s="64">
        <v>8</v>
      </c>
      <c r="O104" s="67">
        <f>SUM(Table5[[#This Row],[Children 005/2]:[General interest/2]])</f>
        <v>456</v>
      </c>
      <c r="P104" s="64">
        <v>0</v>
      </c>
      <c r="Q104" s="64">
        <v>0</v>
      </c>
      <c r="R104" s="65">
        <f t="shared" si="10"/>
        <v>0</v>
      </c>
      <c r="S104" s="64">
        <v>0</v>
      </c>
      <c r="T104" s="64">
        <v>0</v>
      </c>
      <c r="U104" s="64">
        <v>0</v>
      </c>
      <c r="V104" s="68">
        <f t="shared" si="11"/>
        <v>0</v>
      </c>
      <c r="W104" s="79">
        <f t="shared" si="6"/>
        <v>840</v>
      </c>
    </row>
    <row r="105" spans="1:23" x14ac:dyDescent="0.45">
      <c r="A105" s="1" t="s">
        <v>500</v>
      </c>
      <c r="B105" s="64">
        <v>362</v>
      </c>
      <c r="C105" s="64">
        <v>45</v>
      </c>
      <c r="D105" s="65">
        <f t="shared" si="7"/>
        <v>407</v>
      </c>
      <c r="E105" s="64">
        <v>29</v>
      </c>
      <c r="F105" s="64">
        <v>55</v>
      </c>
      <c r="G105" s="64">
        <v>10</v>
      </c>
      <c r="H105" s="66">
        <f t="shared" si="8"/>
        <v>501</v>
      </c>
      <c r="I105" s="64">
        <v>63</v>
      </c>
      <c r="J105" s="64">
        <v>24</v>
      </c>
      <c r="K105" s="65">
        <f t="shared" si="9"/>
        <v>87</v>
      </c>
      <c r="L105" s="64">
        <v>26</v>
      </c>
      <c r="M105" s="64">
        <v>62</v>
      </c>
      <c r="N105" s="64">
        <v>3</v>
      </c>
      <c r="O105" s="67">
        <f>SUM(Table5[[#This Row],[Children 005/2]:[General interest/2]])</f>
        <v>265</v>
      </c>
      <c r="P105" s="64">
        <v>0</v>
      </c>
      <c r="Q105" s="64">
        <v>0</v>
      </c>
      <c r="R105" s="65">
        <f t="shared" si="10"/>
        <v>0</v>
      </c>
      <c r="S105" s="64">
        <v>0</v>
      </c>
      <c r="T105" s="64">
        <v>0</v>
      </c>
      <c r="U105" s="64">
        <v>0</v>
      </c>
      <c r="V105" s="68">
        <f t="shared" si="11"/>
        <v>0</v>
      </c>
      <c r="W105" s="79">
        <f t="shared" si="6"/>
        <v>766</v>
      </c>
    </row>
    <row r="106" spans="1:23" x14ac:dyDescent="0.45">
      <c r="A106" s="1" t="s">
        <v>771</v>
      </c>
      <c r="B106" s="64">
        <v>16</v>
      </c>
      <c r="C106" s="64">
        <v>15</v>
      </c>
      <c r="D106" s="65">
        <f t="shared" si="7"/>
        <v>31</v>
      </c>
      <c r="E106" s="64">
        <v>6</v>
      </c>
      <c r="F106" s="64">
        <v>18</v>
      </c>
      <c r="G106" s="64">
        <v>6</v>
      </c>
      <c r="H106" s="66">
        <f t="shared" si="8"/>
        <v>61</v>
      </c>
      <c r="I106" s="64">
        <v>3</v>
      </c>
      <c r="J106" s="64">
        <v>2</v>
      </c>
      <c r="K106" s="65">
        <f t="shared" si="9"/>
        <v>5</v>
      </c>
      <c r="L106" s="64">
        <v>0</v>
      </c>
      <c r="M106" s="64">
        <v>4</v>
      </c>
      <c r="N106" s="64">
        <v>2</v>
      </c>
      <c r="O106" s="67">
        <f>SUM(Table5[[#This Row],[Children 005/2]:[General interest/2]])</f>
        <v>16</v>
      </c>
      <c r="P106" s="64">
        <v>0</v>
      </c>
      <c r="Q106" s="64">
        <v>0</v>
      </c>
      <c r="R106" s="65">
        <f t="shared" si="10"/>
        <v>0</v>
      </c>
      <c r="S106" s="64">
        <v>0</v>
      </c>
      <c r="T106" s="64">
        <v>0</v>
      </c>
      <c r="U106" s="64">
        <v>0</v>
      </c>
      <c r="V106" s="68">
        <f t="shared" si="11"/>
        <v>0</v>
      </c>
      <c r="W106" s="79">
        <f t="shared" si="6"/>
        <v>77</v>
      </c>
    </row>
    <row r="107" spans="1:23" x14ac:dyDescent="0.45">
      <c r="A107" s="1" t="s">
        <v>510</v>
      </c>
      <c r="B107" s="64">
        <v>13</v>
      </c>
      <c r="C107" s="64">
        <v>4</v>
      </c>
      <c r="D107" s="65">
        <f t="shared" si="7"/>
        <v>17</v>
      </c>
      <c r="E107" s="64">
        <v>0</v>
      </c>
      <c r="F107" s="64">
        <v>0</v>
      </c>
      <c r="G107" s="64">
        <v>1</v>
      </c>
      <c r="H107" s="66">
        <f t="shared" si="8"/>
        <v>18</v>
      </c>
      <c r="I107" s="64">
        <v>0</v>
      </c>
      <c r="J107" s="64">
        <v>0</v>
      </c>
      <c r="K107" s="65">
        <f t="shared" si="9"/>
        <v>0</v>
      </c>
      <c r="L107" s="64">
        <v>0</v>
      </c>
      <c r="M107" s="64">
        <v>0</v>
      </c>
      <c r="N107" s="64">
        <v>0</v>
      </c>
      <c r="O107" s="67">
        <f>SUM(Table5[[#This Row],[Children 005/2]:[General interest/2]])</f>
        <v>0</v>
      </c>
      <c r="P107" s="64">
        <v>0</v>
      </c>
      <c r="Q107" s="64">
        <v>0</v>
      </c>
      <c r="R107" s="65">
        <f t="shared" si="10"/>
        <v>0</v>
      </c>
      <c r="S107" s="64">
        <v>0</v>
      </c>
      <c r="T107" s="64">
        <v>0</v>
      </c>
      <c r="U107" s="64">
        <v>0</v>
      </c>
      <c r="V107" s="68">
        <f t="shared" si="11"/>
        <v>0</v>
      </c>
      <c r="W107" s="79">
        <f t="shared" si="6"/>
        <v>18</v>
      </c>
    </row>
    <row r="108" spans="1:23" x14ac:dyDescent="0.45">
      <c r="A108" s="1" t="s">
        <v>515</v>
      </c>
      <c r="B108" s="64">
        <v>2</v>
      </c>
      <c r="C108" s="64">
        <v>0</v>
      </c>
      <c r="D108" s="65">
        <f t="shared" si="7"/>
        <v>2</v>
      </c>
      <c r="E108" s="64">
        <v>4</v>
      </c>
      <c r="F108" s="64">
        <v>12</v>
      </c>
      <c r="G108" s="64">
        <v>0</v>
      </c>
      <c r="H108" s="66">
        <f t="shared" si="8"/>
        <v>18</v>
      </c>
      <c r="I108" s="64">
        <v>20</v>
      </c>
      <c r="J108" s="64">
        <v>12</v>
      </c>
      <c r="K108" s="65">
        <f t="shared" si="9"/>
        <v>32</v>
      </c>
      <c r="L108" s="64">
        <v>0</v>
      </c>
      <c r="M108" s="64">
        <v>0</v>
      </c>
      <c r="N108" s="64">
        <v>0</v>
      </c>
      <c r="O108" s="67">
        <f>SUM(Table5[[#This Row],[Children 005/2]:[General interest/2]])</f>
        <v>64</v>
      </c>
      <c r="P108" s="64">
        <v>0</v>
      </c>
      <c r="Q108" s="64">
        <v>0</v>
      </c>
      <c r="R108" s="65">
        <f t="shared" si="10"/>
        <v>0</v>
      </c>
      <c r="S108" s="64">
        <v>0</v>
      </c>
      <c r="T108" s="64">
        <v>0</v>
      </c>
      <c r="U108" s="64">
        <v>0</v>
      </c>
      <c r="V108" s="68">
        <f t="shared" si="11"/>
        <v>0</v>
      </c>
      <c r="W108" s="79">
        <f t="shared" si="6"/>
        <v>82</v>
      </c>
    </row>
    <row r="109" spans="1:23" x14ac:dyDescent="0.45">
      <c r="A109" s="1" t="s">
        <v>520</v>
      </c>
      <c r="B109" s="64">
        <v>4</v>
      </c>
      <c r="C109" s="64">
        <v>1</v>
      </c>
      <c r="D109" s="65">
        <f t="shared" si="7"/>
        <v>5</v>
      </c>
      <c r="E109" s="64">
        <v>1</v>
      </c>
      <c r="F109" s="64">
        <v>0</v>
      </c>
      <c r="G109" s="64">
        <v>1</v>
      </c>
      <c r="H109" s="66">
        <f t="shared" si="8"/>
        <v>7</v>
      </c>
      <c r="I109" s="64">
        <v>0</v>
      </c>
      <c r="J109" s="64">
        <v>0</v>
      </c>
      <c r="K109" s="65">
        <f t="shared" si="9"/>
        <v>0</v>
      </c>
      <c r="L109" s="64">
        <v>0</v>
      </c>
      <c r="M109" s="64">
        <v>0</v>
      </c>
      <c r="N109" s="64">
        <v>0</v>
      </c>
      <c r="O109" s="67">
        <f>SUM(Table5[[#This Row],[Children 005/2]:[General interest/2]])</f>
        <v>0</v>
      </c>
      <c r="P109" s="64">
        <v>0</v>
      </c>
      <c r="Q109" s="64">
        <v>0</v>
      </c>
      <c r="R109" s="65">
        <f t="shared" si="10"/>
        <v>0</v>
      </c>
      <c r="S109" s="64">
        <v>0</v>
      </c>
      <c r="T109" s="64">
        <v>0</v>
      </c>
      <c r="U109" s="64">
        <v>0</v>
      </c>
      <c r="V109" s="68">
        <f t="shared" si="11"/>
        <v>0</v>
      </c>
      <c r="W109" s="79">
        <f t="shared" si="6"/>
        <v>7</v>
      </c>
    </row>
    <row r="110" spans="1:23" x14ac:dyDescent="0.45">
      <c r="A110" s="1" t="s">
        <v>525</v>
      </c>
      <c r="B110" s="64">
        <v>4</v>
      </c>
      <c r="C110" s="64">
        <v>6</v>
      </c>
      <c r="D110" s="65">
        <f t="shared" si="7"/>
        <v>10</v>
      </c>
      <c r="E110" s="64">
        <v>0</v>
      </c>
      <c r="F110" s="64">
        <v>0</v>
      </c>
      <c r="G110" s="64">
        <v>1</v>
      </c>
      <c r="H110" s="66">
        <f t="shared" si="8"/>
        <v>11</v>
      </c>
      <c r="I110" s="64">
        <v>0</v>
      </c>
      <c r="J110" s="64">
        <v>0</v>
      </c>
      <c r="K110" s="65">
        <f t="shared" si="9"/>
        <v>0</v>
      </c>
      <c r="L110" s="64">
        <v>0</v>
      </c>
      <c r="M110" s="64">
        <v>0</v>
      </c>
      <c r="N110" s="64">
        <v>0</v>
      </c>
      <c r="O110" s="67">
        <f>SUM(Table5[[#This Row],[Children 005/2]:[General interest/2]])</f>
        <v>0</v>
      </c>
      <c r="P110" s="64">
        <v>0</v>
      </c>
      <c r="Q110" s="64">
        <v>0</v>
      </c>
      <c r="R110" s="65">
        <f t="shared" si="10"/>
        <v>0</v>
      </c>
      <c r="S110" s="64">
        <v>0</v>
      </c>
      <c r="T110" s="64">
        <v>0</v>
      </c>
      <c r="U110" s="64">
        <v>0</v>
      </c>
      <c r="V110" s="68">
        <f t="shared" si="11"/>
        <v>0</v>
      </c>
      <c r="W110" s="79">
        <f t="shared" si="6"/>
        <v>11</v>
      </c>
    </row>
    <row r="111" spans="1:23" x14ac:dyDescent="0.45">
      <c r="A111" s="1" t="s">
        <v>530</v>
      </c>
      <c r="B111" s="64">
        <v>1</v>
      </c>
      <c r="C111" s="64">
        <v>1</v>
      </c>
      <c r="D111" s="65">
        <f t="shared" si="7"/>
        <v>2</v>
      </c>
      <c r="E111" s="64">
        <v>1</v>
      </c>
      <c r="F111" s="64">
        <v>0</v>
      </c>
      <c r="G111" s="64">
        <v>1</v>
      </c>
      <c r="H111" s="66">
        <f t="shared" si="8"/>
        <v>4</v>
      </c>
      <c r="I111" s="64">
        <v>1</v>
      </c>
      <c r="J111" s="64">
        <v>1</v>
      </c>
      <c r="K111" s="65">
        <f t="shared" si="9"/>
        <v>2</v>
      </c>
      <c r="L111" s="64">
        <v>1</v>
      </c>
      <c r="M111" s="64">
        <v>0</v>
      </c>
      <c r="N111" s="64">
        <v>1</v>
      </c>
      <c r="O111" s="67">
        <f>SUM(Table5[[#This Row],[Children 005/2]:[General interest/2]])</f>
        <v>6</v>
      </c>
      <c r="P111" s="64">
        <v>0</v>
      </c>
      <c r="Q111" s="64">
        <v>0</v>
      </c>
      <c r="R111" s="65">
        <f t="shared" si="10"/>
        <v>0</v>
      </c>
      <c r="S111" s="64">
        <v>0</v>
      </c>
      <c r="T111" s="64">
        <v>0</v>
      </c>
      <c r="U111" s="64">
        <v>0</v>
      </c>
      <c r="V111" s="68">
        <f t="shared" si="11"/>
        <v>0</v>
      </c>
      <c r="W111" s="79">
        <f t="shared" si="6"/>
        <v>10</v>
      </c>
    </row>
    <row r="112" spans="1:23" x14ac:dyDescent="0.45">
      <c r="A112" s="1" t="s">
        <v>772</v>
      </c>
      <c r="B112" s="64">
        <v>2163</v>
      </c>
      <c r="C112" s="64">
        <v>1528</v>
      </c>
      <c r="D112" s="65">
        <f t="shared" si="7"/>
        <v>3691</v>
      </c>
      <c r="E112" s="64">
        <v>1053</v>
      </c>
      <c r="F112" s="64">
        <v>2570</v>
      </c>
      <c r="G112" s="65" t="s">
        <v>37</v>
      </c>
      <c r="H112" s="66">
        <f t="shared" si="8"/>
        <v>7314</v>
      </c>
      <c r="I112" s="64">
        <v>654</v>
      </c>
      <c r="J112" s="64">
        <v>644</v>
      </c>
      <c r="K112" s="65">
        <f t="shared" si="9"/>
        <v>1298</v>
      </c>
      <c r="L112" s="64">
        <v>103</v>
      </c>
      <c r="M112" s="64">
        <v>514</v>
      </c>
      <c r="N112" s="65" t="s">
        <v>37</v>
      </c>
      <c r="O112" s="67">
        <f>SUM(Table5[[#This Row],[Children 005/2]:[General interest/2]])</f>
        <v>3213</v>
      </c>
      <c r="P112" s="64">
        <v>0</v>
      </c>
      <c r="Q112" s="64">
        <v>0</v>
      </c>
      <c r="R112" s="65">
        <f t="shared" si="10"/>
        <v>0</v>
      </c>
      <c r="S112" s="64">
        <v>0</v>
      </c>
      <c r="T112" s="64">
        <v>70</v>
      </c>
      <c r="U112" s="65" t="s">
        <v>37</v>
      </c>
      <c r="V112" s="68">
        <f t="shared" si="11"/>
        <v>70</v>
      </c>
      <c r="W112" s="79">
        <f t="shared" si="6"/>
        <v>10597</v>
      </c>
    </row>
    <row r="113" spans="1:23" x14ac:dyDescent="0.45">
      <c r="A113" s="1" t="s">
        <v>540</v>
      </c>
      <c r="B113" s="64">
        <v>9</v>
      </c>
      <c r="C113" s="64">
        <v>10</v>
      </c>
      <c r="D113" s="65">
        <f t="shared" si="7"/>
        <v>19</v>
      </c>
      <c r="E113" s="64">
        <v>2</v>
      </c>
      <c r="F113" s="64">
        <v>74</v>
      </c>
      <c r="G113" s="64">
        <v>4</v>
      </c>
      <c r="H113" s="66">
        <f t="shared" si="8"/>
        <v>99</v>
      </c>
      <c r="I113" s="64">
        <v>0</v>
      </c>
      <c r="J113" s="64">
        <v>0</v>
      </c>
      <c r="K113" s="65">
        <f t="shared" si="9"/>
        <v>0</v>
      </c>
      <c r="L113" s="64">
        <v>0</v>
      </c>
      <c r="M113" s="64">
        <v>0</v>
      </c>
      <c r="N113" s="64">
        <v>0</v>
      </c>
      <c r="O113" s="67">
        <f>SUM(Table5[[#This Row],[Children 005/2]:[General interest/2]])</f>
        <v>0</v>
      </c>
      <c r="P113" s="64">
        <v>0</v>
      </c>
      <c r="Q113" s="64">
        <v>0</v>
      </c>
      <c r="R113" s="65">
        <f t="shared" si="10"/>
        <v>0</v>
      </c>
      <c r="S113" s="64">
        <v>0</v>
      </c>
      <c r="T113" s="64">
        <v>0</v>
      </c>
      <c r="U113" s="64">
        <v>0</v>
      </c>
      <c r="V113" s="68">
        <f t="shared" si="11"/>
        <v>0</v>
      </c>
      <c r="W113" s="79">
        <f t="shared" si="6"/>
        <v>99</v>
      </c>
    </row>
    <row r="114" spans="1:23" x14ac:dyDescent="0.45">
      <c r="A114" s="1" t="s">
        <v>545</v>
      </c>
      <c r="B114" s="64">
        <v>16</v>
      </c>
      <c r="C114" s="64">
        <v>29</v>
      </c>
      <c r="D114" s="65">
        <f t="shared" si="7"/>
        <v>45</v>
      </c>
      <c r="E114" s="64">
        <v>8</v>
      </c>
      <c r="F114" s="64">
        <v>14</v>
      </c>
      <c r="G114" s="64">
        <v>5</v>
      </c>
      <c r="H114" s="66">
        <f t="shared" si="8"/>
        <v>72</v>
      </c>
      <c r="I114" s="64">
        <v>10</v>
      </c>
      <c r="J114" s="64">
        <v>0</v>
      </c>
      <c r="K114" s="65">
        <f t="shared" si="9"/>
        <v>10</v>
      </c>
      <c r="L114" s="64">
        <v>0</v>
      </c>
      <c r="M114" s="64">
        <v>1</v>
      </c>
      <c r="N114" s="64">
        <v>0</v>
      </c>
      <c r="O114" s="67">
        <f>SUM(Table5[[#This Row],[Children 005/2]:[General interest/2]])</f>
        <v>21</v>
      </c>
      <c r="P114" s="64">
        <v>0</v>
      </c>
      <c r="Q114" s="64">
        <v>0</v>
      </c>
      <c r="R114" s="65">
        <f t="shared" si="10"/>
        <v>0</v>
      </c>
      <c r="S114" s="64">
        <v>0</v>
      </c>
      <c r="T114" s="64">
        <v>0</v>
      </c>
      <c r="U114" s="64">
        <v>0</v>
      </c>
      <c r="V114" s="68">
        <f t="shared" si="11"/>
        <v>0</v>
      </c>
      <c r="W114" s="79">
        <f t="shared" si="6"/>
        <v>93</v>
      </c>
    </row>
    <row r="115" spans="1:23" x14ac:dyDescent="0.45">
      <c r="A115" s="1" t="s">
        <v>550</v>
      </c>
      <c r="B115" s="64">
        <v>25</v>
      </c>
      <c r="C115" s="64">
        <v>24</v>
      </c>
      <c r="D115" s="65">
        <f t="shared" si="7"/>
        <v>49</v>
      </c>
      <c r="E115" s="64">
        <v>9</v>
      </c>
      <c r="F115" s="64">
        <v>8</v>
      </c>
      <c r="G115" s="64">
        <v>0</v>
      </c>
      <c r="H115" s="66">
        <f t="shared" si="8"/>
        <v>66</v>
      </c>
      <c r="I115" s="64">
        <v>0</v>
      </c>
      <c r="J115" s="64">
        <v>0</v>
      </c>
      <c r="K115" s="65">
        <f t="shared" si="9"/>
        <v>0</v>
      </c>
      <c r="L115" s="64">
        <v>0</v>
      </c>
      <c r="M115" s="64">
        <v>0</v>
      </c>
      <c r="N115" s="64">
        <v>15</v>
      </c>
      <c r="O115" s="67">
        <f>SUM(Table5[[#This Row],[Children 005/2]:[General interest/2]])</f>
        <v>15</v>
      </c>
      <c r="P115" s="64">
        <v>0</v>
      </c>
      <c r="Q115" s="64">
        <v>0</v>
      </c>
      <c r="R115" s="65">
        <f t="shared" si="10"/>
        <v>0</v>
      </c>
      <c r="S115" s="64">
        <v>0</v>
      </c>
      <c r="T115" s="64">
        <v>0</v>
      </c>
      <c r="U115" s="64">
        <v>0</v>
      </c>
      <c r="V115" s="68">
        <f t="shared" si="11"/>
        <v>0</v>
      </c>
      <c r="W115" s="79">
        <f t="shared" si="6"/>
        <v>81</v>
      </c>
    </row>
    <row r="116" spans="1:23" x14ac:dyDescent="0.45">
      <c r="A116" s="1" t="s">
        <v>555</v>
      </c>
      <c r="B116" s="64">
        <v>3</v>
      </c>
      <c r="C116" s="64">
        <v>3</v>
      </c>
      <c r="D116" s="65">
        <f t="shared" si="7"/>
        <v>6</v>
      </c>
      <c r="E116" s="64">
        <v>0</v>
      </c>
      <c r="F116" s="64">
        <v>0</v>
      </c>
      <c r="G116" s="64">
        <v>3</v>
      </c>
      <c r="H116" s="66">
        <f t="shared" si="8"/>
        <v>9</v>
      </c>
      <c r="I116" s="64">
        <v>0</v>
      </c>
      <c r="J116" s="64">
        <v>0</v>
      </c>
      <c r="K116" s="65">
        <f t="shared" si="9"/>
        <v>0</v>
      </c>
      <c r="L116" s="64">
        <v>0</v>
      </c>
      <c r="M116" s="64">
        <v>0</v>
      </c>
      <c r="N116" s="64">
        <v>0</v>
      </c>
      <c r="O116" s="67">
        <f>SUM(Table5[[#This Row],[Children 005/2]:[General interest/2]])</f>
        <v>0</v>
      </c>
      <c r="P116" s="64">
        <v>0</v>
      </c>
      <c r="Q116" s="64">
        <v>0</v>
      </c>
      <c r="R116" s="65">
        <f t="shared" si="10"/>
        <v>0</v>
      </c>
      <c r="S116" s="64">
        <v>0</v>
      </c>
      <c r="T116" s="64">
        <v>0</v>
      </c>
      <c r="U116" s="64">
        <v>0</v>
      </c>
      <c r="V116" s="68">
        <f t="shared" si="11"/>
        <v>0</v>
      </c>
      <c r="W116" s="79">
        <f t="shared" si="6"/>
        <v>9</v>
      </c>
    </row>
    <row r="117" spans="1:23" x14ac:dyDescent="0.45">
      <c r="A117" s="1" t="s">
        <v>560</v>
      </c>
      <c r="B117" s="64">
        <v>48</v>
      </c>
      <c r="C117" s="64">
        <v>56</v>
      </c>
      <c r="D117" s="65">
        <f t="shared" si="7"/>
        <v>104</v>
      </c>
      <c r="E117" s="64">
        <v>24</v>
      </c>
      <c r="F117" s="64">
        <v>40</v>
      </c>
      <c r="G117" s="64">
        <v>11</v>
      </c>
      <c r="H117" s="66">
        <f t="shared" si="8"/>
        <v>179</v>
      </c>
      <c r="I117" s="64">
        <v>0</v>
      </c>
      <c r="J117" s="64">
        <v>0</v>
      </c>
      <c r="K117" s="65">
        <f t="shared" si="9"/>
        <v>0</v>
      </c>
      <c r="L117" s="64">
        <v>13</v>
      </c>
      <c r="M117" s="64">
        <v>0</v>
      </c>
      <c r="N117" s="64">
        <v>0</v>
      </c>
      <c r="O117" s="67">
        <f>SUM(Table5[[#This Row],[Children 005/2]:[General interest/2]])</f>
        <v>13</v>
      </c>
      <c r="P117" s="64">
        <v>0</v>
      </c>
      <c r="Q117" s="64">
        <v>0</v>
      </c>
      <c r="R117" s="65">
        <f t="shared" si="10"/>
        <v>0</v>
      </c>
      <c r="S117" s="64">
        <v>0</v>
      </c>
      <c r="T117" s="64">
        <v>0</v>
      </c>
      <c r="U117" s="64">
        <v>0</v>
      </c>
      <c r="V117" s="68">
        <f t="shared" si="11"/>
        <v>0</v>
      </c>
      <c r="W117" s="79">
        <f t="shared" si="6"/>
        <v>192</v>
      </c>
    </row>
    <row r="118" spans="1:23" x14ac:dyDescent="0.45">
      <c r="A118" s="1" t="s">
        <v>563</v>
      </c>
      <c r="B118" s="64">
        <v>53</v>
      </c>
      <c r="C118" s="64">
        <v>32</v>
      </c>
      <c r="D118" s="65">
        <f t="shared" si="7"/>
        <v>85</v>
      </c>
      <c r="E118" s="64">
        <v>30</v>
      </c>
      <c r="F118" s="64">
        <v>8</v>
      </c>
      <c r="G118" s="64">
        <v>0</v>
      </c>
      <c r="H118" s="66">
        <f t="shared" si="8"/>
        <v>123</v>
      </c>
      <c r="I118" s="64">
        <v>0</v>
      </c>
      <c r="J118" s="64">
        <v>0</v>
      </c>
      <c r="K118" s="65">
        <f t="shared" si="9"/>
        <v>0</v>
      </c>
      <c r="L118" s="64">
        <v>0</v>
      </c>
      <c r="M118" s="64">
        <v>0</v>
      </c>
      <c r="N118" s="64">
        <v>0</v>
      </c>
      <c r="O118" s="67">
        <f>SUM(Table5[[#This Row],[Children 005/2]:[General interest/2]])</f>
        <v>0</v>
      </c>
      <c r="P118" s="64">
        <v>0</v>
      </c>
      <c r="Q118" s="64">
        <v>0</v>
      </c>
      <c r="R118" s="65">
        <f t="shared" si="10"/>
        <v>0</v>
      </c>
      <c r="S118" s="64">
        <v>0</v>
      </c>
      <c r="T118" s="64">
        <v>0</v>
      </c>
      <c r="U118" s="64">
        <v>0</v>
      </c>
      <c r="V118" s="68">
        <f t="shared" si="11"/>
        <v>0</v>
      </c>
      <c r="W118" s="79">
        <f t="shared" si="6"/>
        <v>123</v>
      </c>
    </row>
    <row r="119" spans="1:23" x14ac:dyDescent="0.45">
      <c r="A119" s="1" t="s">
        <v>568</v>
      </c>
      <c r="B119" s="64">
        <v>19</v>
      </c>
      <c r="C119" s="64">
        <v>18</v>
      </c>
      <c r="D119" s="65">
        <f t="shared" si="7"/>
        <v>37</v>
      </c>
      <c r="E119" s="64">
        <v>30</v>
      </c>
      <c r="F119" s="64">
        <v>31</v>
      </c>
      <c r="G119" s="64">
        <v>0</v>
      </c>
      <c r="H119" s="66">
        <f t="shared" si="8"/>
        <v>98</v>
      </c>
      <c r="I119" s="64">
        <v>0</v>
      </c>
      <c r="J119" s="64">
        <v>0</v>
      </c>
      <c r="K119" s="65">
        <f t="shared" si="9"/>
        <v>0</v>
      </c>
      <c r="L119" s="64">
        <v>0</v>
      </c>
      <c r="M119" s="64">
        <v>0</v>
      </c>
      <c r="N119" s="64">
        <v>0</v>
      </c>
      <c r="O119" s="67">
        <f>SUM(Table5[[#This Row],[Children 005/2]:[General interest/2]])</f>
        <v>0</v>
      </c>
      <c r="P119" s="64">
        <v>0</v>
      </c>
      <c r="Q119" s="64">
        <v>0</v>
      </c>
      <c r="R119" s="65">
        <f t="shared" si="10"/>
        <v>0</v>
      </c>
      <c r="S119" s="64">
        <v>0</v>
      </c>
      <c r="T119" s="64">
        <v>0</v>
      </c>
      <c r="U119" s="64">
        <v>0</v>
      </c>
      <c r="V119" s="68">
        <f t="shared" si="11"/>
        <v>0</v>
      </c>
      <c r="W119" s="79">
        <f t="shared" si="6"/>
        <v>98</v>
      </c>
    </row>
    <row r="120" spans="1:23" x14ac:dyDescent="0.45">
      <c r="A120" s="1" t="s">
        <v>573</v>
      </c>
      <c r="B120" s="64">
        <v>368</v>
      </c>
      <c r="C120" s="64">
        <v>22</v>
      </c>
      <c r="D120" s="65">
        <f t="shared" si="7"/>
        <v>390</v>
      </c>
      <c r="E120" s="64">
        <v>20</v>
      </c>
      <c r="F120" s="64">
        <v>126</v>
      </c>
      <c r="G120" s="64">
        <v>132</v>
      </c>
      <c r="H120" s="66">
        <f t="shared" si="8"/>
        <v>668</v>
      </c>
      <c r="I120" s="64">
        <v>16</v>
      </c>
      <c r="J120" s="64">
        <v>10</v>
      </c>
      <c r="K120" s="65">
        <f t="shared" si="9"/>
        <v>26</v>
      </c>
      <c r="L120" s="64">
        <v>0</v>
      </c>
      <c r="M120" s="64">
        <v>35</v>
      </c>
      <c r="N120" s="64">
        <v>44</v>
      </c>
      <c r="O120" s="67">
        <f>SUM(Table5[[#This Row],[Children 005/2]:[General interest/2]])</f>
        <v>131</v>
      </c>
      <c r="P120" s="64">
        <v>0</v>
      </c>
      <c r="Q120" s="64">
        <v>0</v>
      </c>
      <c r="R120" s="65">
        <f t="shared" si="10"/>
        <v>0</v>
      </c>
      <c r="S120" s="64">
        <v>0</v>
      </c>
      <c r="T120" s="64">
        <v>0</v>
      </c>
      <c r="U120" s="64">
        <v>0</v>
      </c>
      <c r="V120" s="68">
        <f t="shared" si="11"/>
        <v>0</v>
      </c>
      <c r="W120" s="79">
        <f t="shared" si="6"/>
        <v>799</v>
      </c>
    </row>
    <row r="121" spans="1:23" x14ac:dyDescent="0.45">
      <c r="A121" s="1" t="s">
        <v>578</v>
      </c>
      <c r="B121" s="65" t="s">
        <v>37</v>
      </c>
      <c r="C121" s="65" t="s">
        <v>37</v>
      </c>
      <c r="D121" s="65">
        <f t="shared" si="7"/>
        <v>0</v>
      </c>
      <c r="E121" s="65" t="s">
        <v>37</v>
      </c>
      <c r="F121" s="65" t="s">
        <v>37</v>
      </c>
      <c r="G121" s="65" t="s">
        <v>37</v>
      </c>
      <c r="H121" s="66">
        <f t="shared" si="8"/>
        <v>0</v>
      </c>
      <c r="I121" s="65" t="s">
        <v>37</v>
      </c>
      <c r="J121" s="65" t="s">
        <v>37</v>
      </c>
      <c r="K121" s="65">
        <f t="shared" si="9"/>
        <v>0</v>
      </c>
      <c r="L121" s="65" t="s">
        <v>37</v>
      </c>
      <c r="M121" s="65" t="s">
        <v>37</v>
      </c>
      <c r="N121" s="65" t="s">
        <v>37</v>
      </c>
      <c r="O121" s="67">
        <f>SUM(Table5[[#This Row],[Children 005/2]:[General interest/2]])</f>
        <v>0</v>
      </c>
      <c r="P121" s="64">
        <v>0</v>
      </c>
      <c r="Q121" s="65" t="s">
        <v>37</v>
      </c>
      <c r="R121" s="65">
        <f t="shared" si="10"/>
        <v>0</v>
      </c>
      <c r="S121" s="64">
        <v>0</v>
      </c>
      <c r="T121" s="65" t="s">
        <v>37</v>
      </c>
      <c r="U121" s="65" t="s">
        <v>37</v>
      </c>
      <c r="V121" s="68">
        <f t="shared" si="11"/>
        <v>0</v>
      </c>
      <c r="W121" s="79">
        <f t="shared" si="6"/>
        <v>0</v>
      </c>
    </row>
    <row r="122" spans="1:23" x14ac:dyDescent="0.45">
      <c r="A122" s="1" t="s">
        <v>579</v>
      </c>
      <c r="B122" s="64">
        <v>0</v>
      </c>
      <c r="C122" s="64">
        <v>0</v>
      </c>
      <c r="D122" s="65">
        <f t="shared" si="7"/>
        <v>0</v>
      </c>
      <c r="E122" s="64">
        <v>0</v>
      </c>
      <c r="F122" s="64">
        <v>11</v>
      </c>
      <c r="G122" s="64">
        <v>33</v>
      </c>
      <c r="H122" s="66">
        <f t="shared" si="8"/>
        <v>44</v>
      </c>
      <c r="I122" s="64">
        <v>4</v>
      </c>
      <c r="J122" s="64">
        <v>0</v>
      </c>
      <c r="K122" s="65">
        <f t="shared" si="9"/>
        <v>4</v>
      </c>
      <c r="L122" s="64">
        <v>0</v>
      </c>
      <c r="M122" s="64">
        <v>0</v>
      </c>
      <c r="N122" s="64">
        <v>0</v>
      </c>
      <c r="O122" s="67">
        <f>SUM(Table5[[#This Row],[Children 005/2]:[General interest/2]])</f>
        <v>8</v>
      </c>
      <c r="P122" s="65" t="s">
        <v>37</v>
      </c>
      <c r="Q122" s="64">
        <v>0</v>
      </c>
      <c r="R122" s="65">
        <f t="shared" si="10"/>
        <v>0</v>
      </c>
      <c r="S122" s="65" t="s">
        <v>37</v>
      </c>
      <c r="T122" s="64">
        <v>0</v>
      </c>
      <c r="U122" s="64">
        <v>0</v>
      </c>
      <c r="V122" s="68">
        <f t="shared" si="11"/>
        <v>0</v>
      </c>
      <c r="W122" s="79">
        <f t="shared" si="6"/>
        <v>52</v>
      </c>
    </row>
    <row r="123" spans="1:23" x14ac:dyDescent="0.45">
      <c r="A123" s="1" t="s">
        <v>584</v>
      </c>
      <c r="B123" s="64">
        <v>118</v>
      </c>
      <c r="C123" s="64">
        <v>13</v>
      </c>
      <c r="D123" s="65">
        <f t="shared" si="7"/>
        <v>131</v>
      </c>
      <c r="E123" s="64">
        <v>5</v>
      </c>
      <c r="F123" s="64">
        <v>44</v>
      </c>
      <c r="G123" s="64">
        <v>0</v>
      </c>
      <c r="H123" s="66">
        <f t="shared" si="8"/>
        <v>180</v>
      </c>
      <c r="I123" s="64">
        <v>55</v>
      </c>
      <c r="J123" s="64">
        <v>9</v>
      </c>
      <c r="K123" s="65">
        <f t="shared" si="9"/>
        <v>64</v>
      </c>
      <c r="L123" s="64">
        <v>0</v>
      </c>
      <c r="M123" s="64">
        <v>23</v>
      </c>
      <c r="N123" s="64">
        <v>0</v>
      </c>
      <c r="O123" s="67">
        <f>SUM(Table5[[#This Row],[Children 005/2]:[General interest/2]])</f>
        <v>151</v>
      </c>
      <c r="P123" s="64">
        <v>0</v>
      </c>
      <c r="Q123" s="64">
        <v>0</v>
      </c>
      <c r="R123" s="65">
        <f t="shared" si="10"/>
        <v>0</v>
      </c>
      <c r="S123" s="64">
        <v>0</v>
      </c>
      <c r="T123" s="64">
        <v>0</v>
      </c>
      <c r="U123" s="64">
        <v>0</v>
      </c>
      <c r="V123" s="68">
        <f t="shared" si="11"/>
        <v>0</v>
      </c>
      <c r="W123" s="79">
        <f t="shared" si="6"/>
        <v>331</v>
      </c>
    </row>
    <row r="124" spans="1:23" x14ac:dyDescent="0.45">
      <c r="A124" s="1" t="s">
        <v>589</v>
      </c>
      <c r="B124" s="64">
        <v>53</v>
      </c>
      <c r="C124" s="64">
        <v>104</v>
      </c>
      <c r="D124" s="65">
        <f t="shared" si="7"/>
        <v>157</v>
      </c>
      <c r="E124" s="64">
        <v>12</v>
      </c>
      <c r="F124" s="64">
        <v>0</v>
      </c>
      <c r="G124" s="64">
        <v>12</v>
      </c>
      <c r="H124" s="66">
        <f t="shared" si="8"/>
        <v>181</v>
      </c>
      <c r="I124" s="64">
        <v>3</v>
      </c>
      <c r="J124" s="64">
        <v>0</v>
      </c>
      <c r="K124" s="65">
        <f t="shared" si="9"/>
        <v>3</v>
      </c>
      <c r="L124" s="64">
        <v>0</v>
      </c>
      <c r="M124" s="64">
        <v>0</v>
      </c>
      <c r="N124" s="64">
        <v>2</v>
      </c>
      <c r="O124" s="67">
        <f>SUM(Table5[[#This Row],[Children 005/2]:[General interest/2]])</f>
        <v>8</v>
      </c>
      <c r="P124" s="64">
        <v>0</v>
      </c>
      <c r="Q124" s="64">
        <v>0</v>
      </c>
      <c r="R124" s="65">
        <f t="shared" si="10"/>
        <v>0</v>
      </c>
      <c r="S124" s="64">
        <v>0</v>
      </c>
      <c r="T124" s="64">
        <v>0</v>
      </c>
      <c r="U124" s="64">
        <v>0</v>
      </c>
      <c r="V124" s="68">
        <f t="shared" si="11"/>
        <v>0</v>
      </c>
      <c r="W124" s="79">
        <f t="shared" si="6"/>
        <v>189</v>
      </c>
    </row>
    <row r="125" spans="1:23" x14ac:dyDescent="0.45">
      <c r="A125" s="1" t="s">
        <v>594</v>
      </c>
      <c r="B125" s="64">
        <v>23</v>
      </c>
      <c r="C125" s="64">
        <v>30</v>
      </c>
      <c r="D125" s="65">
        <f t="shared" si="7"/>
        <v>53</v>
      </c>
      <c r="E125" s="64">
        <v>1</v>
      </c>
      <c r="F125" s="64">
        <v>3</v>
      </c>
      <c r="G125" s="64">
        <v>0</v>
      </c>
      <c r="H125" s="66">
        <f t="shared" si="8"/>
        <v>57</v>
      </c>
      <c r="I125" s="64">
        <v>0</v>
      </c>
      <c r="J125" s="64">
        <v>2</v>
      </c>
      <c r="K125" s="65">
        <f t="shared" si="9"/>
        <v>2</v>
      </c>
      <c r="L125" s="64">
        <v>0</v>
      </c>
      <c r="M125" s="64">
        <v>0</v>
      </c>
      <c r="N125" s="64">
        <v>0</v>
      </c>
      <c r="O125" s="67">
        <f>SUM(Table5[[#This Row],[Children 005/2]:[General interest/2]])</f>
        <v>4</v>
      </c>
      <c r="P125" s="64">
        <v>0</v>
      </c>
      <c r="Q125" s="64">
        <v>0</v>
      </c>
      <c r="R125" s="65">
        <f t="shared" si="10"/>
        <v>0</v>
      </c>
      <c r="S125" s="64">
        <v>0</v>
      </c>
      <c r="T125" s="64">
        <v>0</v>
      </c>
      <c r="U125" s="64">
        <v>0</v>
      </c>
      <c r="V125" s="68">
        <f t="shared" si="11"/>
        <v>0</v>
      </c>
      <c r="W125" s="79">
        <f t="shared" si="6"/>
        <v>61</v>
      </c>
    </row>
    <row r="126" spans="1:23" x14ac:dyDescent="0.45">
      <c r="A126" s="1" t="s">
        <v>773</v>
      </c>
      <c r="B126" s="64">
        <v>149</v>
      </c>
      <c r="C126" s="64">
        <v>33</v>
      </c>
      <c r="D126" s="65">
        <f t="shared" si="7"/>
        <v>182</v>
      </c>
      <c r="E126" s="64">
        <v>18</v>
      </c>
      <c r="F126" s="64">
        <v>22</v>
      </c>
      <c r="G126" s="64">
        <v>6</v>
      </c>
      <c r="H126" s="66">
        <f t="shared" si="8"/>
        <v>228</v>
      </c>
      <c r="I126" s="64">
        <v>15</v>
      </c>
      <c r="J126" s="64">
        <v>11</v>
      </c>
      <c r="K126" s="65">
        <f t="shared" si="9"/>
        <v>26</v>
      </c>
      <c r="L126" s="64">
        <v>10</v>
      </c>
      <c r="M126" s="64">
        <v>1</v>
      </c>
      <c r="N126" s="64">
        <v>1</v>
      </c>
      <c r="O126" s="67">
        <f>SUM(Table5[[#This Row],[Children 005/2]:[General interest/2]])</f>
        <v>64</v>
      </c>
      <c r="P126" s="64">
        <v>0</v>
      </c>
      <c r="Q126" s="64">
        <v>0</v>
      </c>
      <c r="R126" s="65">
        <f t="shared" si="10"/>
        <v>0</v>
      </c>
      <c r="S126" s="64">
        <v>0</v>
      </c>
      <c r="T126" s="64">
        <v>0</v>
      </c>
      <c r="U126" s="64">
        <v>0</v>
      </c>
      <c r="V126" s="68">
        <f t="shared" si="11"/>
        <v>0</v>
      </c>
      <c r="W126" s="79">
        <f t="shared" si="6"/>
        <v>292</v>
      </c>
    </row>
    <row r="127" spans="1:23" x14ac:dyDescent="0.45">
      <c r="A127" s="1"/>
      <c r="B127" s="44"/>
      <c r="C127" s="44"/>
      <c r="E127" s="44"/>
      <c r="F127" s="44"/>
      <c r="G127" s="69"/>
      <c r="H127" s="70">
        <f>SUBTOTAL(109,Table5[Total on site])</f>
        <v>49570</v>
      </c>
      <c r="I127" s="69"/>
      <c r="J127" s="69"/>
      <c r="K127" s="65"/>
      <c r="L127" s="69"/>
      <c r="M127" s="69"/>
      <c r="N127" s="69"/>
      <c r="O127" s="71">
        <f>SUBTOTAL(109,Table5[Total off site])</f>
        <v>10926</v>
      </c>
      <c r="P127" s="73" t="s">
        <v>774</v>
      </c>
      <c r="Q127" s="69"/>
      <c r="R127" s="65"/>
      <c r="S127" s="65">
        <f>SUBTOTAL(109,S5:S126)</f>
        <v>18</v>
      </c>
      <c r="T127" s="69"/>
      <c r="U127" s="69"/>
      <c r="V127" s="72">
        <f>SUBTOTAL(109,Table5[Total Virtual])</f>
        <v>686</v>
      </c>
      <c r="W127" s="74">
        <f>SUM(Table5[Total Programs])</f>
        <v>61182</v>
      </c>
    </row>
  </sheetData>
  <mergeCells count="3">
    <mergeCell ref="B3:H3"/>
    <mergeCell ref="I3:O3"/>
    <mergeCell ref="P3:V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6750-3D0A-43FE-AB60-EC257E97AE6A}">
  <dimension ref="A1:X127"/>
  <sheetViews>
    <sheetView topLeftCell="A116" workbookViewId="0">
      <selection activeCell="R131" sqref="R131"/>
    </sheetView>
  </sheetViews>
  <sheetFormatPr defaultRowHeight="14.25" x14ac:dyDescent="0.45"/>
  <cols>
    <col min="1" max="1" width="52.3984375" bestFit="1" customWidth="1"/>
    <col min="2" max="2" width="14.265625" style="37" bestFit="1" customWidth="1"/>
    <col min="3" max="3" width="15.265625" style="37" bestFit="1" customWidth="1"/>
    <col min="4" max="4" width="16.1328125" style="37" bestFit="1" customWidth="1"/>
    <col min="5" max="5" width="14.3984375" style="37" bestFit="1" customWidth="1"/>
    <col min="6" max="6" width="11.86328125" style="37" bestFit="1" customWidth="1"/>
    <col min="7" max="7" width="18" style="37" bestFit="1" customWidth="1"/>
    <col min="8" max="8" width="14.3984375" style="46" bestFit="1" customWidth="1"/>
    <col min="9" max="9" width="15.265625" style="37" bestFit="1" customWidth="1"/>
    <col min="10" max="10" width="16.59765625" style="37" bestFit="1" customWidth="1"/>
    <col min="11" max="11" width="17.1328125" style="37" bestFit="1" customWidth="1"/>
    <col min="12" max="12" width="15.59765625" style="37" bestFit="1" customWidth="1"/>
    <col min="13" max="13" width="11.86328125" style="37" bestFit="1" customWidth="1"/>
    <col min="14" max="14" width="19.1328125" style="37" bestFit="1" customWidth="1"/>
    <col min="15" max="15" width="14.73046875" style="49" bestFit="1" customWidth="1"/>
    <col min="16" max="16" width="15.265625" style="37" bestFit="1" customWidth="1"/>
    <col min="17" max="17" width="16.59765625" style="37" bestFit="1" customWidth="1"/>
    <col min="18" max="18" width="18.265625" style="37" bestFit="1" customWidth="1"/>
    <col min="19" max="19" width="16.73046875" style="37" bestFit="1" customWidth="1"/>
    <col min="20" max="20" width="10.86328125" style="37" bestFit="1" customWidth="1"/>
    <col min="21" max="21" width="20.265625" style="37" bestFit="1" customWidth="1"/>
    <col min="22" max="22" width="14.3984375" style="52" bestFit="1" customWidth="1"/>
    <col min="23" max="23" width="19" style="54" customWidth="1"/>
  </cols>
  <sheetData>
    <row r="1" spans="1:24" x14ac:dyDescent="0.45">
      <c r="A1" s="15" t="s">
        <v>775</v>
      </c>
      <c r="H1" s="37"/>
      <c r="O1" s="37"/>
      <c r="V1" s="37"/>
      <c r="W1" s="37"/>
    </row>
    <row r="2" spans="1:24" x14ac:dyDescent="0.45">
      <c r="A2" t="s">
        <v>776</v>
      </c>
      <c r="H2" s="37"/>
      <c r="O2" s="37"/>
      <c r="V2" s="37"/>
      <c r="W2" s="37"/>
    </row>
    <row r="3" spans="1:24" x14ac:dyDescent="0.45">
      <c r="B3" s="84" t="s">
        <v>777</v>
      </c>
      <c r="C3" s="85"/>
      <c r="D3" s="85"/>
      <c r="E3" s="85"/>
      <c r="F3" s="85"/>
      <c r="G3" s="85"/>
      <c r="H3" s="85"/>
      <c r="I3" s="82" t="s">
        <v>778</v>
      </c>
      <c r="J3" s="82"/>
      <c r="K3" s="82"/>
      <c r="L3" s="82"/>
      <c r="M3" s="82"/>
      <c r="N3" s="82"/>
      <c r="O3" s="82"/>
      <c r="P3" s="83" t="s">
        <v>779</v>
      </c>
      <c r="Q3" s="83"/>
      <c r="R3" s="83"/>
      <c r="S3" s="83"/>
      <c r="T3" s="83"/>
      <c r="U3" s="83"/>
      <c r="V3" s="83"/>
    </row>
    <row r="4" spans="1:24" x14ac:dyDescent="0.45">
      <c r="A4" s="4" t="s">
        <v>1</v>
      </c>
      <c r="B4" s="43" t="s">
        <v>780</v>
      </c>
      <c r="C4" s="43" t="s">
        <v>781</v>
      </c>
      <c r="D4" s="53" t="s">
        <v>724</v>
      </c>
      <c r="E4" s="43" t="s">
        <v>725</v>
      </c>
      <c r="F4" s="43" t="s">
        <v>726</v>
      </c>
      <c r="G4" s="43" t="s">
        <v>727</v>
      </c>
      <c r="H4" s="45" t="s">
        <v>728</v>
      </c>
      <c r="I4" s="47" t="s">
        <v>782</v>
      </c>
      <c r="J4" s="47" t="s">
        <v>783</v>
      </c>
      <c r="K4" s="47" t="s">
        <v>731</v>
      </c>
      <c r="L4" s="47" t="s">
        <v>732</v>
      </c>
      <c r="M4" s="47" t="s">
        <v>733</v>
      </c>
      <c r="N4" s="47" t="s">
        <v>734</v>
      </c>
      <c r="O4" s="48" t="s">
        <v>735</v>
      </c>
      <c r="P4" s="50" t="s">
        <v>784</v>
      </c>
      <c r="Q4" s="50" t="s">
        <v>785</v>
      </c>
      <c r="R4" s="50" t="s">
        <v>738</v>
      </c>
      <c r="S4" s="50" t="s">
        <v>739</v>
      </c>
      <c r="T4" s="50" t="s">
        <v>740</v>
      </c>
      <c r="U4" s="50" t="s">
        <v>741</v>
      </c>
      <c r="V4" s="51" t="s">
        <v>742</v>
      </c>
      <c r="W4" s="55" t="s">
        <v>786</v>
      </c>
      <c r="X4" s="4"/>
    </row>
    <row r="5" spans="1:24" x14ac:dyDescent="0.45">
      <c r="A5" s="1" t="s">
        <v>12</v>
      </c>
      <c r="B5" s="64">
        <v>1389</v>
      </c>
      <c r="C5" s="64">
        <v>4236</v>
      </c>
      <c r="D5" s="65">
        <f>SUM(Table6[[#This Row],[Children 0-5]:[Children 6-11]])</f>
        <v>5625</v>
      </c>
      <c r="E5" s="64">
        <v>729</v>
      </c>
      <c r="F5" s="64">
        <v>2158</v>
      </c>
      <c r="G5" s="64">
        <v>1840</v>
      </c>
      <c r="H5" s="66">
        <f>SUM(D5:G5)</f>
        <v>10352</v>
      </c>
      <c r="I5" s="64">
        <v>0</v>
      </c>
      <c r="J5" s="64">
        <v>0</v>
      </c>
      <c r="K5" s="65">
        <f>SUM(Table6[[#This Row],[Children 0-5/2]:[Children 6-11/2]])</f>
        <v>0</v>
      </c>
      <c r="L5" s="64">
        <v>0</v>
      </c>
      <c r="M5" s="64">
        <v>196</v>
      </c>
      <c r="N5" s="64">
        <v>0</v>
      </c>
      <c r="O5" s="67">
        <f>SUM(K5:N5)</f>
        <v>196</v>
      </c>
      <c r="P5" s="64">
        <v>0</v>
      </c>
      <c r="Q5" s="64">
        <v>0</v>
      </c>
      <c r="R5" s="65">
        <f>SUM(Table6[[#This Row],[Children 0-5/3]:[Children 6-11/3]])</f>
        <v>0</v>
      </c>
      <c r="S5" s="64">
        <v>0</v>
      </c>
      <c r="T5" s="64">
        <v>0</v>
      </c>
      <c r="U5" s="64">
        <v>0</v>
      </c>
      <c r="V5" s="68">
        <f>SUM(R5:U5)</f>
        <v>0</v>
      </c>
      <c r="W5" s="74">
        <f t="shared" ref="W5:W36" si="0">SUM(H5,O5,V5)</f>
        <v>10548</v>
      </c>
    </row>
    <row r="6" spans="1:24" x14ac:dyDescent="0.45">
      <c r="A6" s="1" t="s">
        <v>17</v>
      </c>
      <c r="B6" s="64">
        <v>19</v>
      </c>
      <c r="C6" s="64">
        <v>21</v>
      </c>
      <c r="D6" s="65">
        <f>SUM(Table6[[#This Row],[Children 0-5]:[Children 6-11]])</f>
        <v>40</v>
      </c>
      <c r="E6" s="64">
        <v>0</v>
      </c>
      <c r="F6" s="64">
        <v>0</v>
      </c>
      <c r="G6" s="64">
        <v>38</v>
      </c>
      <c r="H6" s="66">
        <f t="shared" ref="H6:H70" si="1">SUM(D6:G6)</f>
        <v>78</v>
      </c>
      <c r="I6" s="64">
        <v>0</v>
      </c>
      <c r="J6" s="64">
        <v>0</v>
      </c>
      <c r="K6" s="65">
        <f>SUM(Table6[[#This Row],[Children 0-5/2]:[Children 6-11/2]])</f>
        <v>0</v>
      </c>
      <c r="L6" s="64">
        <v>0</v>
      </c>
      <c r="M6" s="64">
        <v>0</v>
      </c>
      <c r="N6" s="64">
        <v>0</v>
      </c>
      <c r="O6" s="67">
        <f t="shared" ref="O6:O70" si="2">SUM(K6:N6)</f>
        <v>0</v>
      </c>
      <c r="P6" s="64">
        <v>0</v>
      </c>
      <c r="Q6" s="64">
        <v>0</v>
      </c>
      <c r="R6" s="65">
        <f>SUM(Table6[[#This Row],[Children 0-5/3]:[Children 6-11/3]])</f>
        <v>0</v>
      </c>
      <c r="S6" s="64">
        <v>0</v>
      </c>
      <c r="T6" s="64">
        <v>0</v>
      </c>
      <c r="U6" s="64">
        <v>0</v>
      </c>
      <c r="V6" s="68">
        <f t="shared" ref="V6:V70" si="3">SUM(R6:U6)</f>
        <v>0</v>
      </c>
      <c r="W6" s="74">
        <f t="shared" si="0"/>
        <v>78</v>
      </c>
    </row>
    <row r="7" spans="1:24" x14ac:dyDescent="0.45">
      <c r="A7" s="1" t="s">
        <v>22</v>
      </c>
      <c r="B7" s="64">
        <v>730</v>
      </c>
      <c r="C7" s="64">
        <v>778</v>
      </c>
      <c r="D7" s="65">
        <f>SUM(Table6[[#This Row],[Children 0-5]:[Children 6-11]])</f>
        <v>1508</v>
      </c>
      <c r="E7" s="64">
        <v>61</v>
      </c>
      <c r="F7" s="64">
        <v>306</v>
      </c>
      <c r="G7" s="64">
        <v>107</v>
      </c>
      <c r="H7" s="66">
        <f t="shared" si="1"/>
        <v>1982</v>
      </c>
      <c r="I7" s="64">
        <v>0</v>
      </c>
      <c r="J7" s="64">
        <v>0</v>
      </c>
      <c r="K7" s="65">
        <f>SUM(Table6[[#This Row],[Children 0-5/2]:[Children 6-11/2]])</f>
        <v>0</v>
      </c>
      <c r="L7" s="64">
        <v>0</v>
      </c>
      <c r="M7" s="64">
        <v>0</v>
      </c>
      <c r="N7" s="64">
        <v>0</v>
      </c>
      <c r="O7" s="67">
        <f t="shared" si="2"/>
        <v>0</v>
      </c>
      <c r="P7" s="64">
        <v>0</v>
      </c>
      <c r="Q7" s="64">
        <v>0</v>
      </c>
      <c r="R7" s="65">
        <f>SUM(Table6[[#This Row],[Children 0-5/3]:[Children 6-11/3]])</f>
        <v>0</v>
      </c>
      <c r="S7" s="64">
        <v>0</v>
      </c>
      <c r="T7" s="64">
        <v>0</v>
      </c>
      <c r="U7" s="64">
        <v>0</v>
      </c>
      <c r="V7" s="68">
        <f t="shared" si="3"/>
        <v>0</v>
      </c>
      <c r="W7" s="74">
        <f t="shared" si="0"/>
        <v>1982</v>
      </c>
    </row>
    <row r="8" spans="1:24" x14ac:dyDescent="0.45">
      <c r="A8" s="1" t="s">
        <v>27</v>
      </c>
      <c r="B8" s="64">
        <v>123</v>
      </c>
      <c r="C8" s="64">
        <v>105</v>
      </c>
      <c r="D8" s="65">
        <f>SUM(Table6[[#This Row],[Children 0-5]:[Children 6-11]])</f>
        <v>228</v>
      </c>
      <c r="E8" s="64">
        <v>306</v>
      </c>
      <c r="F8" s="64">
        <v>133</v>
      </c>
      <c r="G8" s="64">
        <v>120</v>
      </c>
      <c r="H8" s="66">
        <f t="shared" si="1"/>
        <v>787</v>
      </c>
      <c r="I8" s="64">
        <v>0</v>
      </c>
      <c r="J8" s="64">
        <v>25</v>
      </c>
      <c r="K8" s="65">
        <f>SUM(Table6[[#This Row],[Children 0-5/2]:[Children 6-11/2]])</f>
        <v>25</v>
      </c>
      <c r="L8" s="64">
        <v>0</v>
      </c>
      <c r="M8" s="64">
        <v>0</v>
      </c>
      <c r="N8" s="64">
        <v>75</v>
      </c>
      <c r="O8" s="67">
        <f t="shared" si="2"/>
        <v>100</v>
      </c>
      <c r="P8" s="64">
        <v>0</v>
      </c>
      <c r="Q8" s="64">
        <v>0</v>
      </c>
      <c r="R8" s="65">
        <f>SUM(Table6[[#This Row],[Children 0-5/3]:[Children 6-11/3]])</f>
        <v>0</v>
      </c>
      <c r="S8" s="64">
        <v>0</v>
      </c>
      <c r="T8" s="64">
        <v>0</v>
      </c>
      <c r="U8" s="64">
        <v>0</v>
      </c>
      <c r="V8" s="68">
        <f t="shared" si="3"/>
        <v>0</v>
      </c>
      <c r="W8" s="74">
        <f t="shared" si="0"/>
        <v>887</v>
      </c>
    </row>
    <row r="9" spans="1:24" x14ac:dyDescent="0.45">
      <c r="A9" s="1" t="s">
        <v>32</v>
      </c>
      <c r="B9" s="64">
        <v>24</v>
      </c>
      <c r="C9" s="64">
        <v>232</v>
      </c>
      <c r="D9" s="65">
        <f>SUM(Table6[[#This Row],[Children 0-5]:[Children 6-11]])</f>
        <v>256</v>
      </c>
      <c r="E9" s="64">
        <v>0</v>
      </c>
      <c r="F9" s="64">
        <v>145</v>
      </c>
      <c r="G9" s="64">
        <v>0</v>
      </c>
      <c r="H9" s="66">
        <f t="shared" si="1"/>
        <v>401</v>
      </c>
      <c r="I9" s="64">
        <v>260</v>
      </c>
      <c r="J9" s="64">
        <v>0</v>
      </c>
      <c r="K9" s="65">
        <f>SUM(Table6[[#This Row],[Children 0-5/2]:[Children 6-11/2]])</f>
        <v>260</v>
      </c>
      <c r="L9" s="64">
        <v>0</v>
      </c>
      <c r="M9" s="64">
        <v>0</v>
      </c>
      <c r="N9" s="64">
        <v>0</v>
      </c>
      <c r="O9" s="67">
        <f t="shared" si="2"/>
        <v>260</v>
      </c>
      <c r="P9" s="64">
        <v>0</v>
      </c>
      <c r="Q9" s="64">
        <v>0</v>
      </c>
      <c r="R9" s="65">
        <f>SUM(Table6[[#This Row],[Children 0-5/3]:[Children 6-11/3]])</f>
        <v>0</v>
      </c>
      <c r="S9" s="64">
        <v>0</v>
      </c>
      <c r="T9" s="64">
        <v>0</v>
      </c>
      <c r="U9" s="64">
        <v>0</v>
      </c>
      <c r="V9" s="68">
        <f t="shared" si="3"/>
        <v>0</v>
      </c>
      <c r="W9" s="74">
        <f t="shared" si="0"/>
        <v>661</v>
      </c>
    </row>
    <row r="10" spans="1:24" x14ac:dyDescent="0.45">
      <c r="A10" s="1" t="s">
        <v>38</v>
      </c>
      <c r="B10" s="64">
        <v>96</v>
      </c>
      <c r="C10" s="64">
        <v>50</v>
      </c>
      <c r="D10" s="65">
        <f>SUM(Table6[[#This Row],[Children 0-5]:[Children 6-11]])</f>
        <v>146</v>
      </c>
      <c r="E10" s="64">
        <v>4</v>
      </c>
      <c r="F10" s="64">
        <v>5</v>
      </c>
      <c r="G10" s="64">
        <v>8</v>
      </c>
      <c r="H10" s="66">
        <f t="shared" si="1"/>
        <v>163</v>
      </c>
      <c r="I10" s="64">
        <v>0</v>
      </c>
      <c r="J10" s="64">
        <v>0</v>
      </c>
      <c r="K10" s="65">
        <f>SUM(Table6[[#This Row],[Children 0-5/2]:[Children 6-11/2]])</f>
        <v>0</v>
      </c>
      <c r="L10" s="64">
        <v>0</v>
      </c>
      <c r="M10" s="64">
        <v>0</v>
      </c>
      <c r="N10" s="64">
        <v>0</v>
      </c>
      <c r="O10" s="67">
        <f t="shared" si="2"/>
        <v>0</v>
      </c>
      <c r="P10" s="64">
        <v>0</v>
      </c>
      <c r="Q10" s="64">
        <v>0</v>
      </c>
      <c r="R10" s="65">
        <f>SUM(Table6[[#This Row],[Children 0-5/3]:[Children 6-11/3]])</f>
        <v>0</v>
      </c>
      <c r="S10" s="64">
        <v>0</v>
      </c>
      <c r="T10" s="64">
        <v>0</v>
      </c>
      <c r="U10" s="64">
        <v>0</v>
      </c>
      <c r="V10" s="68">
        <f t="shared" si="3"/>
        <v>0</v>
      </c>
      <c r="W10" s="74">
        <f t="shared" si="0"/>
        <v>163</v>
      </c>
    </row>
    <row r="11" spans="1:24" x14ac:dyDescent="0.45">
      <c r="A11" s="1" t="s">
        <v>43</v>
      </c>
      <c r="B11" s="64">
        <v>2231</v>
      </c>
      <c r="C11" s="64">
        <v>1092</v>
      </c>
      <c r="D11" s="65">
        <f>SUM(Table6[[#This Row],[Children 0-5]:[Children 6-11]])</f>
        <v>3323</v>
      </c>
      <c r="E11" s="64">
        <v>48</v>
      </c>
      <c r="F11" s="64">
        <v>4611</v>
      </c>
      <c r="G11" s="64">
        <v>0</v>
      </c>
      <c r="H11" s="66">
        <f t="shared" si="1"/>
        <v>7982</v>
      </c>
      <c r="I11" s="64">
        <v>1889</v>
      </c>
      <c r="J11" s="64">
        <v>2506</v>
      </c>
      <c r="K11" s="65">
        <f>SUM(Table6[[#This Row],[Children 0-5/2]:[Children 6-11/2]])</f>
        <v>4395</v>
      </c>
      <c r="L11" s="64">
        <v>634</v>
      </c>
      <c r="M11" s="64">
        <v>941</v>
      </c>
      <c r="N11" s="64">
        <v>4026</v>
      </c>
      <c r="O11" s="67">
        <f t="shared" si="2"/>
        <v>9996</v>
      </c>
      <c r="P11" s="64">
        <v>0</v>
      </c>
      <c r="Q11" s="64">
        <v>0</v>
      </c>
      <c r="R11" s="65">
        <f>SUM(Table6[[#This Row],[Children 0-5/3]:[Children 6-11/3]])</f>
        <v>0</v>
      </c>
      <c r="S11" s="64">
        <v>0</v>
      </c>
      <c r="T11" s="64">
        <v>0</v>
      </c>
      <c r="U11" s="64">
        <v>0</v>
      </c>
      <c r="V11" s="68">
        <f t="shared" si="3"/>
        <v>0</v>
      </c>
      <c r="W11" s="74">
        <f t="shared" si="0"/>
        <v>17978</v>
      </c>
    </row>
    <row r="12" spans="1:24" x14ac:dyDescent="0.45">
      <c r="A12" s="1" t="s">
        <v>48</v>
      </c>
      <c r="B12" s="64">
        <v>0</v>
      </c>
      <c r="C12" s="64">
        <v>0</v>
      </c>
      <c r="D12" s="65">
        <f>SUM(Table6[[#This Row],[Children 0-5]:[Children 6-11]])</f>
        <v>0</v>
      </c>
      <c r="E12" s="64">
        <v>0</v>
      </c>
      <c r="F12" s="64">
        <v>0</v>
      </c>
      <c r="G12" s="64">
        <v>0</v>
      </c>
      <c r="H12" s="66">
        <f t="shared" si="1"/>
        <v>0</v>
      </c>
      <c r="I12" s="64">
        <v>0</v>
      </c>
      <c r="J12" s="64">
        <v>196</v>
      </c>
      <c r="K12" s="65">
        <f>SUM(Table6[[#This Row],[Children 0-5/2]:[Children 6-11/2]])</f>
        <v>196</v>
      </c>
      <c r="L12" s="64">
        <v>0</v>
      </c>
      <c r="M12" s="64">
        <v>0</v>
      </c>
      <c r="N12" s="64">
        <v>0</v>
      </c>
      <c r="O12" s="67">
        <f t="shared" si="2"/>
        <v>196</v>
      </c>
      <c r="P12" s="64">
        <v>0</v>
      </c>
      <c r="Q12" s="64">
        <v>0</v>
      </c>
      <c r="R12" s="65">
        <f>SUM(Table6[[#This Row],[Children 0-5/3]:[Children 6-11/3]])</f>
        <v>0</v>
      </c>
      <c r="S12" s="64">
        <v>0</v>
      </c>
      <c r="T12" s="64">
        <v>0</v>
      </c>
      <c r="U12" s="64">
        <v>0</v>
      </c>
      <c r="V12" s="68">
        <f t="shared" si="3"/>
        <v>0</v>
      </c>
      <c r="W12" s="74">
        <f t="shared" si="0"/>
        <v>196</v>
      </c>
    </row>
    <row r="13" spans="1:24" x14ac:dyDescent="0.45">
      <c r="A13" s="1" t="s">
        <v>53</v>
      </c>
      <c r="B13" s="64">
        <v>2229</v>
      </c>
      <c r="C13" s="64">
        <v>2556</v>
      </c>
      <c r="D13" s="65">
        <f>SUM(Table6[[#This Row],[Children 0-5]:[Children 6-11]])</f>
        <v>4785</v>
      </c>
      <c r="E13" s="64">
        <v>579</v>
      </c>
      <c r="F13" s="64">
        <v>4209</v>
      </c>
      <c r="G13" s="64">
        <v>785</v>
      </c>
      <c r="H13" s="66">
        <f t="shared" si="1"/>
        <v>10358</v>
      </c>
      <c r="I13" s="64">
        <v>0</v>
      </c>
      <c r="J13" s="64">
        <v>350</v>
      </c>
      <c r="K13" s="65">
        <f>SUM(Table6[[#This Row],[Children 0-5/2]:[Children 6-11/2]])</f>
        <v>350</v>
      </c>
      <c r="L13" s="64">
        <v>5</v>
      </c>
      <c r="M13" s="64">
        <v>2063</v>
      </c>
      <c r="N13" s="64">
        <v>3600</v>
      </c>
      <c r="O13" s="67">
        <f t="shared" si="2"/>
        <v>6018</v>
      </c>
      <c r="P13" s="64">
        <v>0</v>
      </c>
      <c r="Q13" s="64">
        <v>0</v>
      </c>
      <c r="R13" s="65">
        <f>SUM(Table6[[#This Row],[Children 0-5/3]:[Children 6-11/3]])</f>
        <v>0</v>
      </c>
      <c r="S13" s="64">
        <v>0</v>
      </c>
      <c r="T13" s="64">
        <v>782</v>
      </c>
      <c r="U13" s="64">
        <v>0</v>
      </c>
      <c r="V13" s="68">
        <f t="shared" si="3"/>
        <v>782</v>
      </c>
      <c r="W13" s="74">
        <f t="shared" si="0"/>
        <v>17158</v>
      </c>
    </row>
    <row r="14" spans="1:24" x14ac:dyDescent="0.45">
      <c r="A14" s="1" t="s">
        <v>58</v>
      </c>
      <c r="B14" s="64">
        <v>297</v>
      </c>
      <c r="C14" s="64">
        <v>0</v>
      </c>
      <c r="D14" s="65">
        <f>SUM(Table6[[#This Row],[Children 0-5]:[Children 6-11]])</f>
        <v>297</v>
      </c>
      <c r="E14" s="64">
        <v>0</v>
      </c>
      <c r="F14" s="64">
        <v>414</v>
      </c>
      <c r="G14" s="64">
        <v>220</v>
      </c>
      <c r="H14" s="66">
        <f t="shared" si="1"/>
        <v>931</v>
      </c>
      <c r="I14" s="64">
        <v>0</v>
      </c>
      <c r="J14" s="64">
        <v>0</v>
      </c>
      <c r="K14" s="65">
        <f>SUM(Table6[[#This Row],[Children 0-5/2]:[Children 6-11/2]])</f>
        <v>0</v>
      </c>
      <c r="L14" s="64">
        <v>0</v>
      </c>
      <c r="M14" s="64">
        <v>19</v>
      </c>
      <c r="N14" s="64">
        <v>236</v>
      </c>
      <c r="O14" s="67">
        <f t="shared" si="2"/>
        <v>255</v>
      </c>
      <c r="P14" s="64">
        <v>0</v>
      </c>
      <c r="Q14" s="64">
        <v>0</v>
      </c>
      <c r="R14" s="65">
        <f>SUM(Table6[[#This Row],[Children 0-5/3]:[Children 6-11/3]])</f>
        <v>0</v>
      </c>
      <c r="S14" s="64">
        <v>0</v>
      </c>
      <c r="T14" s="64">
        <v>0</v>
      </c>
      <c r="U14" s="64">
        <v>0</v>
      </c>
      <c r="V14" s="68">
        <f t="shared" si="3"/>
        <v>0</v>
      </c>
      <c r="W14" s="74">
        <f t="shared" si="0"/>
        <v>1186</v>
      </c>
    </row>
    <row r="15" spans="1:24" x14ac:dyDescent="0.45">
      <c r="A15" s="1" t="s">
        <v>63</v>
      </c>
      <c r="B15" s="64">
        <v>219</v>
      </c>
      <c r="C15" s="64">
        <v>836</v>
      </c>
      <c r="D15" s="65">
        <f>SUM(Table6[[#This Row],[Children 0-5]:[Children 6-11]])</f>
        <v>1055</v>
      </c>
      <c r="E15" s="64">
        <v>27</v>
      </c>
      <c r="F15" s="64">
        <v>210</v>
      </c>
      <c r="G15" s="64">
        <v>1359</v>
      </c>
      <c r="H15" s="66">
        <f t="shared" si="1"/>
        <v>2651</v>
      </c>
      <c r="I15" s="64">
        <v>0</v>
      </c>
      <c r="J15" s="64">
        <v>200</v>
      </c>
      <c r="K15" s="65">
        <f>SUM(Table6[[#This Row],[Children 0-5/2]:[Children 6-11/2]])</f>
        <v>200</v>
      </c>
      <c r="L15" s="64">
        <v>0</v>
      </c>
      <c r="M15" s="64">
        <v>0</v>
      </c>
      <c r="N15" s="64">
        <v>0</v>
      </c>
      <c r="O15" s="67">
        <f t="shared" si="2"/>
        <v>200</v>
      </c>
      <c r="P15" s="64">
        <v>0</v>
      </c>
      <c r="Q15" s="64">
        <v>0</v>
      </c>
      <c r="R15" s="65">
        <f>SUM(Table6[[#This Row],[Children 0-5/3]:[Children 6-11/3]])</f>
        <v>0</v>
      </c>
      <c r="S15" s="64">
        <v>0</v>
      </c>
      <c r="T15" s="64">
        <v>0</v>
      </c>
      <c r="U15" s="64">
        <v>0</v>
      </c>
      <c r="V15" s="68">
        <f t="shared" si="3"/>
        <v>0</v>
      </c>
      <c r="W15" s="74">
        <f t="shared" si="0"/>
        <v>2851</v>
      </c>
    </row>
    <row r="16" spans="1:24" x14ac:dyDescent="0.45">
      <c r="A16" s="1" t="s">
        <v>68</v>
      </c>
      <c r="B16" s="64">
        <v>54</v>
      </c>
      <c r="C16" s="64">
        <v>60</v>
      </c>
      <c r="D16" s="65">
        <f>SUM(Table6[[#This Row],[Children 0-5]:[Children 6-11]])</f>
        <v>114</v>
      </c>
      <c r="E16" s="64">
        <v>30</v>
      </c>
      <c r="F16" s="64">
        <v>63</v>
      </c>
      <c r="G16" s="64">
        <v>0</v>
      </c>
      <c r="H16" s="66">
        <f t="shared" si="1"/>
        <v>207</v>
      </c>
      <c r="I16" s="64">
        <v>0</v>
      </c>
      <c r="J16" s="64">
        <v>0</v>
      </c>
      <c r="K16" s="65">
        <f>SUM(Table6[[#This Row],[Children 0-5/2]:[Children 6-11/2]])</f>
        <v>0</v>
      </c>
      <c r="L16" s="64">
        <v>0</v>
      </c>
      <c r="M16" s="64">
        <v>30</v>
      </c>
      <c r="N16" s="64">
        <v>0</v>
      </c>
      <c r="O16" s="67">
        <f t="shared" si="2"/>
        <v>30</v>
      </c>
      <c r="P16" s="64">
        <v>0</v>
      </c>
      <c r="Q16" s="64">
        <v>0</v>
      </c>
      <c r="R16" s="65">
        <f>SUM(Table6[[#This Row],[Children 0-5/3]:[Children 6-11/3]])</f>
        <v>0</v>
      </c>
      <c r="S16" s="64">
        <v>0</v>
      </c>
      <c r="T16" s="64">
        <v>31</v>
      </c>
      <c r="U16" s="64">
        <v>0</v>
      </c>
      <c r="V16" s="68">
        <f t="shared" si="3"/>
        <v>31</v>
      </c>
      <c r="W16" s="74">
        <f t="shared" si="0"/>
        <v>268</v>
      </c>
    </row>
    <row r="17" spans="1:23" x14ac:dyDescent="0.45">
      <c r="A17" s="1" t="s">
        <v>73</v>
      </c>
      <c r="B17" s="64">
        <v>1500</v>
      </c>
      <c r="C17" s="64">
        <v>236</v>
      </c>
      <c r="D17" s="65">
        <f>SUM(Table6[[#This Row],[Children 0-5]:[Children 6-11]])</f>
        <v>1736</v>
      </c>
      <c r="E17" s="64">
        <v>88</v>
      </c>
      <c r="F17" s="64">
        <v>871</v>
      </c>
      <c r="G17" s="64">
        <v>0</v>
      </c>
      <c r="H17" s="66">
        <f t="shared" si="1"/>
        <v>2695</v>
      </c>
      <c r="I17" s="64">
        <v>78</v>
      </c>
      <c r="J17" s="64">
        <v>0</v>
      </c>
      <c r="K17" s="65">
        <f>SUM(Table6[[#This Row],[Children 0-5/2]:[Children 6-11/2]])</f>
        <v>78</v>
      </c>
      <c r="L17" s="64">
        <v>0</v>
      </c>
      <c r="M17" s="64">
        <v>734</v>
      </c>
      <c r="N17" s="64">
        <v>0</v>
      </c>
      <c r="O17" s="67">
        <f t="shared" si="2"/>
        <v>812</v>
      </c>
      <c r="P17" s="64">
        <v>0</v>
      </c>
      <c r="Q17" s="64">
        <v>0</v>
      </c>
      <c r="R17" s="65">
        <f>SUM(Table6[[#This Row],[Children 0-5/3]:[Children 6-11/3]])</f>
        <v>0</v>
      </c>
      <c r="S17" s="64">
        <v>0</v>
      </c>
      <c r="T17" s="64">
        <v>0</v>
      </c>
      <c r="U17" s="64">
        <v>0</v>
      </c>
      <c r="V17" s="68">
        <f t="shared" si="3"/>
        <v>0</v>
      </c>
      <c r="W17" s="74">
        <f t="shared" si="0"/>
        <v>3507</v>
      </c>
    </row>
    <row r="18" spans="1:23" x14ac:dyDescent="0.45">
      <c r="A18" s="1" t="s">
        <v>78</v>
      </c>
      <c r="B18" s="64">
        <v>0</v>
      </c>
      <c r="C18" s="64">
        <v>212</v>
      </c>
      <c r="D18" s="65">
        <f>SUM(Table6[[#This Row],[Children 0-5]:[Children 6-11]])</f>
        <v>212</v>
      </c>
      <c r="E18" s="64">
        <v>0</v>
      </c>
      <c r="F18" s="64">
        <v>12</v>
      </c>
      <c r="G18" s="64">
        <v>0</v>
      </c>
      <c r="H18" s="66">
        <f t="shared" si="1"/>
        <v>224</v>
      </c>
      <c r="I18" s="64">
        <v>0</v>
      </c>
      <c r="J18" s="64">
        <v>0</v>
      </c>
      <c r="K18" s="65">
        <f>SUM(Table6[[#This Row],[Children 0-5/2]:[Children 6-11/2]])</f>
        <v>0</v>
      </c>
      <c r="L18" s="64">
        <v>0</v>
      </c>
      <c r="M18" s="64">
        <v>0</v>
      </c>
      <c r="N18" s="64">
        <v>0</v>
      </c>
      <c r="O18" s="67">
        <f t="shared" si="2"/>
        <v>0</v>
      </c>
      <c r="P18" s="64">
        <v>0</v>
      </c>
      <c r="Q18" s="64">
        <v>0</v>
      </c>
      <c r="R18" s="65">
        <f>SUM(Table6[[#This Row],[Children 0-5/3]:[Children 6-11/3]])</f>
        <v>0</v>
      </c>
      <c r="S18" s="64">
        <v>0</v>
      </c>
      <c r="T18" s="64">
        <v>0</v>
      </c>
      <c r="U18" s="64">
        <v>0</v>
      </c>
      <c r="V18" s="68">
        <f t="shared" si="3"/>
        <v>0</v>
      </c>
      <c r="W18" s="74">
        <f t="shared" si="0"/>
        <v>224</v>
      </c>
    </row>
    <row r="19" spans="1:23" x14ac:dyDescent="0.45">
      <c r="A19" s="1" t="s">
        <v>83</v>
      </c>
      <c r="B19" s="64">
        <v>10</v>
      </c>
      <c r="C19" s="64">
        <v>10</v>
      </c>
      <c r="D19" s="65">
        <f>SUM(Table6[[#This Row],[Children 0-5]:[Children 6-11]])</f>
        <v>20</v>
      </c>
      <c r="E19" s="64">
        <v>10</v>
      </c>
      <c r="F19" s="64">
        <v>10</v>
      </c>
      <c r="G19" s="64">
        <v>0</v>
      </c>
      <c r="H19" s="66">
        <f>SUM(D19:G19)</f>
        <v>40</v>
      </c>
      <c r="I19" s="64">
        <v>0</v>
      </c>
      <c r="J19" s="64">
        <v>0</v>
      </c>
      <c r="K19" s="65">
        <f>SUM(Table6[[#This Row],[Children 0-5/2]:[Children 6-11/2]])</f>
        <v>0</v>
      </c>
      <c r="L19" s="64">
        <v>0</v>
      </c>
      <c r="M19" s="64">
        <v>0</v>
      </c>
      <c r="N19" s="64">
        <v>0</v>
      </c>
      <c r="O19" s="67">
        <f>SUM(K19:N19)</f>
        <v>0</v>
      </c>
      <c r="P19" s="64">
        <v>0</v>
      </c>
      <c r="Q19" s="64">
        <v>0</v>
      </c>
      <c r="R19" s="65">
        <f>SUM(Table6[[#This Row],[Children 0-5/3]:[Children 6-11/3]])</f>
        <v>0</v>
      </c>
      <c r="S19" s="64">
        <v>0</v>
      </c>
      <c r="T19" s="64">
        <v>0</v>
      </c>
      <c r="U19" s="64">
        <v>0</v>
      </c>
      <c r="V19" s="68">
        <f>SUM(R19:U19)</f>
        <v>0</v>
      </c>
      <c r="W19" s="74">
        <f t="shared" si="0"/>
        <v>40</v>
      </c>
    </row>
    <row r="20" spans="1:23" x14ac:dyDescent="0.45">
      <c r="A20" s="1" t="s">
        <v>88</v>
      </c>
      <c r="B20" s="64">
        <v>100</v>
      </c>
      <c r="C20" s="64">
        <v>100</v>
      </c>
      <c r="D20" s="65">
        <f>SUM(Table6[[#This Row],[Children 0-5]:[Children 6-11]])</f>
        <v>200</v>
      </c>
      <c r="E20" s="64">
        <v>20</v>
      </c>
      <c r="F20" s="64">
        <v>70</v>
      </c>
      <c r="G20" s="64">
        <v>0</v>
      </c>
      <c r="H20" s="66">
        <f t="shared" si="1"/>
        <v>290</v>
      </c>
      <c r="I20" s="64">
        <v>0</v>
      </c>
      <c r="J20" s="64">
        <v>0</v>
      </c>
      <c r="K20" s="65">
        <f>SUM(Table6[[#This Row],[Children 0-5/2]:[Children 6-11/2]])</f>
        <v>0</v>
      </c>
      <c r="L20" s="64">
        <v>0</v>
      </c>
      <c r="M20" s="64">
        <v>0</v>
      </c>
      <c r="N20" s="64">
        <v>0</v>
      </c>
      <c r="O20" s="67">
        <f t="shared" si="2"/>
        <v>0</v>
      </c>
      <c r="P20" s="64">
        <v>0</v>
      </c>
      <c r="Q20" s="64">
        <v>0</v>
      </c>
      <c r="R20" s="65">
        <f>SUM(Table6[[#This Row],[Children 0-5/3]:[Children 6-11/3]])</f>
        <v>0</v>
      </c>
      <c r="S20" s="64">
        <v>0</v>
      </c>
      <c r="T20" s="64">
        <v>0</v>
      </c>
      <c r="U20" s="64">
        <v>0</v>
      </c>
      <c r="V20" s="68">
        <f t="shared" si="3"/>
        <v>0</v>
      </c>
      <c r="W20" s="74">
        <f t="shared" si="0"/>
        <v>290</v>
      </c>
    </row>
    <row r="21" spans="1:23" x14ac:dyDescent="0.45">
      <c r="A21" s="1" t="s">
        <v>93</v>
      </c>
      <c r="B21" s="64">
        <v>22</v>
      </c>
      <c r="C21" s="64">
        <v>187</v>
      </c>
      <c r="D21" s="65">
        <f>SUM(Table6[[#This Row],[Children 0-5]:[Children 6-11]])</f>
        <v>209</v>
      </c>
      <c r="E21" s="64">
        <v>0</v>
      </c>
      <c r="F21" s="64">
        <v>6</v>
      </c>
      <c r="G21" s="64">
        <v>0</v>
      </c>
      <c r="H21" s="66">
        <f t="shared" si="1"/>
        <v>215</v>
      </c>
      <c r="I21" s="64">
        <v>0</v>
      </c>
      <c r="J21" s="64">
        <v>0</v>
      </c>
      <c r="K21" s="65">
        <f>SUM(Table6[[#This Row],[Children 0-5/2]:[Children 6-11/2]])</f>
        <v>0</v>
      </c>
      <c r="L21" s="64">
        <v>0</v>
      </c>
      <c r="M21" s="64">
        <v>0</v>
      </c>
      <c r="N21" s="64">
        <v>0</v>
      </c>
      <c r="O21" s="67">
        <f t="shared" si="2"/>
        <v>0</v>
      </c>
      <c r="P21" s="64">
        <v>0</v>
      </c>
      <c r="Q21" s="64">
        <v>0</v>
      </c>
      <c r="R21" s="65">
        <f>SUM(Table6[[#This Row],[Children 0-5/3]:[Children 6-11/3]])</f>
        <v>0</v>
      </c>
      <c r="S21" s="64">
        <v>0</v>
      </c>
      <c r="T21" s="64">
        <v>0</v>
      </c>
      <c r="U21" s="64">
        <v>0</v>
      </c>
      <c r="V21" s="68">
        <f t="shared" si="3"/>
        <v>0</v>
      </c>
      <c r="W21" s="74">
        <f t="shared" si="0"/>
        <v>215</v>
      </c>
    </row>
    <row r="22" spans="1:23" x14ac:dyDescent="0.45">
      <c r="A22" s="1" t="s">
        <v>98</v>
      </c>
      <c r="B22" s="64">
        <v>864</v>
      </c>
      <c r="C22" s="64">
        <v>343</v>
      </c>
      <c r="D22" s="65">
        <f>SUM(Table6[[#This Row],[Children 0-5]:[Children 6-11]])</f>
        <v>1207</v>
      </c>
      <c r="E22" s="64">
        <v>179</v>
      </c>
      <c r="F22" s="64">
        <v>707</v>
      </c>
      <c r="G22" s="64">
        <v>0</v>
      </c>
      <c r="H22" s="66">
        <f t="shared" si="1"/>
        <v>2093</v>
      </c>
      <c r="I22" s="64">
        <v>0</v>
      </c>
      <c r="J22" s="64">
        <v>260</v>
      </c>
      <c r="K22" s="65">
        <f>SUM(Table6[[#This Row],[Children 0-5/2]:[Children 6-11/2]])</f>
        <v>260</v>
      </c>
      <c r="L22" s="64">
        <v>250</v>
      </c>
      <c r="M22" s="64">
        <v>0</v>
      </c>
      <c r="N22" s="64">
        <v>6</v>
      </c>
      <c r="O22" s="67">
        <f t="shared" si="2"/>
        <v>516</v>
      </c>
      <c r="P22" s="64">
        <v>0</v>
      </c>
      <c r="Q22" s="64">
        <v>0</v>
      </c>
      <c r="R22" s="65">
        <f>SUM(Table6[[#This Row],[Children 0-5/3]:[Children 6-11/3]])</f>
        <v>0</v>
      </c>
      <c r="S22" s="64">
        <v>0</v>
      </c>
      <c r="T22" s="64">
        <v>0</v>
      </c>
      <c r="U22" s="64">
        <v>0</v>
      </c>
      <c r="V22" s="68">
        <f t="shared" si="3"/>
        <v>0</v>
      </c>
      <c r="W22" s="74">
        <f t="shared" si="0"/>
        <v>2609</v>
      </c>
    </row>
    <row r="23" spans="1:23" x14ac:dyDescent="0.45">
      <c r="A23" s="1" t="s">
        <v>103</v>
      </c>
      <c r="B23" s="64">
        <v>442</v>
      </c>
      <c r="C23" s="64">
        <v>460</v>
      </c>
      <c r="D23" s="65">
        <f>SUM(Table6[[#This Row],[Children 0-5]:[Children 6-11]])</f>
        <v>902</v>
      </c>
      <c r="E23" s="64">
        <v>0</v>
      </c>
      <c r="F23" s="64">
        <v>0</v>
      </c>
      <c r="G23" s="64">
        <v>0</v>
      </c>
      <c r="H23" s="66">
        <f t="shared" si="1"/>
        <v>902</v>
      </c>
      <c r="I23" s="64">
        <v>0</v>
      </c>
      <c r="J23" s="64">
        <v>0</v>
      </c>
      <c r="K23" s="65">
        <f>SUM(Table6[[#This Row],[Children 0-5/2]:[Children 6-11/2]])</f>
        <v>0</v>
      </c>
      <c r="L23" s="64">
        <v>0</v>
      </c>
      <c r="M23" s="64">
        <v>0</v>
      </c>
      <c r="N23" s="64">
        <v>0</v>
      </c>
      <c r="O23" s="67">
        <f t="shared" si="2"/>
        <v>0</v>
      </c>
      <c r="P23" s="64">
        <v>0</v>
      </c>
      <c r="Q23" s="64">
        <v>0</v>
      </c>
      <c r="R23" s="65">
        <f>SUM(Table6[[#This Row],[Children 0-5/3]:[Children 6-11/3]])</f>
        <v>0</v>
      </c>
      <c r="S23" s="64">
        <v>0</v>
      </c>
      <c r="T23" s="64">
        <v>0</v>
      </c>
      <c r="U23" s="64">
        <v>0</v>
      </c>
      <c r="V23" s="68">
        <f t="shared" si="3"/>
        <v>0</v>
      </c>
      <c r="W23" s="74">
        <f t="shared" si="0"/>
        <v>902</v>
      </c>
    </row>
    <row r="24" spans="1:23" x14ac:dyDescent="0.45">
      <c r="A24" s="1" t="s">
        <v>108</v>
      </c>
      <c r="B24" s="64">
        <v>168</v>
      </c>
      <c r="C24" s="64">
        <v>0</v>
      </c>
      <c r="D24" s="65">
        <f>SUM(Table6[[#This Row],[Children 0-5]:[Children 6-11]])</f>
        <v>168</v>
      </c>
      <c r="E24" s="64">
        <v>0</v>
      </c>
      <c r="F24" s="64">
        <v>0</v>
      </c>
      <c r="G24" s="64">
        <v>125</v>
      </c>
      <c r="H24" s="66">
        <f t="shared" si="1"/>
        <v>293</v>
      </c>
      <c r="I24" s="64">
        <v>0</v>
      </c>
      <c r="J24" s="64">
        <v>0</v>
      </c>
      <c r="K24" s="65">
        <f>SUM(Table6[[#This Row],[Children 0-5/2]:[Children 6-11/2]])</f>
        <v>0</v>
      </c>
      <c r="L24" s="64">
        <v>0</v>
      </c>
      <c r="M24" s="64">
        <v>0</v>
      </c>
      <c r="N24" s="64">
        <v>0</v>
      </c>
      <c r="O24" s="67">
        <f t="shared" si="2"/>
        <v>0</v>
      </c>
      <c r="P24" s="64">
        <v>0</v>
      </c>
      <c r="Q24" s="64">
        <v>0</v>
      </c>
      <c r="R24" s="65">
        <f>SUM(Table6[[#This Row],[Children 0-5/3]:[Children 6-11/3]])</f>
        <v>0</v>
      </c>
      <c r="S24" s="64">
        <v>0</v>
      </c>
      <c r="T24" s="64">
        <v>0</v>
      </c>
      <c r="U24" s="64">
        <v>0</v>
      </c>
      <c r="V24" s="68">
        <f t="shared" si="3"/>
        <v>0</v>
      </c>
      <c r="W24" s="74">
        <f t="shared" si="0"/>
        <v>293</v>
      </c>
    </row>
    <row r="25" spans="1:23" x14ac:dyDescent="0.45">
      <c r="A25" s="1" t="s">
        <v>113</v>
      </c>
      <c r="B25" s="64">
        <v>115</v>
      </c>
      <c r="C25" s="64">
        <v>967</v>
      </c>
      <c r="D25" s="65">
        <f>SUM(Table6[[#This Row],[Children 0-5]:[Children 6-11]])</f>
        <v>1082</v>
      </c>
      <c r="E25" s="64">
        <v>97</v>
      </c>
      <c r="F25" s="64">
        <v>548</v>
      </c>
      <c r="G25" s="64">
        <v>13</v>
      </c>
      <c r="H25" s="66">
        <f t="shared" si="1"/>
        <v>1740</v>
      </c>
      <c r="I25" s="64">
        <v>0</v>
      </c>
      <c r="J25" s="64">
        <v>0</v>
      </c>
      <c r="K25" s="65">
        <f>SUM(Table6[[#This Row],[Children 0-5/2]:[Children 6-11/2]])</f>
        <v>0</v>
      </c>
      <c r="L25" s="64">
        <v>0</v>
      </c>
      <c r="M25" s="64">
        <v>0</v>
      </c>
      <c r="N25" s="64">
        <v>0</v>
      </c>
      <c r="O25" s="67">
        <f t="shared" si="2"/>
        <v>0</v>
      </c>
      <c r="P25" s="64">
        <v>0</v>
      </c>
      <c r="Q25" s="64">
        <v>0</v>
      </c>
      <c r="R25" s="65">
        <f>SUM(Table6[[#This Row],[Children 0-5/3]:[Children 6-11/3]])</f>
        <v>0</v>
      </c>
      <c r="S25" s="64">
        <v>0</v>
      </c>
      <c r="T25" s="64">
        <v>0</v>
      </c>
      <c r="U25" s="64">
        <v>0</v>
      </c>
      <c r="V25" s="68">
        <f t="shared" si="3"/>
        <v>0</v>
      </c>
      <c r="W25" s="74">
        <f t="shared" si="0"/>
        <v>1740</v>
      </c>
    </row>
    <row r="26" spans="1:23" x14ac:dyDescent="0.45">
      <c r="A26" s="1" t="s">
        <v>118</v>
      </c>
      <c r="B26" s="64">
        <v>1945</v>
      </c>
      <c r="C26" s="64">
        <v>1918</v>
      </c>
      <c r="D26" s="65">
        <f>SUM(Table6[[#This Row],[Children 0-5]:[Children 6-11]])</f>
        <v>3863</v>
      </c>
      <c r="E26" s="64">
        <v>1050</v>
      </c>
      <c r="F26" s="64">
        <v>1116</v>
      </c>
      <c r="G26" s="64">
        <v>42</v>
      </c>
      <c r="H26" s="66">
        <f t="shared" si="1"/>
        <v>6071</v>
      </c>
      <c r="I26" s="64">
        <v>1567</v>
      </c>
      <c r="J26" s="64">
        <v>4821</v>
      </c>
      <c r="K26" s="65">
        <f>SUM(Table6[[#This Row],[Children 0-5/2]:[Children 6-11/2]])</f>
        <v>6388</v>
      </c>
      <c r="L26" s="64">
        <v>3735</v>
      </c>
      <c r="M26" s="64">
        <v>0</v>
      </c>
      <c r="N26" s="64">
        <v>0</v>
      </c>
      <c r="O26" s="67">
        <f t="shared" si="2"/>
        <v>10123</v>
      </c>
      <c r="P26" s="64">
        <v>4184</v>
      </c>
      <c r="Q26" s="64">
        <v>4184</v>
      </c>
      <c r="R26" s="65">
        <f>SUM(Table6[[#This Row],[Children 0-5/3]:[Children 6-11/3]])</f>
        <v>8368</v>
      </c>
      <c r="S26" s="64">
        <v>0</v>
      </c>
      <c r="T26" s="64">
        <v>0</v>
      </c>
      <c r="U26" s="64">
        <v>0</v>
      </c>
      <c r="V26" s="68">
        <f t="shared" si="3"/>
        <v>8368</v>
      </c>
      <c r="W26" s="74">
        <f t="shared" si="0"/>
        <v>24562</v>
      </c>
    </row>
    <row r="27" spans="1:23" x14ac:dyDescent="0.45">
      <c r="A27" s="1" t="s">
        <v>123</v>
      </c>
      <c r="B27" s="64">
        <v>0</v>
      </c>
      <c r="C27" s="64">
        <v>445</v>
      </c>
      <c r="D27" s="65">
        <f>SUM(Table6[[#This Row],[Children 0-5]:[Children 6-11]])</f>
        <v>445</v>
      </c>
      <c r="E27" s="64">
        <v>120</v>
      </c>
      <c r="F27" s="64">
        <v>0</v>
      </c>
      <c r="G27" s="64">
        <v>92</v>
      </c>
      <c r="H27" s="66">
        <f t="shared" si="1"/>
        <v>657</v>
      </c>
      <c r="I27" s="64">
        <v>0</v>
      </c>
      <c r="J27" s="64">
        <v>0</v>
      </c>
      <c r="K27" s="65">
        <f>SUM(Table6[[#This Row],[Children 0-5/2]:[Children 6-11/2]])</f>
        <v>0</v>
      </c>
      <c r="L27" s="64">
        <v>213</v>
      </c>
      <c r="M27" s="64">
        <v>0</v>
      </c>
      <c r="N27" s="64">
        <v>0</v>
      </c>
      <c r="O27" s="67">
        <f t="shared" si="2"/>
        <v>213</v>
      </c>
      <c r="P27" s="64">
        <v>0</v>
      </c>
      <c r="Q27" s="64">
        <v>0</v>
      </c>
      <c r="R27" s="65">
        <f>SUM(Table6[[#This Row],[Children 0-5/3]:[Children 6-11/3]])</f>
        <v>0</v>
      </c>
      <c r="S27" s="64">
        <v>0</v>
      </c>
      <c r="T27" s="64">
        <v>0</v>
      </c>
      <c r="U27" s="64">
        <v>0</v>
      </c>
      <c r="V27" s="68">
        <f t="shared" si="3"/>
        <v>0</v>
      </c>
      <c r="W27" s="74">
        <f t="shared" si="0"/>
        <v>870</v>
      </c>
    </row>
    <row r="28" spans="1:23" x14ac:dyDescent="0.45">
      <c r="A28" s="1" t="s">
        <v>128</v>
      </c>
      <c r="B28" s="64">
        <v>820</v>
      </c>
      <c r="C28" s="64">
        <v>444</v>
      </c>
      <c r="D28" s="65">
        <f>SUM(Table6[[#This Row],[Children 0-5]:[Children 6-11]])</f>
        <v>1264</v>
      </c>
      <c r="E28" s="64">
        <v>2297</v>
      </c>
      <c r="F28" s="64">
        <v>926</v>
      </c>
      <c r="G28" s="64">
        <v>140</v>
      </c>
      <c r="H28" s="66">
        <f t="shared" si="1"/>
        <v>4627</v>
      </c>
      <c r="I28" s="64">
        <v>0</v>
      </c>
      <c r="J28" s="64">
        <v>3316</v>
      </c>
      <c r="K28" s="65">
        <f>SUM(Table6[[#This Row],[Children 0-5/2]:[Children 6-11/2]])</f>
        <v>3316</v>
      </c>
      <c r="L28" s="64">
        <v>0</v>
      </c>
      <c r="M28" s="64">
        <v>543</v>
      </c>
      <c r="N28" s="64">
        <v>240</v>
      </c>
      <c r="O28" s="67">
        <f t="shared" si="2"/>
        <v>4099</v>
      </c>
      <c r="P28" s="64">
        <v>0</v>
      </c>
      <c r="Q28" s="64">
        <v>0</v>
      </c>
      <c r="R28" s="65">
        <f>SUM(Table6[[#This Row],[Children 0-5/3]:[Children 6-11/3]])</f>
        <v>0</v>
      </c>
      <c r="S28" s="64">
        <v>0</v>
      </c>
      <c r="T28" s="64">
        <v>0</v>
      </c>
      <c r="U28" s="64">
        <v>0</v>
      </c>
      <c r="V28" s="68">
        <f t="shared" si="3"/>
        <v>0</v>
      </c>
      <c r="W28" s="74">
        <f t="shared" si="0"/>
        <v>8726</v>
      </c>
    </row>
    <row r="29" spans="1:23" x14ac:dyDescent="0.45">
      <c r="A29" s="1" t="s">
        <v>133</v>
      </c>
      <c r="B29" s="64">
        <v>341</v>
      </c>
      <c r="C29" s="64">
        <v>939</v>
      </c>
      <c r="D29" s="65">
        <f>SUM(Table6[[#This Row],[Children 0-5]:[Children 6-11]])</f>
        <v>1280</v>
      </c>
      <c r="E29" s="64">
        <v>66</v>
      </c>
      <c r="F29" s="64">
        <v>202</v>
      </c>
      <c r="G29" s="64">
        <v>93</v>
      </c>
      <c r="H29" s="66">
        <f t="shared" si="1"/>
        <v>1641</v>
      </c>
      <c r="I29" s="64">
        <v>0</v>
      </c>
      <c r="J29" s="64">
        <v>337</v>
      </c>
      <c r="K29" s="65">
        <f>SUM(Table6[[#This Row],[Children 0-5/2]:[Children 6-11/2]])</f>
        <v>337</v>
      </c>
      <c r="L29" s="64">
        <v>0</v>
      </c>
      <c r="M29" s="64">
        <v>0</v>
      </c>
      <c r="N29" s="64">
        <v>0</v>
      </c>
      <c r="O29" s="67">
        <f t="shared" si="2"/>
        <v>337</v>
      </c>
      <c r="P29" s="64">
        <v>0</v>
      </c>
      <c r="Q29" s="64">
        <v>0</v>
      </c>
      <c r="R29" s="65">
        <f>SUM(Table6[[#This Row],[Children 0-5/3]:[Children 6-11/3]])</f>
        <v>0</v>
      </c>
      <c r="S29" s="64">
        <v>0</v>
      </c>
      <c r="T29" s="64">
        <v>0</v>
      </c>
      <c r="U29" s="64">
        <v>0</v>
      </c>
      <c r="V29" s="68">
        <f t="shared" si="3"/>
        <v>0</v>
      </c>
      <c r="W29" s="74">
        <f t="shared" si="0"/>
        <v>1978</v>
      </c>
    </row>
    <row r="30" spans="1:23" x14ac:dyDescent="0.45">
      <c r="A30" s="1" t="s">
        <v>138</v>
      </c>
      <c r="B30" s="64">
        <v>742</v>
      </c>
      <c r="C30" s="64">
        <v>1646</v>
      </c>
      <c r="D30" s="65">
        <f>SUM(Table6[[#This Row],[Children 0-5]:[Children 6-11]])</f>
        <v>2388</v>
      </c>
      <c r="E30" s="64">
        <v>8</v>
      </c>
      <c r="F30" s="64">
        <v>342</v>
      </c>
      <c r="G30" s="64">
        <v>289</v>
      </c>
      <c r="H30" s="66">
        <f t="shared" si="1"/>
        <v>3027</v>
      </c>
      <c r="I30" s="64">
        <v>83</v>
      </c>
      <c r="J30" s="64">
        <v>0</v>
      </c>
      <c r="K30" s="65">
        <f>SUM(Table6[[#This Row],[Children 0-5/2]:[Children 6-11/2]])</f>
        <v>83</v>
      </c>
      <c r="L30" s="64">
        <v>0</v>
      </c>
      <c r="M30" s="64">
        <v>0</v>
      </c>
      <c r="N30" s="64">
        <v>0</v>
      </c>
      <c r="O30" s="67">
        <f t="shared" si="2"/>
        <v>83</v>
      </c>
      <c r="P30" s="64">
        <v>0</v>
      </c>
      <c r="Q30" s="64">
        <v>0</v>
      </c>
      <c r="R30" s="65">
        <f>SUM(Table6[[#This Row],[Children 0-5/3]:[Children 6-11/3]])</f>
        <v>0</v>
      </c>
      <c r="S30" s="64">
        <v>0</v>
      </c>
      <c r="T30" s="64">
        <v>0</v>
      </c>
      <c r="U30" s="64">
        <v>0</v>
      </c>
      <c r="V30" s="68">
        <f t="shared" si="3"/>
        <v>0</v>
      </c>
      <c r="W30" s="74">
        <f t="shared" si="0"/>
        <v>3110</v>
      </c>
    </row>
    <row r="31" spans="1:23" x14ac:dyDescent="0.45">
      <c r="A31" s="1" t="s">
        <v>143</v>
      </c>
      <c r="B31" s="64">
        <v>16</v>
      </c>
      <c r="C31" s="65" t="s">
        <v>37</v>
      </c>
      <c r="D31" s="65">
        <f>SUM(Table6[[#This Row],[Children 0-5]:[Children 6-11]])</f>
        <v>16</v>
      </c>
      <c r="E31" s="64">
        <v>0</v>
      </c>
      <c r="F31" s="64">
        <v>0</v>
      </c>
      <c r="G31" s="64">
        <v>15</v>
      </c>
      <c r="H31" s="66">
        <f t="shared" si="1"/>
        <v>31</v>
      </c>
      <c r="I31" s="64">
        <v>0</v>
      </c>
      <c r="J31" s="64">
        <v>0</v>
      </c>
      <c r="K31" s="65">
        <f>SUM(Table6[[#This Row],[Children 0-5/2]:[Children 6-11/2]])</f>
        <v>0</v>
      </c>
      <c r="L31" s="64">
        <v>0</v>
      </c>
      <c r="M31" s="64">
        <v>0</v>
      </c>
      <c r="N31" s="64">
        <v>0</v>
      </c>
      <c r="O31" s="67">
        <f t="shared" si="2"/>
        <v>0</v>
      </c>
      <c r="P31" s="64">
        <v>0</v>
      </c>
      <c r="Q31" s="64">
        <v>0</v>
      </c>
      <c r="R31" s="65">
        <f>SUM(Table6[[#This Row],[Children 0-5/3]:[Children 6-11/3]])</f>
        <v>0</v>
      </c>
      <c r="S31" s="64">
        <v>0</v>
      </c>
      <c r="T31" s="64">
        <v>0</v>
      </c>
      <c r="U31" s="64">
        <v>0</v>
      </c>
      <c r="V31" s="68">
        <f t="shared" si="3"/>
        <v>0</v>
      </c>
      <c r="W31" s="74">
        <f t="shared" si="0"/>
        <v>31</v>
      </c>
    </row>
    <row r="32" spans="1:23" x14ac:dyDescent="0.45">
      <c r="A32" s="1" t="s">
        <v>148</v>
      </c>
      <c r="B32" s="64">
        <v>1140</v>
      </c>
      <c r="C32" s="64">
        <v>136</v>
      </c>
      <c r="D32" s="65">
        <f>SUM(Table6[[#This Row],[Children 0-5]:[Children 6-11]])</f>
        <v>1276</v>
      </c>
      <c r="E32" s="64">
        <v>59</v>
      </c>
      <c r="F32" s="64">
        <v>102</v>
      </c>
      <c r="G32" s="64">
        <v>2160</v>
      </c>
      <c r="H32" s="66">
        <f t="shared" si="1"/>
        <v>3597</v>
      </c>
      <c r="I32" s="64">
        <v>0</v>
      </c>
      <c r="J32" s="64">
        <v>1245</v>
      </c>
      <c r="K32" s="65">
        <f>SUM(Table6[[#This Row],[Children 0-5/2]:[Children 6-11/2]])</f>
        <v>1245</v>
      </c>
      <c r="L32" s="64">
        <v>0</v>
      </c>
      <c r="M32" s="64">
        <v>0</v>
      </c>
      <c r="N32" s="64">
        <v>422</v>
      </c>
      <c r="O32" s="67">
        <f t="shared" si="2"/>
        <v>1667</v>
      </c>
      <c r="P32" s="64">
        <v>0</v>
      </c>
      <c r="Q32" s="64">
        <v>0</v>
      </c>
      <c r="R32" s="65">
        <f>SUM(Table6[[#This Row],[Children 0-5/3]:[Children 6-11/3]])</f>
        <v>0</v>
      </c>
      <c r="S32" s="64">
        <v>0</v>
      </c>
      <c r="T32" s="64">
        <v>0</v>
      </c>
      <c r="U32" s="64">
        <v>0</v>
      </c>
      <c r="V32" s="68">
        <f t="shared" si="3"/>
        <v>0</v>
      </c>
      <c r="W32" s="74">
        <f t="shared" si="0"/>
        <v>5264</v>
      </c>
    </row>
    <row r="33" spans="1:23" x14ac:dyDescent="0.45">
      <c r="A33" s="1" t="s">
        <v>153</v>
      </c>
      <c r="B33" s="64">
        <v>62</v>
      </c>
      <c r="C33" s="64">
        <v>715</v>
      </c>
      <c r="D33" s="65">
        <f>SUM(Table6[[#This Row],[Children 0-5]:[Children 6-11]])</f>
        <v>777</v>
      </c>
      <c r="E33" s="64">
        <v>0</v>
      </c>
      <c r="F33" s="64">
        <v>0</v>
      </c>
      <c r="G33" s="64">
        <v>0</v>
      </c>
      <c r="H33" s="66">
        <f t="shared" si="1"/>
        <v>777</v>
      </c>
      <c r="I33" s="64">
        <v>0</v>
      </c>
      <c r="J33" s="64">
        <v>0</v>
      </c>
      <c r="K33" s="65">
        <f>SUM(Table6[[#This Row],[Children 0-5/2]:[Children 6-11/2]])</f>
        <v>0</v>
      </c>
      <c r="L33" s="64">
        <v>0</v>
      </c>
      <c r="M33" s="64">
        <v>0</v>
      </c>
      <c r="N33" s="64">
        <v>0</v>
      </c>
      <c r="O33" s="67">
        <f t="shared" si="2"/>
        <v>0</v>
      </c>
      <c r="P33" s="64">
        <v>0</v>
      </c>
      <c r="Q33" s="64">
        <v>0</v>
      </c>
      <c r="R33" s="65">
        <f>SUM(Table6[[#This Row],[Children 0-5/3]:[Children 6-11/3]])</f>
        <v>0</v>
      </c>
      <c r="S33" s="64">
        <v>0</v>
      </c>
      <c r="T33" s="64">
        <v>0</v>
      </c>
      <c r="U33" s="64">
        <v>0</v>
      </c>
      <c r="V33" s="68">
        <f t="shared" si="3"/>
        <v>0</v>
      </c>
      <c r="W33" s="74">
        <f t="shared" si="0"/>
        <v>777</v>
      </c>
    </row>
    <row r="34" spans="1:23" x14ac:dyDescent="0.45">
      <c r="A34" s="1" t="s">
        <v>158</v>
      </c>
      <c r="B34" s="64">
        <v>0</v>
      </c>
      <c r="C34" s="64">
        <v>0</v>
      </c>
      <c r="D34" s="65">
        <f>SUM(Table6[[#This Row],[Children 0-5]:[Children 6-11]])</f>
        <v>0</v>
      </c>
      <c r="E34" s="64">
        <v>0</v>
      </c>
      <c r="F34" s="64">
        <v>0</v>
      </c>
      <c r="G34" s="64">
        <v>100</v>
      </c>
      <c r="H34" s="66">
        <f t="shared" si="1"/>
        <v>100</v>
      </c>
      <c r="I34" s="64">
        <v>0</v>
      </c>
      <c r="J34" s="64">
        <v>0</v>
      </c>
      <c r="K34" s="65">
        <f>SUM(Table6[[#This Row],[Children 0-5/2]:[Children 6-11/2]])</f>
        <v>0</v>
      </c>
      <c r="L34" s="64">
        <v>0</v>
      </c>
      <c r="M34" s="64">
        <v>0</v>
      </c>
      <c r="N34" s="64">
        <v>0</v>
      </c>
      <c r="O34" s="67">
        <f t="shared" si="2"/>
        <v>0</v>
      </c>
      <c r="P34" s="64">
        <v>0</v>
      </c>
      <c r="Q34" s="64">
        <v>0</v>
      </c>
      <c r="R34" s="65">
        <f>SUM(Table6[[#This Row],[Children 0-5/3]:[Children 6-11/3]])</f>
        <v>0</v>
      </c>
      <c r="S34" s="64">
        <v>0</v>
      </c>
      <c r="T34" s="64">
        <v>0</v>
      </c>
      <c r="U34" s="64">
        <v>0</v>
      </c>
      <c r="V34" s="68">
        <f t="shared" si="3"/>
        <v>0</v>
      </c>
      <c r="W34" s="74">
        <f t="shared" si="0"/>
        <v>100</v>
      </c>
    </row>
    <row r="35" spans="1:23" x14ac:dyDescent="0.45">
      <c r="A35" s="1" t="s">
        <v>163</v>
      </c>
      <c r="B35" s="64">
        <v>728</v>
      </c>
      <c r="C35" s="64">
        <v>1943</v>
      </c>
      <c r="D35" s="65">
        <f>SUM(Table6[[#This Row],[Children 0-5]:[Children 6-11]])</f>
        <v>2671</v>
      </c>
      <c r="E35" s="64">
        <v>556</v>
      </c>
      <c r="F35" s="64">
        <v>3377</v>
      </c>
      <c r="G35" s="64">
        <v>1678</v>
      </c>
      <c r="H35" s="66">
        <f t="shared" si="1"/>
        <v>8282</v>
      </c>
      <c r="I35" s="64">
        <v>499</v>
      </c>
      <c r="J35" s="64">
        <v>712</v>
      </c>
      <c r="K35" s="65">
        <f>SUM(Table6[[#This Row],[Children 0-5/2]:[Children 6-11/2]])</f>
        <v>1211</v>
      </c>
      <c r="L35" s="64">
        <v>0</v>
      </c>
      <c r="M35" s="64">
        <v>171</v>
      </c>
      <c r="N35" s="64">
        <v>1066</v>
      </c>
      <c r="O35" s="67">
        <f t="shared" si="2"/>
        <v>2448</v>
      </c>
      <c r="P35" s="64">
        <v>0</v>
      </c>
      <c r="Q35" s="64">
        <v>0</v>
      </c>
      <c r="R35" s="65">
        <f>SUM(Table6[[#This Row],[Children 0-5/3]:[Children 6-11/3]])</f>
        <v>0</v>
      </c>
      <c r="S35" s="64">
        <v>0</v>
      </c>
      <c r="T35" s="64">
        <v>0</v>
      </c>
      <c r="U35" s="64">
        <v>0</v>
      </c>
      <c r="V35" s="68">
        <f t="shared" si="3"/>
        <v>0</v>
      </c>
      <c r="W35" s="74">
        <f t="shared" si="0"/>
        <v>10730</v>
      </c>
    </row>
    <row r="36" spans="1:23" x14ac:dyDescent="0.45">
      <c r="A36" s="1" t="s">
        <v>168</v>
      </c>
      <c r="B36" s="64">
        <v>1552</v>
      </c>
      <c r="C36" s="64">
        <v>1648</v>
      </c>
      <c r="D36" s="65">
        <f>SUM(Table6[[#This Row],[Children 0-5]:[Children 6-11]])</f>
        <v>3200</v>
      </c>
      <c r="E36" s="64">
        <v>425</v>
      </c>
      <c r="F36" s="64">
        <v>850</v>
      </c>
      <c r="G36" s="64">
        <v>114</v>
      </c>
      <c r="H36" s="66">
        <f t="shared" si="1"/>
        <v>4589</v>
      </c>
      <c r="I36" s="64">
        <v>0</v>
      </c>
      <c r="J36" s="64">
        <v>0</v>
      </c>
      <c r="K36" s="65">
        <f>SUM(Table6[[#This Row],[Children 0-5/2]:[Children 6-11/2]])</f>
        <v>0</v>
      </c>
      <c r="L36" s="64">
        <v>0</v>
      </c>
      <c r="M36" s="64">
        <v>75</v>
      </c>
      <c r="N36" s="64">
        <v>0</v>
      </c>
      <c r="O36" s="67">
        <f t="shared" si="2"/>
        <v>75</v>
      </c>
      <c r="P36" s="64">
        <v>0</v>
      </c>
      <c r="Q36" s="64">
        <v>0</v>
      </c>
      <c r="R36" s="65">
        <f>SUM(Table6[[#This Row],[Children 0-5/3]:[Children 6-11/3]])</f>
        <v>0</v>
      </c>
      <c r="S36" s="64">
        <v>0</v>
      </c>
      <c r="T36" s="64">
        <v>0</v>
      </c>
      <c r="U36" s="64">
        <v>0</v>
      </c>
      <c r="V36" s="68">
        <f t="shared" si="3"/>
        <v>0</v>
      </c>
      <c r="W36" s="74">
        <f t="shared" si="0"/>
        <v>4664</v>
      </c>
    </row>
    <row r="37" spans="1:23" x14ac:dyDescent="0.45">
      <c r="A37" s="1" t="s">
        <v>173</v>
      </c>
      <c r="B37" s="64">
        <v>7896</v>
      </c>
      <c r="C37" s="64">
        <v>6177</v>
      </c>
      <c r="D37" s="65">
        <f>SUM(Table6[[#This Row],[Children 0-5]:[Children 6-11]])</f>
        <v>14073</v>
      </c>
      <c r="E37" s="64">
        <v>2516</v>
      </c>
      <c r="F37" s="64">
        <v>9111</v>
      </c>
      <c r="G37" s="64">
        <v>11816</v>
      </c>
      <c r="H37" s="66">
        <f t="shared" si="1"/>
        <v>37516</v>
      </c>
      <c r="I37" s="64">
        <v>6262</v>
      </c>
      <c r="J37" s="64">
        <v>3304</v>
      </c>
      <c r="K37" s="65">
        <f>SUM(Table6[[#This Row],[Children 0-5/2]:[Children 6-11/2]])</f>
        <v>9566</v>
      </c>
      <c r="L37" s="64">
        <v>809</v>
      </c>
      <c r="M37" s="64">
        <v>1351</v>
      </c>
      <c r="N37" s="64">
        <v>9344</v>
      </c>
      <c r="O37" s="67">
        <f t="shared" si="2"/>
        <v>21070</v>
      </c>
      <c r="P37" s="64">
        <v>0</v>
      </c>
      <c r="Q37" s="64">
        <v>0</v>
      </c>
      <c r="R37" s="65">
        <f>SUM(Table6[[#This Row],[Children 0-5/3]:[Children 6-11/3]])</f>
        <v>0</v>
      </c>
      <c r="S37" s="64">
        <v>2</v>
      </c>
      <c r="T37" s="64">
        <v>1860</v>
      </c>
      <c r="U37" s="64">
        <v>0</v>
      </c>
      <c r="V37" s="68">
        <f t="shared" si="3"/>
        <v>1862</v>
      </c>
      <c r="W37" s="74">
        <f t="shared" ref="W37:W68" si="4">SUM(H37,O37,V37)</f>
        <v>60448</v>
      </c>
    </row>
    <row r="38" spans="1:23" x14ac:dyDescent="0.45">
      <c r="A38" s="1" t="s">
        <v>177</v>
      </c>
      <c r="B38" s="64">
        <v>419</v>
      </c>
      <c r="C38" s="64">
        <v>190</v>
      </c>
      <c r="D38" s="65">
        <f>SUM(Table6[[#This Row],[Children 0-5]:[Children 6-11]])</f>
        <v>609</v>
      </c>
      <c r="E38" s="64">
        <v>150</v>
      </c>
      <c r="F38" s="64">
        <v>306</v>
      </c>
      <c r="G38" s="64">
        <v>450</v>
      </c>
      <c r="H38" s="66">
        <f t="shared" si="1"/>
        <v>1515</v>
      </c>
      <c r="I38" s="64">
        <v>0</v>
      </c>
      <c r="J38" s="64">
        <v>0</v>
      </c>
      <c r="K38" s="65">
        <f>SUM(Table6[[#This Row],[Children 0-5/2]:[Children 6-11/2]])</f>
        <v>0</v>
      </c>
      <c r="L38" s="64">
        <v>50</v>
      </c>
      <c r="M38" s="64">
        <v>50</v>
      </c>
      <c r="N38" s="64">
        <v>140</v>
      </c>
      <c r="O38" s="67">
        <f t="shared" si="2"/>
        <v>240</v>
      </c>
      <c r="P38" s="64">
        <v>10</v>
      </c>
      <c r="Q38" s="64">
        <v>0</v>
      </c>
      <c r="R38" s="65">
        <f>SUM(Table6[[#This Row],[Children 0-5/3]:[Children 6-11/3]])</f>
        <v>10</v>
      </c>
      <c r="S38" s="64">
        <v>0</v>
      </c>
      <c r="T38" s="64">
        <v>0</v>
      </c>
      <c r="U38" s="64">
        <v>0</v>
      </c>
      <c r="V38" s="68">
        <f t="shared" si="3"/>
        <v>10</v>
      </c>
      <c r="W38" s="74">
        <f t="shared" si="4"/>
        <v>1765</v>
      </c>
    </row>
    <row r="39" spans="1:23" x14ac:dyDescent="0.45">
      <c r="A39" s="1" t="s">
        <v>182</v>
      </c>
      <c r="B39" s="64">
        <v>708</v>
      </c>
      <c r="C39" s="64">
        <v>246</v>
      </c>
      <c r="D39" s="65">
        <f>SUM(Table6[[#This Row],[Children 0-5]:[Children 6-11]])</f>
        <v>954</v>
      </c>
      <c r="E39" s="64">
        <v>0</v>
      </c>
      <c r="F39" s="64">
        <v>515</v>
      </c>
      <c r="G39" s="64">
        <v>402</v>
      </c>
      <c r="H39" s="66">
        <f t="shared" si="1"/>
        <v>1871</v>
      </c>
      <c r="I39" s="64">
        <v>0</v>
      </c>
      <c r="J39" s="64">
        <v>0</v>
      </c>
      <c r="K39" s="65">
        <f>SUM(Table6[[#This Row],[Children 0-5/2]:[Children 6-11/2]])</f>
        <v>0</v>
      </c>
      <c r="L39" s="64">
        <v>0</v>
      </c>
      <c r="M39" s="64">
        <v>263</v>
      </c>
      <c r="N39" s="64">
        <v>18</v>
      </c>
      <c r="O39" s="67">
        <f t="shared" si="2"/>
        <v>281</v>
      </c>
      <c r="P39" s="64">
        <v>0</v>
      </c>
      <c r="Q39" s="64">
        <v>0</v>
      </c>
      <c r="R39" s="65">
        <f>SUM(Table6[[#This Row],[Children 0-5/3]:[Children 6-11/3]])</f>
        <v>0</v>
      </c>
      <c r="S39" s="64">
        <v>0</v>
      </c>
      <c r="T39" s="64">
        <v>0</v>
      </c>
      <c r="U39" s="64">
        <v>0</v>
      </c>
      <c r="V39" s="68">
        <f t="shared" si="3"/>
        <v>0</v>
      </c>
      <c r="W39" s="74">
        <f t="shared" si="4"/>
        <v>2152</v>
      </c>
    </row>
    <row r="40" spans="1:23" x14ac:dyDescent="0.45">
      <c r="A40" s="1" t="s">
        <v>187</v>
      </c>
      <c r="B40" s="64">
        <v>1154</v>
      </c>
      <c r="C40" s="64">
        <v>1259</v>
      </c>
      <c r="D40" s="65">
        <f>SUM(Table6[[#This Row],[Children 0-5]:[Children 6-11]])</f>
        <v>2413</v>
      </c>
      <c r="E40" s="64">
        <v>618</v>
      </c>
      <c r="F40" s="64">
        <v>601</v>
      </c>
      <c r="G40" s="64">
        <v>3268</v>
      </c>
      <c r="H40" s="66">
        <f t="shared" si="1"/>
        <v>6900</v>
      </c>
      <c r="I40" s="64">
        <v>0</v>
      </c>
      <c r="J40" s="64">
        <v>0</v>
      </c>
      <c r="K40" s="65">
        <f>SUM(Table6[[#This Row],[Children 0-5/2]:[Children 6-11/2]])</f>
        <v>0</v>
      </c>
      <c r="L40" s="64">
        <v>0</v>
      </c>
      <c r="M40" s="64">
        <v>0</v>
      </c>
      <c r="N40" s="64">
        <v>1379</v>
      </c>
      <c r="O40" s="67">
        <f t="shared" si="2"/>
        <v>1379</v>
      </c>
      <c r="P40" s="64">
        <v>0</v>
      </c>
      <c r="Q40" s="64">
        <v>0</v>
      </c>
      <c r="R40" s="65">
        <f>SUM(Table6[[#This Row],[Children 0-5/3]:[Children 6-11/3]])</f>
        <v>0</v>
      </c>
      <c r="S40" s="64">
        <v>0</v>
      </c>
      <c r="T40" s="64">
        <v>0</v>
      </c>
      <c r="U40" s="64">
        <v>0</v>
      </c>
      <c r="V40" s="68">
        <f t="shared" si="3"/>
        <v>0</v>
      </c>
      <c r="W40" s="74">
        <f t="shared" si="4"/>
        <v>8279</v>
      </c>
    </row>
    <row r="41" spans="1:23" x14ac:dyDescent="0.45">
      <c r="A41" s="1" t="s">
        <v>192</v>
      </c>
      <c r="B41" s="64">
        <v>4153</v>
      </c>
      <c r="C41" s="64">
        <v>3206</v>
      </c>
      <c r="D41" s="65">
        <f>SUM(Table6[[#This Row],[Children 0-5]:[Children 6-11]])</f>
        <v>7359</v>
      </c>
      <c r="E41" s="64">
        <v>722</v>
      </c>
      <c r="F41" s="64">
        <v>2289</v>
      </c>
      <c r="G41" s="64">
        <v>1415</v>
      </c>
      <c r="H41" s="66">
        <f t="shared" si="1"/>
        <v>11785</v>
      </c>
      <c r="I41" s="64">
        <v>300</v>
      </c>
      <c r="J41" s="64">
        <v>0</v>
      </c>
      <c r="K41" s="65">
        <f>SUM(Table6[[#This Row],[Children 0-5/2]:[Children 6-11/2]])</f>
        <v>300</v>
      </c>
      <c r="L41" s="64">
        <v>57</v>
      </c>
      <c r="M41" s="64">
        <v>166</v>
      </c>
      <c r="N41" s="64">
        <v>28</v>
      </c>
      <c r="O41" s="67">
        <f t="shared" si="2"/>
        <v>551</v>
      </c>
      <c r="P41" s="64">
        <v>0</v>
      </c>
      <c r="Q41" s="64">
        <v>0</v>
      </c>
      <c r="R41" s="65">
        <f>SUM(Table6[[#This Row],[Children 0-5/3]:[Children 6-11/3]])</f>
        <v>0</v>
      </c>
      <c r="S41" s="64">
        <v>0</v>
      </c>
      <c r="T41" s="64">
        <v>0</v>
      </c>
      <c r="U41" s="64">
        <v>0</v>
      </c>
      <c r="V41" s="68">
        <f t="shared" si="3"/>
        <v>0</v>
      </c>
      <c r="W41" s="74">
        <f t="shared" si="4"/>
        <v>12336</v>
      </c>
    </row>
    <row r="42" spans="1:23" x14ac:dyDescent="0.45">
      <c r="A42" s="1" t="s">
        <v>197</v>
      </c>
      <c r="B42" s="64">
        <v>0</v>
      </c>
      <c r="C42" s="64">
        <v>55</v>
      </c>
      <c r="D42" s="65">
        <f>SUM(Table6[[#This Row],[Children 0-5]:[Children 6-11]])</f>
        <v>55</v>
      </c>
      <c r="E42" s="64">
        <v>0</v>
      </c>
      <c r="F42" s="64">
        <v>0</v>
      </c>
      <c r="G42" s="64">
        <v>0</v>
      </c>
      <c r="H42" s="66">
        <f t="shared" si="1"/>
        <v>55</v>
      </c>
      <c r="I42" s="64">
        <v>0</v>
      </c>
      <c r="J42" s="64">
        <v>12</v>
      </c>
      <c r="K42" s="65">
        <f>SUM(Table6[[#This Row],[Children 0-5/2]:[Children 6-11/2]])</f>
        <v>12</v>
      </c>
      <c r="L42" s="64">
        <v>0</v>
      </c>
      <c r="M42" s="64">
        <v>0</v>
      </c>
      <c r="N42" s="64">
        <v>0</v>
      </c>
      <c r="O42" s="67">
        <f t="shared" si="2"/>
        <v>12</v>
      </c>
      <c r="P42" s="64">
        <v>0</v>
      </c>
      <c r="Q42" s="64">
        <v>0</v>
      </c>
      <c r="R42" s="65">
        <f>SUM(Table6[[#This Row],[Children 0-5/3]:[Children 6-11/3]])</f>
        <v>0</v>
      </c>
      <c r="S42" s="64">
        <v>0</v>
      </c>
      <c r="T42" s="64">
        <v>0</v>
      </c>
      <c r="U42" s="64">
        <v>0</v>
      </c>
      <c r="V42" s="68">
        <f t="shared" si="3"/>
        <v>0</v>
      </c>
      <c r="W42" s="74">
        <f t="shared" si="4"/>
        <v>67</v>
      </c>
    </row>
    <row r="43" spans="1:23" x14ac:dyDescent="0.45">
      <c r="A43" s="1" t="s">
        <v>202</v>
      </c>
      <c r="B43" s="64">
        <v>610</v>
      </c>
      <c r="C43" s="64">
        <v>0</v>
      </c>
      <c r="D43" s="65">
        <f>SUM(Table6[[#This Row],[Children 0-5]:[Children 6-11]])</f>
        <v>610</v>
      </c>
      <c r="E43" s="64">
        <v>23</v>
      </c>
      <c r="F43" s="64">
        <v>48</v>
      </c>
      <c r="G43" s="64">
        <v>102</v>
      </c>
      <c r="H43" s="66">
        <f t="shared" si="1"/>
        <v>783</v>
      </c>
      <c r="I43" s="64">
        <v>67</v>
      </c>
      <c r="J43" s="64">
        <v>0</v>
      </c>
      <c r="K43" s="65">
        <f>SUM(Table6[[#This Row],[Children 0-5/2]:[Children 6-11/2]])</f>
        <v>67</v>
      </c>
      <c r="L43" s="64">
        <v>29</v>
      </c>
      <c r="M43" s="64">
        <v>0</v>
      </c>
      <c r="N43" s="64">
        <v>97</v>
      </c>
      <c r="O43" s="67">
        <f t="shared" si="2"/>
        <v>193</v>
      </c>
      <c r="P43" s="64">
        <v>0</v>
      </c>
      <c r="Q43" s="64">
        <v>0</v>
      </c>
      <c r="R43" s="65">
        <f>SUM(Table6[[#This Row],[Children 0-5/3]:[Children 6-11/3]])</f>
        <v>0</v>
      </c>
      <c r="S43" s="64">
        <v>0</v>
      </c>
      <c r="T43" s="64">
        <v>0</v>
      </c>
      <c r="U43" s="64">
        <v>0</v>
      </c>
      <c r="V43" s="68">
        <f t="shared" si="3"/>
        <v>0</v>
      </c>
      <c r="W43" s="74">
        <f t="shared" si="4"/>
        <v>976</v>
      </c>
    </row>
    <row r="44" spans="1:23" x14ac:dyDescent="0.45">
      <c r="A44" s="1" t="s">
        <v>206</v>
      </c>
      <c r="B44" s="64">
        <v>129</v>
      </c>
      <c r="C44" s="64">
        <v>361</v>
      </c>
      <c r="D44" s="65">
        <f>SUM(Table6[[#This Row],[Children 0-5]:[Children 6-11]])</f>
        <v>490</v>
      </c>
      <c r="E44" s="64">
        <v>0</v>
      </c>
      <c r="F44" s="64">
        <v>0</v>
      </c>
      <c r="G44" s="64">
        <v>0</v>
      </c>
      <c r="H44" s="66">
        <f t="shared" si="1"/>
        <v>490</v>
      </c>
      <c r="I44" s="64">
        <v>0</v>
      </c>
      <c r="J44" s="64">
        <v>0</v>
      </c>
      <c r="K44" s="65">
        <f>SUM(Table6[[#This Row],[Children 0-5/2]:[Children 6-11/2]])</f>
        <v>0</v>
      </c>
      <c r="L44" s="64">
        <v>0</v>
      </c>
      <c r="M44" s="64">
        <v>13</v>
      </c>
      <c r="N44" s="64">
        <v>0</v>
      </c>
      <c r="O44" s="67">
        <f t="shared" si="2"/>
        <v>13</v>
      </c>
      <c r="P44" s="64">
        <v>0</v>
      </c>
      <c r="Q44" s="64">
        <v>0</v>
      </c>
      <c r="R44" s="65">
        <f>SUM(Table6[[#This Row],[Children 0-5/3]:[Children 6-11/3]])</f>
        <v>0</v>
      </c>
      <c r="S44" s="64">
        <v>0</v>
      </c>
      <c r="T44" s="64">
        <v>0</v>
      </c>
      <c r="U44" s="64">
        <v>0</v>
      </c>
      <c r="V44" s="68">
        <f t="shared" si="3"/>
        <v>0</v>
      </c>
      <c r="W44" s="74">
        <f t="shared" si="4"/>
        <v>503</v>
      </c>
    </row>
    <row r="45" spans="1:23" x14ac:dyDescent="0.45">
      <c r="A45" s="1" t="s">
        <v>211</v>
      </c>
      <c r="B45" s="65" t="s">
        <v>37</v>
      </c>
      <c r="C45" s="65" t="s">
        <v>37</v>
      </c>
      <c r="D45" s="65">
        <f>SUM(Table6[[#This Row],[Children 0-5]:[Children 6-11]])</f>
        <v>0</v>
      </c>
      <c r="E45" s="65" t="s">
        <v>37</v>
      </c>
      <c r="F45" s="65" t="s">
        <v>37</v>
      </c>
      <c r="G45" s="64">
        <v>148</v>
      </c>
      <c r="H45" s="66">
        <f t="shared" si="1"/>
        <v>148</v>
      </c>
      <c r="I45" s="65" t="s">
        <v>37</v>
      </c>
      <c r="J45" s="65" t="s">
        <v>37</v>
      </c>
      <c r="K45" s="65">
        <f>SUM(Table6[[#This Row],[Children 0-5/2]:[Children 6-11/2]])</f>
        <v>0</v>
      </c>
      <c r="L45" s="65" t="s">
        <v>37</v>
      </c>
      <c r="M45" s="65" t="s">
        <v>37</v>
      </c>
      <c r="N45" s="64">
        <v>668</v>
      </c>
      <c r="O45" s="67">
        <f t="shared" si="2"/>
        <v>668</v>
      </c>
      <c r="P45" s="65" t="s">
        <v>37</v>
      </c>
      <c r="Q45" s="65" t="s">
        <v>37</v>
      </c>
      <c r="R45" s="65">
        <f>SUM(Table6[[#This Row],[Children 0-5/3]:[Children 6-11/3]])</f>
        <v>0</v>
      </c>
      <c r="S45" s="65" t="s">
        <v>37</v>
      </c>
      <c r="T45" s="65" t="s">
        <v>37</v>
      </c>
      <c r="U45" s="65" t="s">
        <v>37</v>
      </c>
      <c r="V45" s="68">
        <f t="shared" si="3"/>
        <v>0</v>
      </c>
      <c r="W45" s="74">
        <f t="shared" si="4"/>
        <v>816</v>
      </c>
    </row>
    <row r="46" spans="1:23" x14ac:dyDescent="0.45">
      <c r="A46" s="1" t="s">
        <v>216</v>
      </c>
      <c r="B46" s="64">
        <v>46</v>
      </c>
      <c r="C46" s="64">
        <v>32</v>
      </c>
      <c r="D46" s="65">
        <f>SUM(Table6[[#This Row],[Children 0-5]:[Children 6-11]])</f>
        <v>78</v>
      </c>
      <c r="E46" s="64">
        <v>0</v>
      </c>
      <c r="F46" s="64">
        <v>0</v>
      </c>
      <c r="G46" s="64">
        <v>0</v>
      </c>
      <c r="H46" s="66">
        <f t="shared" si="1"/>
        <v>78</v>
      </c>
      <c r="I46" s="64">
        <v>38</v>
      </c>
      <c r="J46" s="64">
        <v>58</v>
      </c>
      <c r="K46" s="65">
        <f>SUM(Table6[[#This Row],[Children 0-5/2]:[Children 6-11/2]])</f>
        <v>96</v>
      </c>
      <c r="L46" s="64">
        <v>0</v>
      </c>
      <c r="M46" s="64">
        <v>0</v>
      </c>
      <c r="N46" s="64">
        <v>0</v>
      </c>
      <c r="O46" s="67">
        <f t="shared" si="2"/>
        <v>96</v>
      </c>
      <c r="P46" s="64">
        <v>0</v>
      </c>
      <c r="Q46" s="64">
        <v>0</v>
      </c>
      <c r="R46" s="65">
        <f>SUM(Table6[[#This Row],[Children 0-5/3]:[Children 6-11/3]])</f>
        <v>0</v>
      </c>
      <c r="S46" s="64">
        <v>0</v>
      </c>
      <c r="T46" s="64">
        <v>0</v>
      </c>
      <c r="U46" s="64">
        <v>0</v>
      </c>
      <c r="V46" s="68">
        <f t="shared" si="3"/>
        <v>0</v>
      </c>
      <c r="W46" s="74">
        <f t="shared" si="4"/>
        <v>174</v>
      </c>
    </row>
    <row r="47" spans="1:23" x14ac:dyDescent="0.45">
      <c r="A47" s="1" t="s">
        <v>221</v>
      </c>
      <c r="B47" s="64">
        <v>1845</v>
      </c>
      <c r="C47" s="64">
        <v>473</v>
      </c>
      <c r="D47" s="65">
        <f>SUM(Table6[[#This Row],[Children 0-5]:[Children 6-11]])</f>
        <v>2318</v>
      </c>
      <c r="E47" s="64">
        <v>742</v>
      </c>
      <c r="F47" s="64">
        <v>825</v>
      </c>
      <c r="G47" s="64">
        <v>3469</v>
      </c>
      <c r="H47" s="66">
        <f t="shared" si="1"/>
        <v>7354</v>
      </c>
      <c r="I47" s="64">
        <v>620</v>
      </c>
      <c r="J47" s="64">
        <v>8</v>
      </c>
      <c r="K47" s="65">
        <f>SUM(Table6[[#This Row],[Children 0-5/2]:[Children 6-11/2]])</f>
        <v>628</v>
      </c>
      <c r="L47" s="64">
        <v>17</v>
      </c>
      <c r="M47" s="64">
        <v>25</v>
      </c>
      <c r="N47" s="64">
        <v>848</v>
      </c>
      <c r="O47" s="67">
        <f t="shared" si="2"/>
        <v>1518</v>
      </c>
      <c r="P47" s="64">
        <v>0</v>
      </c>
      <c r="Q47" s="64">
        <v>0</v>
      </c>
      <c r="R47" s="65">
        <f>SUM(Table6[[#This Row],[Children 0-5/3]:[Children 6-11/3]])</f>
        <v>0</v>
      </c>
      <c r="S47" s="64">
        <v>0</v>
      </c>
      <c r="T47" s="64">
        <v>0</v>
      </c>
      <c r="U47" s="64">
        <v>0</v>
      </c>
      <c r="V47" s="68">
        <f t="shared" si="3"/>
        <v>0</v>
      </c>
      <c r="W47" s="74">
        <f t="shared" si="4"/>
        <v>8872</v>
      </c>
    </row>
    <row r="48" spans="1:23" x14ac:dyDescent="0.45">
      <c r="A48" s="1" t="s">
        <v>226</v>
      </c>
      <c r="B48" s="64">
        <v>1169</v>
      </c>
      <c r="C48" s="64">
        <v>1169</v>
      </c>
      <c r="D48" s="65">
        <f>SUM(Table6[[#This Row],[Children 0-5]:[Children 6-11]])</f>
        <v>2338</v>
      </c>
      <c r="E48" s="64">
        <v>391</v>
      </c>
      <c r="F48" s="64">
        <v>1145</v>
      </c>
      <c r="G48" s="64">
        <v>286</v>
      </c>
      <c r="H48" s="66">
        <f t="shared" si="1"/>
        <v>4160</v>
      </c>
      <c r="I48" s="64">
        <v>0</v>
      </c>
      <c r="J48" s="64">
        <v>0</v>
      </c>
      <c r="K48" s="65">
        <f>SUM(Table6[[#This Row],[Children 0-5/2]:[Children 6-11/2]])</f>
        <v>0</v>
      </c>
      <c r="L48" s="64">
        <v>0</v>
      </c>
      <c r="M48" s="64">
        <v>0</v>
      </c>
      <c r="N48" s="64">
        <v>0</v>
      </c>
      <c r="O48" s="67">
        <f t="shared" si="2"/>
        <v>0</v>
      </c>
      <c r="P48" s="64">
        <v>0</v>
      </c>
      <c r="Q48" s="64">
        <v>0</v>
      </c>
      <c r="R48" s="65">
        <f>SUM(Table6[[#This Row],[Children 0-5/3]:[Children 6-11/3]])</f>
        <v>0</v>
      </c>
      <c r="S48" s="64">
        <v>0</v>
      </c>
      <c r="T48" s="64">
        <v>0</v>
      </c>
      <c r="U48" s="64">
        <v>0</v>
      </c>
      <c r="V48" s="68">
        <f t="shared" si="3"/>
        <v>0</v>
      </c>
      <c r="W48" s="74">
        <f t="shared" si="4"/>
        <v>4160</v>
      </c>
    </row>
    <row r="49" spans="1:23" x14ac:dyDescent="0.45">
      <c r="A49" s="1" t="s">
        <v>231</v>
      </c>
      <c r="B49" s="64">
        <v>696</v>
      </c>
      <c r="C49" s="64">
        <v>195</v>
      </c>
      <c r="D49" s="65">
        <f>SUM(Table6[[#This Row],[Children 0-5]:[Children 6-11]])</f>
        <v>891</v>
      </c>
      <c r="E49" s="64">
        <v>80</v>
      </c>
      <c r="F49" s="64">
        <v>30</v>
      </c>
      <c r="G49" s="64">
        <v>941</v>
      </c>
      <c r="H49" s="66">
        <f t="shared" si="1"/>
        <v>1942</v>
      </c>
      <c r="I49" s="64">
        <v>0</v>
      </c>
      <c r="J49" s="64">
        <v>0</v>
      </c>
      <c r="K49" s="65">
        <f>SUM(Table6[[#This Row],[Children 0-5/2]:[Children 6-11/2]])</f>
        <v>0</v>
      </c>
      <c r="L49" s="64">
        <v>0</v>
      </c>
      <c r="M49" s="64">
        <v>0</v>
      </c>
      <c r="N49" s="64">
        <v>0</v>
      </c>
      <c r="O49" s="67">
        <f t="shared" si="2"/>
        <v>0</v>
      </c>
      <c r="P49" s="64">
        <v>0</v>
      </c>
      <c r="Q49" s="64">
        <v>0</v>
      </c>
      <c r="R49" s="65">
        <f>SUM(Table6[[#This Row],[Children 0-5/3]:[Children 6-11/3]])</f>
        <v>0</v>
      </c>
      <c r="S49" s="64">
        <v>0</v>
      </c>
      <c r="T49" s="64">
        <v>0</v>
      </c>
      <c r="U49" s="64">
        <v>0</v>
      </c>
      <c r="V49" s="68">
        <f t="shared" si="3"/>
        <v>0</v>
      </c>
      <c r="W49" s="74">
        <f t="shared" si="4"/>
        <v>1942</v>
      </c>
    </row>
    <row r="50" spans="1:23" x14ac:dyDescent="0.45">
      <c r="A50" s="1" t="s">
        <v>236</v>
      </c>
      <c r="B50" s="64">
        <v>0</v>
      </c>
      <c r="C50" s="64">
        <v>52</v>
      </c>
      <c r="D50" s="65">
        <f>SUM(Table6[[#This Row],[Children 0-5]:[Children 6-11]])</f>
        <v>52</v>
      </c>
      <c r="E50" s="64">
        <v>4</v>
      </c>
      <c r="F50" s="64">
        <v>0</v>
      </c>
      <c r="G50" s="64">
        <v>0</v>
      </c>
      <c r="H50" s="66">
        <f t="shared" si="1"/>
        <v>56</v>
      </c>
      <c r="I50" s="64">
        <v>0</v>
      </c>
      <c r="J50" s="64">
        <v>0</v>
      </c>
      <c r="K50" s="65">
        <f>SUM(Table6[[#This Row],[Children 0-5/2]:[Children 6-11/2]])</f>
        <v>0</v>
      </c>
      <c r="L50" s="64">
        <v>0</v>
      </c>
      <c r="M50" s="64">
        <v>0</v>
      </c>
      <c r="N50" s="64">
        <v>0</v>
      </c>
      <c r="O50" s="67">
        <f t="shared" si="2"/>
        <v>0</v>
      </c>
      <c r="P50" s="64">
        <v>0</v>
      </c>
      <c r="Q50" s="64">
        <v>0</v>
      </c>
      <c r="R50" s="65">
        <f>SUM(Table6[[#This Row],[Children 0-5/3]:[Children 6-11/3]])</f>
        <v>0</v>
      </c>
      <c r="S50" s="64">
        <v>0</v>
      </c>
      <c r="T50" s="64">
        <v>0</v>
      </c>
      <c r="U50" s="64">
        <v>0</v>
      </c>
      <c r="V50" s="68">
        <f t="shared" si="3"/>
        <v>0</v>
      </c>
      <c r="W50" s="74">
        <f t="shared" si="4"/>
        <v>56</v>
      </c>
    </row>
    <row r="51" spans="1:23" x14ac:dyDescent="0.45">
      <c r="A51" s="1" t="s">
        <v>241</v>
      </c>
      <c r="B51" s="64">
        <v>140</v>
      </c>
      <c r="C51" s="64">
        <v>592</v>
      </c>
      <c r="D51" s="65">
        <f>SUM(Table6[[#This Row],[Children 0-5]:[Children 6-11]])</f>
        <v>732</v>
      </c>
      <c r="E51" s="64">
        <v>211</v>
      </c>
      <c r="F51" s="64">
        <v>77</v>
      </c>
      <c r="G51" s="64">
        <v>438</v>
      </c>
      <c r="H51" s="66">
        <f t="shared" si="1"/>
        <v>1458</v>
      </c>
      <c r="I51" s="64">
        <v>0</v>
      </c>
      <c r="J51" s="64">
        <v>0</v>
      </c>
      <c r="K51" s="65">
        <f>SUM(Table6[[#This Row],[Children 0-5/2]:[Children 6-11/2]])</f>
        <v>0</v>
      </c>
      <c r="L51" s="64">
        <v>0</v>
      </c>
      <c r="M51" s="64">
        <v>0</v>
      </c>
      <c r="N51" s="64">
        <v>0</v>
      </c>
      <c r="O51" s="67">
        <f t="shared" si="2"/>
        <v>0</v>
      </c>
      <c r="P51" s="64">
        <v>0</v>
      </c>
      <c r="Q51" s="64">
        <v>0</v>
      </c>
      <c r="R51" s="65">
        <f>SUM(Table6[[#This Row],[Children 0-5/3]:[Children 6-11/3]])</f>
        <v>0</v>
      </c>
      <c r="S51" s="64">
        <v>0</v>
      </c>
      <c r="T51" s="64">
        <v>0</v>
      </c>
      <c r="U51" s="64">
        <v>0</v>
      </c>
      <c r="V51" s="68">
        <f t="shared" si="3"/>
        <v>0</v>
      </c>
      <c r="W51" s="74">
        <f t="shared" si="4"/>
        <v>1458</v>
      </c>
    </row>
    <row r="52" spans="1:23" x14ac:dyDescent="0.45">
      <c r="A52" s="1" t="s">
        <v>246</v>
      </c>
      <c r="B52" s="64">
        <v>299</v>
      </c>
      <c r="C52" s="64">
        <v>189</v>
      </c>
      <c r="D52" s="65">
        <f>SUM(Table6[[#This Row],[Children 0-5]:[Children 6-11]])</f>
        <v>488</v>
      </c>
      <c r="E52" s="64">
        <v>0</v>
      </c>
      <c r="F52" s="64">
        <v>31</v>
      </c>
      <c r="G52" s="64">
        <v>37</v>
      </c>
      <c r="H52" s="66">
        <f t="shared" si="1"/>
        <v>556</v>
      </c>
      <c r="I52" s="64">
        <v>0</v>
      </c>
      <c r="J52" s="64">
        <v>0</v>
      </c>
      <c r="K52" s="65">
        <f>SUM(Table6[[#This Row],[Children 0-5/2]:[Children 6-11/2]])</f>
        <v>0</v>
      </c>
      <c r="L52" s="64">
        <v>0</v>
      </c>
      <c r="M52" s="64">
        <v>0</v>
      </c>
      <c r="N52" s="64">
        <v>0</v>
      </c>
      <c r="O52" s="67">
        <f t="shared" si="2"/>
        <v>0</v>
      </c>
      <c r="P52" s="64">
        <v>0</v>
      </c>
      <c r="Q52" s="64">
        <v>0</v>
      </c>
      <c r="R52" s="65">
        <f>SUM(Table6[[#This Row],[Children 0-5/3]:[Children 6-11/3]])</f>
        <v>0</v>
      </c>
      <c r="S52" s="64">
        <v>0</v>
      </c>
      <c r="T52" s="64">
        <v>0</v>
      </c>
      <c r="U52" s="64">
        <v>0</v>
      </c>
      <c r="V52" s="68">
        <f t="shared" si="3"/>
        <v>0</v>
      </c>
      <c r="W52" s="74">
        <f t="shared" si="4"/>
        <v>556</v>
      </c>
    </row>
    <row r="53" spans="1:23" x14ac:dyDescent="0.45">
      <c r="A53" s="1" t="s">
        <v>251</v>
      </c>
      <c r="B53" s="64">
        <v>160</v>
      </c>
      <c r="C53" s="64">
        <v>160</v>
      </c>
      <c r="D53" s="65">
        <f>SUM(Table6[[#This Row],[Children 0-5]:[Children 6-11]])</f>
        <v>320</v>
      </c>
      <c r="E53" s="64">
        <v>11</v>
      </c>
      <c r="F53" s="64">
        <v>100</v>
      </c>
      <c r="G53" s="64">
        <v>15</v>
      </c>
      <c r="H53" s="66">
        <f t="shared" si="1"/>
        <v>446</v>
      </c>
      <c r="I53" s="64">
        <v>30</v>
      </c>
      <c r="J53" s="64">
        <v>30</v>
      </c>
      <c r="K53" s="65">
        <f>SUM(Table6[[#This Row],[Children 0-5/2]:[Children 6-11/2]])</f>
        <v>60</v>
      </c>
      <c r="L53" s="64">
        <v>10</v>
      </c>
      <c r="M53" s="64">
        <v>15</v>
      </c>
      <c r="N53" s="64">
        <v>100</v>
      </c>
      <c r="O53" s="67">
        <f t="shared" si="2"/>
        <v>185</v>
      </c>
      <c r="P53" s="64">
        <v>0</v>
      </c>
      <c r="Q53" s="64">
        <v>0</v>
      </c>
      <c r="R53" s="65">
        <f>SUM(Table6[[#This Row],[Children 0-5/3]:[Children 6-11/3]])</f>
        <v>0</v>
      </c>
      <c r="S53" s="64">
        <v>0</v>
      </c>
      <c r="T53" s="64">
        <v>0</v>
      </c>
      <c r="U53" s="64">
        <v>0</v>
      </c>
      <c r="V53" s="68">
        <f t="shared" si="3"/>
        <v>0</v>
      </c>
      <c r="W53" s="74">
        <f t="shared" si="4"/>
        <v>631</v>
      </c>
    </row>
    <row r="54" spans="1:23" x14ac:dyDescent="0.45">
      <c r="A54" s="1" t="s">
        <v>256</v>
      </c>
      <c r="B54" s="64">
        <v>38</v>
      </c>
      <c r="C54" s="64">
        <v>334</v>
      </c>
      <c r="D54" s="65">
        <f>SUM(Table6[[#This Row],[Children 0-5]:[Children 6-11]])</f>
        <v>372</v>
      </c>
      <c r="E54" s="64">
        <v>18</v>
      </c>
      <c r="F54" s="64">
        <v>220</v>
      </c>
      <c r="G54" s="64">
        <v>400</v>
      </c>
      <c r="H54" s="66">
        <f t="shared" si="1"/>
        <v>1010</v>
      </c>
      <c r="I54" s="64">
        <v>0</v>
      </c>
      <c r="J54" s="64">
        <v>0</v>
      </c>
      <c r="K54" s="65">
        <f>SUM(Table6[[#This Row],[Children 0-5/2]:[Children 6-11/2]])</f>
        <v>0</v>
      </c>
      <c r="L54" s="64">
        <v>0</v>
      </c>
      <c r="M54" s="64">
        <v>0</v>
      </c>
      <c r="N54" s="64">
        <v>0</v>
      </c>
      <c r="O54" s="67">
        <f t="shared" si="2"/>
        <v>0</v>
      </c>
      <c r="P54" s="64">
        <v>0</v>
      </c>
      <c r="Q54" s="64">
        <v>0</v>
      </c>
      <c r="R54" s="65">
        <f>SUM(Table6[[#This Row],[Children 0-5/3]:[Children 6-11/3]])</f>
        <v>0</v>
      </c>
      <c r="S54" s="64">
        <v>0</v>
      </c>
      <c r="T54" s="64">
        <v>0</v>
      </c>
      <c r="U54" s="64">
        <v>0</v>
      </c>
      <c r="V54" s="68">
        <f t="shared" si="3"/>
        <v>0</v>
      </c>
      <c r="W54" s="74">
        <f t="shared" si="4"/>
        <v>1010</v>
      </c>
    </row>
    <row r="55" spans="1:23" x14ac:dyDescent="0.45">
      <c r="A55" s="1" t="s">
        <v>261</v>
      </c>
      <c r="B55" s="64">
        <v>121</v>
      </c>
      <c r="C55" s="64">
        <v>62</v>
      </c>
      <c r="D55" s="65">
        <f>SUM(Table6[[#This Row],[Children 0-5]:[Children 6-11]])</f>
        <v>183</v>
      </c>
      <c r="E55" s="64">
        <v>53</v>
      </c>
      <c r="F55" s="64">
        <v>12</v>
      </c>
      <c r="G55" s="64">
        <v>224</v>
      </c>
      <c r="H55" s="66">
        <f t="shared" si="1"/>
        <v>472</v>
      </c>
      <c r="I55" s="64">
        <v>0</v>
      </c>
      <c r="J55" s="64">
        <v>0</v>
      </c>
      <c r="K55" s="65">
        <f>SUM(Table6[[#This Row],[Children 0-5/2]:[Children 6-11/2]])</f>
        <v>0</v>
      </c>
      <c r="L55" s="64">
        <v>0</v>
      </c>
      <c r="M55" s="64">
        <v>0</v>
      </c>
      <c r="N55" s="64">
        <v>80</v>
      </c>
      <c r="O55" s="67">
        <f t="shared" si="2"/>
        <v>80</v>
      </c>
      <c r="P55" s="64">
        <v>0</v>
      </c>
      <c r="Q55" s="64">
        <v>0</v>
      </c>
      <c r="R55" s="65">
        <f>SUM(Table6[[#This Row],[Children 0-5/3]:[Children 6-11/3]])</f>
        <v>0</v>
      </c>
      <c r="S55" s="64">
        <v>0</v>
      </c>
      <c r="T55" s="64">
        <v>0</v>
      </c>
      <c r="U55" s="64">
        <v>0</v>
      </c>
      <c r="V55" s="68">
        <f t="shared" si="3"/>
        <v>0</v>
      </c>
      <c r="W55" s="74">
        <f t="shared" si="4"/>
        <v>552</v>
      </c>
    </row>
    <row r="56" spans="1:23" x14ac:dyDescent="0.45">
      <c r="A56" s="1" t="s">
        <v>266</v>
      </c>
      <c r="B56" s="64">
        <v>0</v>
      </c>
      <c r="C56" s="64">
        <v>74</v>
      </c>
      <c r="D56" s="65">
        <f>SUM(Table6[[#This Row],[Children 0-5]:[Children 6-11]])</f>
        <v>74</v>
      </c>
      <c r="E56" s="64">
        <v>0</v>
      </c>
      <c r="F56" s="64">
        <v>13</v>
      </c>
      <c r="G56" s="64">
        <v>0</v>
      </c>
      <c r="H56" s="66">
        <f t="shared" si="1"/>
        <v>87</v>
      </c>
      <c r="I56" s="64">
        <v>0</v>
      </c>
      <c r="J56" s="64">
        <v>0</v>
      </c>
      <c r="K56" s="65">
        <f>SUM(Table6[[#This Row],[Children 0-5/2]:[Children 6-11/2]])</f>
        <v>0</v>
      </c>
      <c r="L56" s="64">
        <v>0</v>
      </c>
      <c r="M56" s="64">
        <v>0</v>
      </c>
      <c r="N56" s="64">
        <v>22</v>
      </c>
      <c r="O56" s="67">
        <f t="shared" si="2"/>
        <v>22</v>
      </c>
      <c r="P56" s="64">
        <v>0</v>
      </c>
      <c r="Q56" s="64">
        <v>0</v>
      </c>
      <c r="R56" s="65">
        <f>SUM(Table6[[#This Row],[Children 0-5/3]:[Children 6-11/3]])</f>
        <v>0</v>
      </c>
      <c r="S56" s="64">
        <v>0</v>
      </c>
      <c r="T56" s="64">
        <v>0</v>
      </c>
      <c r="U56" s="64">
        <v>0</v>
      </c>
      <c r="V56" s="68">
        <f t="shared" si="3"/>
        <v>0</v>
      </c>
      <c r="W56" s="74">
        <f t="shared" si="4"/>
        <v>109</v>
      </c>
    </row>
    <row r="57" spans="1:23" x14ac:dyDescent="0.45">
      <c r="A57" s="1" t="s">
        <v>271</v>
      </c>
      <c r="B57" s="64">
        <v>933</v>
      </c>
      <c r="C57" s="64">
        <v>1265</v>
      </c>
      <c r="D57" s="65">
        <f>SUM(Table6[[#This Row],[Children 0-5]:[Children 6-11]])</f>
        <v>2198</v>
      </c>
      <c r="E57" s="64">
        <v>542</v>
      </c>
      <c r="F57" s="64">
        <v>336</v>
      </c>
      <c r="G57" s="64">
        <v>635</v>
      </c>
      <c r="H57" s="66">
        <f t="shared" si="1"/>
        <v>3711</v>
      </c>
      <c r="I57" s="65" t="s">
        <v>37</v>
      </c>
      <c r="J57" s="65" t="s">
        <v>37</v>
      </c>
      <c r="K57" s="65">
        <f>SUM(Table6[[#This Row],[Children 0-5/2]:[Children 6-11/2]])</f>
        <v>0</v>
      </c>
      <c r="L57" s="65" t="s">
        <v>37</v>
      </c>
      <c r="M57" s="65" t="s">
        <v>37</v>
      </c>
      <c r="N57" s="65" t="s">
        <v>37</v>
      </c>
      <c r="O57" s="67">
        <f t="shared" si="2"/>
        <v>0</v>
      </c>
      <c r="P57" s="65" t="s">
        <v>37</v>
      </c>
      <c r="Q57" s="65" t="s">
        <v>37</v>
      </c>
      <c r="R57" s="65">
        <f>SUM(Table6[[#This Row],[Children 0-5/3]:[Children 6-11/3]])</f>
        <v>0</v>
      </c>
      <c r="S57" s="65" t="s">
        <v>37</v>
      </c>
      <c r="T57" s="65" t="s">
        <v>37</v>
      </c>
      <c r="U57" s="65" t="s">
        <v>37</v>
      </c>
      <c r="V57" s="68">
        <f t="shared" si="3"/>
        <v>0</v>
      </c>
      <c r="W57" s="74">
        <f t="shared" si="4"/>
        <v>3711</v>
      </c>
    </row>
    <row r="58" spans="1:23" x14ac:dyDescent="0.45">
      <c r="A58" s="1" t="s">
        <v>276</v>
      </c>
      <c r="B58" s="65" t="s">
        <v>37</v>
      </c>
      <c r="C58" s="65" t="s">
        <v>37</v>
      </c>
      <c r="D58" s="65">
        <f>SUM(Table6[[#This Row],[Children 0-5]:[Children 6-11]])</f>
        <v>0</v>
      </c>
      <c r="E58" s="65" t="s">
        <v>37</v>
      </c>
      <c r="F58" s="65" t="s">
        <v>37</v>
      </c>
      <c r="G58" s="65" t="s">
        <v>37</v>
      </c>
      <c r="H58" s="66">
        <f t="shared" si="1"/>
        <v>0</v>
      </c>
      <c r="I58" s="65" t="s">
        <v>37</v>
      </c>
      <c r="J58" s="65" t="s">
        <v>37</v>
      </c>
      <c r="K58" s="65">
        <f>SUM(Table6[[#This Row],[Children 0-5/2]:[Children 6-11/2]])</f>
        <v>0</v>
      </c>
      <c r="L58" s="65" t="s">
        <v>37</v>
      </c>
      <c r="M58" s="65" t="s">
        <v>37</v>
      </c>
      <c r="N58" s="65" t="s">
        <v>37</v>
      </c>
      <c r="O58" s="67">
        <f t="shared" si="2"/>
        <v>0</v>
      </c>
      <c r="P58" s="65" t="s">
        <v>37</v>
      </c>
      <c r="Q58" s="65" t="s">
        <v>37</v>
      </c>
      <c r="R58" s="65">
        <f>SUM(Table6[[#This Row],[Children 0-5/3]:[Children 6-11/3]])</f>
        <v>0</v>
      </c>
      <c r="S58" s="65" t="s">
        <v>37</v>
      </c>
      <c r="T58" s="65" t="s">
        <v>37</v>
      </c>
      <c r="U58" s="65" t="s">
        <v>37</v>
      </c>
      <c r="V58" s="68">
        <f t="shared" si="3"/>
        <v>0</v>
      </c>
      <c r="W58" s="74">
        <f t="shared" si="4"/>
        <v>0</v>
      </c>
    </row>
    <row r="59" spans="1:23" x14ac:dyDescent="0.45">
      <c r="A59" s="1" t="s">
        <v>278</v>
      </c>
      <c r="B59" s="64">
        <v>10</v>
      </c>
      <c r="C59" s="64">
        <v>110</v>
      </c>
      <c r="D59" s="65">
        <f>SUM(Table6[[#This Row],[Children 0-5]:[Children 6-11]])</f>
        <v>120</v>
      </c>
      <c r="E59" s="64">
        <v>0</v>
      </c>
      <c r="F59" s="64">
        <v>0</v>
      </c>
      <c r="G59" s="64">
        <v>0</v>
      </c>
      <c r="H59" s="66">
        <f t="shared" si="1"/>
        <v>120</v>
      </c>
      <c r="I59" s="64">
        <v>0</v>
      </c>
      <c r="J59" s="64">
        <v>0</v>
      </c>
      <c r="K59" s="65">
        <f>SUM(Table6[[#This Row],[Children 0-5/2]:[Children 6-11/2]])</f>
        <v>0</v>
      </c>
      <c r="L59" s="64">
        <v>0</v>
      </c>
      <c r="M59" s="64">
        <v>0</v>
      </c>
      <c r="N59" s="64">
        <v>0</v>
      </c>
      <c r="O59" s="67">
        <f t="shared" si="2"/>
        <v>0</v>
      </c>
      <c r="P59" s="64">
        <v>0</v>
      </c>
      <c r="Q59" s="64">
        <v>0</v>
      </c>
      <c r="R59" s="65">
        <f>SUM(Table6[[#This Row],[Children 0-5/3]:[Children 6-11/3]])</f>
        <v>0</v>
      </c>
      <c r="S59" s="64">
        <v>0</v>
      </c>
      <c r="T59" s="64">
        <v>0</v>
      </c>
      <c r="U59" s="64">
        <v>0</v>
      </c>
      <c r="V59" s="68">
        <f t="shared" si="3"/>
        <v>0</v>
      </c>
      <c r="W59" s="74">
        <f t="shared" si="4"/>
        <v>120</v>
      </c>
    </row>
    <row r="60" spans="1:23" x14ac:dyDescent="0.45">
      <c r="A60" s="1" t="s">
        <v>283</v>
      </c>
      <c r="B60" s="64">
        <v>1990</v>
      </c>
      <c r="C60" s="64">
        <v>2336</v>
      </c>
      <c r="D60" s="65">
        <f>SUM(Table6[[#This Row],[Children 0-5]:[Children 6-11]])</f>
        <v>4326</v>
      </c>
      <c r="E60" s="64">
        <v>921</v>
      </c>
      <c r="F60" s="64">
        <v>0</v>
      </c>
      <c r="G60" s="64">
        <v>0</v>
      </c>
      <c r="H60" s="66">
        <f t="shared" si="1"/>
        <v>5247</v>
      </c>
      <c r="I60" s="64">
        <v>0</v>
      </c>
      <c r="J60" s="64">
        <v>0</v>
      </c>
      <c r="K60" s="65">
        <f>SUM(Table6[[#This Row],[Children 0-5/2]:[Children 6-11/2]])</f>
        <v>0</v>
      </c>
      <c r="L60" s="64">
        <v>0</v>
      </c>
      <c r="M60" s="64">
        <v>0</v>
      </c>
      <c r="N60" s="64">
        <v>0</v>
      </c>
      <c r="O60" s="67">
        <f t="shared" si="2"/>
        <v>0</v>
      </c>
      <c r="P60" s="64">
        <v>0</v>
      </c>
      <c r="Q60" s="64">
        <v>0</v>
      </c>
      <c r="R60" s="65">
        <f>SUM(Table6[[#This Row],[Children 0-5/3]:[Children 6-11/3]])</f>
        <v>0</v>
      </c>
      <c r="S60" s="64">
        <v>0</v>
      </c>
      <c r="T60" s="64">
        <v>0</v>
      </c>
      <c r="U60" s="64">
        <v>0</v>
      </c>
      <c r="V60" s="68">
        <f t="shared" si="3"/>
        <v>0</v>
      </c>
      <c r="W60" s="74">
        <f t="shared" si="4"/>
        <v>5247</v>
      </c>
    </row>
    <row r="61" spans="1:23" x14ac:dyDescent="0.45">
      <c r="A61" s="1" t="s">
        <v>288</v>
      </c>
      <c r="B61" s="64">
        <v>110</v>
      </c>
      <c r="C61" s="64">
        <v>1090</v>
      </c>
      <c r="D61" s="65">
        <f>SUM(Table6[[#This Row],[Children 0-5]:[Children 6-11]])</f>
        <v>1200</v>
      </c>
      <c r="E61" s="64">
        <v>145</v>
      </c>
      <c r="F61" s="64">
        <v>80</v>
      </c>
      <c r="G61" s="64">
        <v>295</v>
      </c>
      <c r="H61" s="66">
        <f t="shared" si="1"/>
        <v>1720</v>
      </c>
      <c r="I61" s="64">
        <v>0</v>
      </c>
      <c r="J61" s="64">
        <v>0</v>
      </c>
      <c r="K61" s="65">
        <f>SUM(Table6[[#This Row],[Children 0-5/2]:[Children 6-11/2]])</f>
        <v>0</v>
      </c>
      <c r="L61" s="64">
        <v>0</v>
      </c>
      <c r="M61" s="64">
        <v>0</v>
      </c>
      <c r="N61" s="64">
        <v>0</v>
      </c>
      <c r="O61" s="67">
        <f t="shared" si="2"/>
        <v>0</v>
      </c>
      <c r="P61" s="64">
        <v>0</v>
      </c>
      <c r="Q61" s="64">
        <v>0</v>
      </c>
      <c r="R61" s="65">
        <f>SUM(Table6[[#This Row],[Children 0-5/3]:[Children 6-11/3]])</f>
        <v>0</v>
      </c>
      <c r="S61" s="64">
        <v>0</v>
      </c>
      <c r="T61" s="64">
        <v>75</v>
      </c>
      <c r="U61" s="64">
        <v>0</v>
      </c>
      <c r="V61" s="68">
        <f t="shared" si="3"/>
        <v>75</v>
      </c>
      <c r="W61" s="74">
        <f t="shared" si="4"/>
        <v>1795</v>
      </c>
    </row>
    <row r="62" spans="1:23" x14ac:dyDescent="0.45">
      <c r="A62" s="1" t="s">
        <v>293</v>
      </c>
      <c r="B62" s="64">
        <v>111</v>
      </c>
      <c r="C62" s="64">
        <v>58</v>
      </c>
      <c r="D62" s="65">
        <f>SUM(Table6[[#This Row],[Children 0-5]:[Children 6-11]])</f>
        <v>169</v>
      </c>
      <c r="E62" s="64">
        <v>20</v>
      </c>
      <c r="F62" s="64">
        <v>0</v>
      </c>
      <c r="G62" s="64">
        <v>0</v>
      </c>
      <c r="H62" s="66">
        <f t="shared" si="1"/>
        <v>189</v>
      </c>
      <c r="I62" s="64">
        <v>0</v>
      </c>
      <c r="J62" s="64">
        <v>0</v>
      </c>
      <c r="K62" s="65">
        <f>SUM(Table6[[#This Row],[Children 0-5/2]:[Children 6-11/2]])</f>
        <v>0</v>
      </c>
      <c r="L62" s="64">
        <v>0</v>
      </c>
      <c r="M62" s="64">
        <v>0</v>
      </c>
      <c r="N62" s="64">
        <v>0</v>
      </c>
      <c r="O62" s="67">
        <f t="shared" si="2"/>
        <v>0</v>
      </c>
      <c r="P62" s="64">
        <v>0</v>
      </c>
      <c r="Q62" s="64">
        <v>0</v>
      </c>
      <c r="R62" s="65">
        <f>SUM(Table6[[#This Row],[Children 0-5/3]:[Children 6-11/3]])</f>
        <v>0</v>
      </c>
      <c r="S62" s="64">
        <v>0</v>
      </c>
      <c r="T62" s="64">
        <v>0</v>
      </c>
      <c r="U62" s="64">
        <v>0</v>
      </c>
      <c r="V62" s="68">
        <f t="shared" si="3"/>
        <v>0</v>
      </c>
      <c r="W62" s="74">
        <f t="shared" si="4"/>
        <v>189</v>
      </c>
    </row>
    <row r="63" spans="1:23" x14ac:dyDescent="0.45">
      <c r="A63" s="1" t="s">
        <v>298</v>
      </c>
      <c r="B63" s="64">
        <v>765</v>
      </c>
      <c r="C63" s="64">
        <v>340</v>
      </c>
      <c r="D63" s="65">
        <f>SUM(Table6[[#This Row],[Children 0-5]:[Children 6-11]])</f>
        <v>1105</v>
      </c>
      <c r="E63" s="64">
        <v>30</v>
      </c>
      <c r="F63" s="64">
        <v>45</v>
      </c>
      <c r="G63" s="64">
        <v>280</v>
      </c>
      <c r="H63" s="66">
        <f t="shared" si="1"/>
        <v>1460</v>
      </c>
      <c r="I63" s="64">
        <v>0</v>
      </c>
      <c r="J63" s="64">
        <v>0</v>
      </c>
      <c r="K63" s="65">
        <f>SUM(Table6[[#This Row],[Children 0-5/2]:[Children 6-11/2]])</f>
        <v>0</v>
      </c>
      <c r="L63" s="64">
        <v>0</v>
      </c>
      <c r="M63" s="64">
        <v>0</v>
      </c>
      <c r="N63" s="64">
        <v>0</v>
      </c>
      <c r="O63" s="67">
        <f t="shared" si="2"/>
        <v>0</v>
      </c>
      <c r="P63" s="64">
        <v>0</v>
      </c>
      <c r="Q63" s="64">
        <v>0</v>
      </c>
      <c r="R63" s="65">
        <f>SUM(Table6[[#This Row],[Children 0-5/3]:[Children 6-11/3]])</f>
        <v>0</v>
      </c>
      <c r="S63" s="64">
        <v>0</v>
      </c>
      <c r="T63" s="64">
        <v>0</v>
      </c>
      <c r="U63" s="64">
        <v>0</v>
      </c>
      <c r="V63" s="68">
        <f t="shared" si="3"/>
        <v>0</v>
      </c>
      <c r="W63" s="74">
        <f t="shared" si="4"/>
        <v>1460</v>
      </c>
    </row>
    <row r="64" spans="1:23" x14ac:dyDescent="0.45">
      <c r="A64" s="1" t="s">
        <v>303</v>
      </c>
      <c r="B64" s="64">
        <v>2039</v>
      </c>
      <c r="C64" s="64">
        <v>982</v>
      </c>
      <c r="D64" s="65">
        <f>SUM(Table6[[#This Row],[Children 0-5]:[Children 6-11]])</f>
        <v>3021</v>
      </c>
      <c r="E64" s="64">
        <v>516</v>
      </c>
      <c r="F64" s="64">
        <v>2266</v>
      </c>
      <c r="G64" s="64">
        <v>3021</v>
      </c>
      <c r="H64" s="66">
        <f t="shared" si="1"/>
        <v>8824</v>
      </c>
      <c r="I64" s="64">
        <v>1604</v>
      </c>
      <c r="J64" s="64">
        <v>96</v>
      </c>
      <c r="K64" s="65">
        <f>SUM(Table6[[#This Row],[Children 0-5/2]:[Children 6-11/2]])</f>
        <v>1700</v>
      </c>
      <c r="L64" s="64">
        <v>0</v>
      </c>
      <c r="M64" s="64">
        <v>3146</v>
      </c>
      <c r="N64" s="64">
        <v>4739</v>
      </c>
      <c r="O64" s="67">
        <f t="shared" si="2"/>
        <v>9585</v>
      </c>
      <c r="P64" s="64">
        <v>0</v>
      </c>
      <c r="Q64" s="64">
        <v>0</v>
      </c>
      <c r="R64" s="65">
        <f>SUM(Table6[[#This Row],[Children 0-5/3]:[Children 6-11/3]])</f>
        <v>0</v>
      </c>
      <c r="S64" s="64">
        <v>0</v>
      </c>
      <c r="T64" s="64">
        <v>0</v>
      </c>
      <c r="U64" s="64">
        <v>0</v>
      </c>
      <c r="V64" s="68">
        <f t="shared" si="3"/>
        <v>0</v>
      </c>
      <c r="W64" s="74">
        <f t="shared" si="4"/>
        <v>18409</v>
      </c>
    </row>
    <row r="65" spans="1:23" x14ac:dyDescent="0.45">
      <c r="A65" s="1" t="s">
        <v>308</v>
      </c>
      <c r="B65" s="64">
        <v>0</v>
      </c>
      <c r="C65" s="64">
        <v>150</v>
      </c>
      <c r="D65" s="65">
        <f>SUM(Table6[[#This Row],[Children 0-5]:[Children 6-11]])</f>
        <v>150</v>
      </c>
      <c r="E65" s="64">
        <v>0</v>
      </c>
      <c r="F65" s="64">
        <v>16</v>
      </c>
      <c r="G65" s="64">
        <v>15</v>
      </c>
      <c r="H65" s="66">
        <f t="shared" si="1"/>
        <v>181</v>
      </c>
      <c r="I65" s="64">
        <v>0</v>
      </c>
      <c r="J65" s="64">
        <v>0</v>
      </c>
      <c r="K65" s="65">
        <f>SUM(Table6[[#This Row],[Children 0-5/2]:[Children 6-11/2]])</f>
        <v>0</v>
      </c>
      <c r="L65" s="64">
        <v>0</v>
      </c>
      <c r="M65" s="64">
        <v>0</v>
      </c>
      <c r="N65" s="64">
        <v>0</v>
      </c>
      <c r="O65" s="67">
        <f t="shared" si="2"/>
        <v>0</v>
      </c>
      <c r="P65" s="64">
        <v>0</v>
      </c>
      <c r="Q65" s="65" t="s">
        <v>37</v>
      </c>
      <c r="R65" s="65">
        <f>SUM(Table6[[#This Row],[Children 0-5/3]:[Children 6-11/3]])</f>
        <v>0</v>
      </c>
      <c r="S65" s="64">
        <v>0</v>
      </c>
      <c r="T65" s="64">
        <v>0</v>
      </c>
      <c r="U65" s="64">
        <v>0</v>
      </c>
      <c r="V65" s="68">
        <f t="shared" si="3"/>
        <v>0</v>
      </c>
      <c r="W65" s="74">
        <f t="shared" si="4"/>
        <v>181</v>
      </c>
    </row>
    <row r="66" spans="1:23" x14ac:dyDescent="0.45">
      <c r="A66" s="1" t="s">
        <v>313</v>
      </c>
      <c r="B66" s="64">
        <v>320</v>
      </c>
      <c r="C66" s="64">
        <v>0</v>
      </c>
      <c r="D66" s="65">
        <f>SUM(Table6[[#This Row],[Children 0-5]:[Children 6-11]])</f>
        <v>320</v>
      </c>
      <c r="E66" s="64">
        <v>0</v>
      </c>
      <c r="F66" s="64">
        <v>31</v>
      </c>
      <c r="G66" s="64">
        <v>536</v>
      </c>
      <c r="H66" s="66">
        <f t="shared" si="1"/>
        <v>887</v>
      </c>
      <c r="I66" s="64">
        <v>0</v>
      </c>
      <c r="J66" s="64">
        <v>0</v>
      </c>
      <c r="K66" s="65">
        <f>SUM(Table6[[#This Row],[Children 0-5/2]:[Children 6-11/2]])</f>
        <v>0</v>
      </c>
      <c r="L66" s="64">
        <v>0</v>
      </c>
      <c r="M66" s="64">
        <v>0</v>
      </c>
      <c r="N66" s="64">
        <v>0</v>
      </c>
      <c r="O66" s="67">
        <f t="shared" si="2"/>
        <v>0</v>
      </c>
      <c r="P66" s="64">
        <v>0</v>
      </c>
      <c r="Q66" s="64">
        <v>0</v>
      </c>
      <c r="R66" s="65">
        <f>SUM(Table6[[#This Row],[Children 0-5/3]:[Children 6-11/3]])</f>
        <v>0</v>
      </c>
      <c r="S66" s="64">
        <v>0</v>
      </c>
      <c r="T66" s="64">
        <v>0</v>
      </c>
      <c r="U66" s="64">
        <v>0</v>
      </c>
      <c r="V66" s="68">
        <f t="shared" si="3"/>
        <v>0</v>
      </c>
      <c r="W66" s="74">
        <f t="shared" si="4"/>
        <v>887</v>
      </c>
    </row>
    <row r="67" spans="1:23" x14ac:dyDescent="0.45">
      <c r="A67" s="1" t="s">
        <v>318</v>
      </c>
      <c r="B67" s="64">
        <v>319</v>
      </c>
      <c r="C67" s="64">
        <v>397</v>
      </c>
      <c r="D67" s="65">
        <f>SUM(Table6[[#This Row],[Children 0-5]:[Children 6-11]])</f>
        <v>716</v>
      </c>
      <c r="E67" s="64">
        <v>41</v>
      </c>
      <c r="F67" s="64">
        <v>35</v>
      </c>
      <c r="G67" s="64">
        <v>177</v>
      </c>
      <c r="H67" s="66">
        <f t="shared" si="1"/>
        <v>969</v>
      </c>
      <c r="I67" s="64">
        <v>226</v>
      </c>
      <c r="J67" s="64">
        <v>63</v>
      </c>
      <c r="K67" s="65">
        <f>SUM(Table6[[#This Row],[Children 0-5/2]:[Children 6-11/2]])</f>
        <v>289</v>
      </c>
      <c r="L67" s="64">
        <v>0</v>
      </c>
      <c r="M67" s="64">
        <v>0</v>
      </c>
      <c r="N67" s="64">
        <v>2925</v>
      </c>
      <c r="O67" s="67">
        <f t="shared" si="2"/>
        <v>3214</v>
      </c>
      <c r="P67" s="64">
        <v>0</v>
      </c>
      <c r="Q67" s="64">
        <v>0</v>
      </c>
      <c r="R67" s="65">
        <f>SUM(Table6[[#This Row],[Children 0-5/3]:[Children 6-11/3]])</f>
        <v>0</v>
      </c>
      <c r="S67" s="64">
        <v>0</v>
      </c>
      <c r="T67" s="64">
        <v>0</v>
      </c>
      <c r="U67" s="64">
        <v>0</v>
      </c>
      <c r="V67" s="68">
        <f t="shared" si="3"/>
        <v>0</v>
      </c>
      <c r="W67" s="74">
        <f t="shared" si="4"/>
        <v>4183</v>
      </c>
    </row>
    <row r="68" spans="1:23" x14ac:dyDescent="0.45">
      <c r="A68" s="1" t="s">
        <v>323</v>
      </c>
      <c r="B68" s="64">
        <v>0</v>
      </c>
      <c r="C68" s="64">
        <v>129</v>
      </c>
      <c r="D68" s="65">
        <f>SUM(Table6[[#This Row],[Children 0-5]:[Children 6-11]])</f>
        <v>129</v>
      </c>
      <c r="E68" s="64">
        <v>64</v>
      </c>
      <c r="F68" s="64">
        <v>0</v>
      </c>
      <c r="G68" s="64">
        <v>0</v>
      </c>
      <c r="H68" s="66">
        <f t="shared" si="1"/>
        <v>193</v>
      </c>
      <c r="I68" s="64">
        <v>615</v>
      </c>
      <c r="J68" s="64">
        <v>0</v>
      </c>
      <c r="K68" s="65">
        <f>SUM(Table6[[#This Row],[Children 0-5/2]:[Children 6-11/2]])</f>
        <v>615</v>
      </c>
      <c r="L68" s="64">
        <v>0</v>
      </c>
      <c r="M68" s="64">
        <v>0</v>
      </c>
      <c r="N68" s="64">
        <v>0</v>
      </c>
      <c r="O68" s="67">
        <f t="shared" si="2"/>
        <v>615</v>
      </c>
      <c r="P68" s="64">
        <v>0</v>
      </c>
      <c r="Q68" s="64">
        <v>0</v>
      </c>
      <c r="R68" s="65">
        <f>SUM(Table6[[#This Row],[Children 0-5/3]:[Children 6-11/3]])</f>
        <v>0</v>
      </c>
      <c r="S68" s="64">
        <v>0</v>
      </c>
      <c r="T68" s="64">
        <v>0</v>
      </c>
      <c r="U68" s="64">
        <v>0</v>
      </c>
      <c r="V68" s="68">
        <f t="shared" si="3"/>
        <v>0</v>
      </c>
      <c r="W68" s="74">
        <f t="shared" si="4"/>
        <v>808</v>
      </c>
    </row>
    <row r="69" spans="1:23" x14ac:dyDescent="0.45">
      <c r="A69" s="1" t="s">
        <v>328</v>
      </c>
      <c r="B69" s="64">
        <v>504</v>
      </c>
      <c r="C69" s="64">
        <v>911</v>
      </c>
      <c r="D69" s="65">
        <f>SUM(Table6[[#This Row],[Children 0-5]:[Children 6-11]])</f>
        <v>1415</v>
      </c>
      <c r="E69" s="64">
        <v>0</v>
      </c>
      <c r="F69" s="64">
        <v>94</v>
      </c>
      <c r="G69" s="64">
        <v>9</v>
      </c>
      <c r="H69" s="66">
        <f t="shared" si="1"/>
        <v>1518</v>
      </c>
      <c r="I69" s="64">
        <v>0</v>
      </c>
      <c r="J69" s="64">
        <v>0</v>
      </c>
      <c r="K69" s="65">
        <f>SUM(Table6[[#This Row],[Children 0-5/2]:[Children 6-11/2]])</f>
        <v>0</v>
      </c>
      <c r="L69" s="64">
        <v>0</v>
      </c>
      <c r="M69" s="64">
        <v>0</v>
      </c>
      <c r="N69" s="64">
        <v>118</v>
      </c>
      <c r="O69" s="67">
        <f t="shared" si="2"/>
        <v>118</v>
      </c>
      <c r="P69" s="64">
        <v>0</v>
      </c>
      <c r="Q69" s="64">
        <v>0</v>
      </c>
      <c r="R69" s="65">
        <f>SUM(Table6[[#This Row],[Children 0-5/3]:[Children 6-11/3]])</f>
        <v>0</v>
      </c>
      <c r="S69" s="64">
        <v>0</v>
      </c>
      <c r="T69" s="64">
        <v>0</v>
      </c>
      <c r="U69" s="64">
        <v>0</v>
      </c>
      <c r="V69" s="68">
        <f t="shared" si="3"/>
        <v>0</v>
      </c>
      <c r="W69" s="74">
        <f t="shared" ref="W69:W100" si="5">SUM(H69,O69,V69)</f>
        <v>1636</v>
      </c>
    </row>
    <row r="70" spans="1:23" x14ac:dyDescent="0.45">
      <c r="A70" s="1" t="s">
        <v>333</v>
      </c>
      <c r="B70" s="64">
        <v>856</v>
      </c>
      <c r="C70" s="64">
        <v>182</v>
      </c>
      <c r="D70" s="65">
        <f>SUM(Table6[[#This Row],[Children 0-5]:[Children 6-11]])</f>
        <v>1038</v>
      </c>
      <c r="E70" s="64">
        <v>48</v>
      </c>
      <c r="F70" s="64">
        <v>103</v>
      </c>
      <c r="G70" s="64">
        <v>451</v>
      </c>
      <c r="H70" s="66">
        <f t="shared" si="1"/>
        <v>1640</v>
      </c>
      <c r="I70" s="64">
        <v>0</v>
      </c>
      <c r="J70" s="64">
        <v>0</v>
      </c>
      <c r="K70" s="65">
        <f>SUM(Table6[[#This Row],[Children 0-5/2]:[Children 6-11/2]])</f>
        <v>0</v>
      </c>
      <c r="L70" s="64">
        <v>0</v>
      </c>
      <c r="M70" s="64">
        <v>107</v>
      </c>
      <c r="N70" s="64">
        <v>290</v>
      </c>
      <c r="O70" s="67">
        <f t="shared" si="2"/>
        <v>397</v>
      </c>
      <c r="P70" s="64">
        <v>23</v>
      </c>
      <c r="Q70" s="64">
        <v>0</v>
      </c>
      <c r="R70" s="65">
        <f>SUM(Table6[[#This Row],[Children 0-5/3]:[Children 6-11/3]])</f>
        <v>23</v>
      </c>
      <c r="S70" s="64">
        <v>0</v>
      </c>
      <c r="T70" s="64">
        <v>0</v>
      </c>
      <c r="U70" s="64">
        <v>0</v>
      </c>
      <c r="V70" s="68">
        <f t="shared" si="3"/>
        <v>23</v>
      </c>
      <c r="W70" s="74">
        <f t="shared" si="5"/>
        <v>2060</v>
      </c>
    </row>
    <row r="71" spans="1:23" x14ac:dyDescent="0.45">
      <c r="A71" s="1" t="s">
        <v>338</v>
      </c>
      <c r="B71" s="64">
        <v>30</v>
      </c>
      <c r="C71" s="64">
        <v>90</v>
      </c>
      <c r="D71" s="65">
        <f>SUM(Table6[[#This Row],[Children 0-5]:[Children 6-11]])</f>
        <v>120</v>
      </c>
      <c r="E71" s="64">
        <v>40</v>
      </c>
      <c r="F71" s="64">
        <v>79</v>
      </c>
      <c r="G71" s="64">
        <v>575</v>
      </c>
      <c r="H71" s="66">
        <f t="shared" ref="H71:H126" si="6">SUM(D71:G71)</f>
        <v>814</v>
      </c>
      <c r="I71" s="64">
        <v>0</v>
      </c>
      <c r="J71" s="64">
        <v>0</v>
      </c>
      <c r="K71" s="65">
        <f>SUM(Table6[[#This Row],[Children 0-5/2]:[Children 6-11/2]])</f>
        <v>0</v>
      </c>
      <c r="L71" s="64">
        <v>0</v>
      </c>
      <c r="M71" s="64">
        <v>0</v>
      </c>
      <c r="N71" s="64">
        <v>0</v>
      </c>
      <c r="O71" s="67">
        <f t="shared" ref="O71:O126" si="7">SUM(K71:N71)</f>
        <v>0</v>
      </c>
      <c r="P71" s="64">
        <v>0</v>
      </c>
      <c r="Q71" s="64">
        <v>0</v>
      </c>
      <c r="R71" s="65">
        <f>SUM(Table6[[#This Row],[Children 0-5/3]:[Children 6-11/3]])</f>
        <v>0</v>
      </c>
      <c r="S71" s="64">
        <v>0</v>
      </c>
      <c r="T71" s="64">
        <v>0</v>
      </c>
      <c r="U71" s="64">
        <v>0</v>
      </c>
      <c r="V71" s="68">
        <f t="shared" ref="V71:V126" si="8">SUM(R71:U71)</f>
        <v>0</v>
      </c>
      <c r="W71" s="74">
        <f t="shared" si="5"/>
        <v>814</v>
      </c>
    </row>
    <row r="72" spans="1:23" x14ac:dyDescent="0.45">
      <c r="A72" s="1" t="s">
        <v>343</v>
      </c>
      <c r="B72" s="64">
        <v>40</v>
      </c>
      <c r="C72" s="64">
        <v>45</v>
      </c>
      <c r="D72" s="65">
        <f>SUM(Table6[[#This Row],[Children 0-5]:[Children 6-11]])</f>
        <v>85</v>
      </c>
      <c r="E72" s="64">
        <v>0</v>
      </c>
      <c r="F72" s="64">
        <v>0</v>
      </c>
      <c r="G72" s="64">
        <v>0</v>
      </c>
      <c r="H72" s="66">
        <f t="shared" si="6"/>
        <v>85</v>
      </c>
      <c r="I72" s="64">
        <v>0</v>
      </c>
      <c r="J72" s="64">
        <v>0</v>
      </c>
      <c r="K72" s="65">
        <f>SUM(Table6[[#This Row],[Children 0-5/2]:[Children 6-11/2]])</f>
        <v>0</v>
      </c>
      <c r="L72" s="64">
        <v>0</v>
      </c>
      <c r="M72" s="64">
        <v>0</v>
      </c>
      <c r="N72" s="64">
        <v>0</v>
      </c>
      <c r="O72" s="67">
        <f t="shared" si="7"/>
        <v>0</v>
      </c>
      <c r="P72" s="64">
        <v>0</v>
      </c>
      <c r="Q72" s="64">
        <v>0</v>
      </c>
      <c r="R72" s="65">
        <f>SUM(Table6[[#This Row],[Children 0-5/3]:[Children 6-11/3]])</f>
        <v>0</v>
      </c>
      <c r="S72" s="64">
        <v>0</v>
      </c>
      <c r="T72" s="64">
        <v>0</v>
      </c>
      <c r="U72" s="64">
        <v>0</v>
      </c>
      <c r="V72" s="68">
        <f t="shared" si="8"/>
        <v>0</v>
      </c>
      <c r="W72" s="74">
        <f t="shared" si="5"/>
        <v>85</v>
      </c>
    </row>
    <row r="73" spans="1:23" x14ac:dyDescent="0.45">
      <c r="A73" s="1" t="s">
        <v>348</v>
      </c>
      <c r="B73" s="64">
        <v>225</v>
      </c>
      <c r="C73" s="64">
        <v>190</v>
      </c>
      <c r="D73" s="65">
        <f>SUM(Table6[[#This Row],[Children 0-5]:[Children 6-11]])</f>
        <v>415</v>
      </c>
      <c r="E73" s="64">
        <v>0</v>
      </c>
      <c r="F73" s="64">
        <v>100</v>
      </c>
      <c r="G73" s="64">
        <v>150</v>
      </c>
      <c r="H73" s="66">
        <f t="shared" si="6"/>
        <v>665</v>
      </c>
      <c r="I73" s="64">
        <v>0</v>
      </c>
      <c r="J73" s="64">
        <v>0</v>
      </c>
      <c r="K73" s="65">
        <f>SUM(Table6[[#This Row],[Children 0-5/2]:[Children 6-11/2]])</f>
        <v>0</v>
      </c>
      <c r="L73" s="64">
        <v>0</v>
      </c>
      <c r="M73" s="64">
        <v>160</v>
      </c>
      <c r="N73" s="64">
        <v>75</v>
      </c>
      <c r="O73" s="67">
        <f t="shared" si="7"/>
        <v>235</v>
      </c>
      <c r="P73" s="64">
        <v>0</v>
      </c>
      <c r="Q73" s="64">
        <v>0</v>
      </c>
      <c r="R73" s="65">
        <f>SUM(Table6[[#This Row],[Children 0-5/3]:[Children 6-11/3]])</f>
        <v>0</v>
      </c>
      <c r="S73" s="64">
        <v>0</v>
      </c>
      <c r="T73" s="64">
        <v>0</v>
      </c>
      <c r="U73" s="64">
        <v>0</v>
      </c>
      <c r="V73" s="68">
        <f t="shared" si="8"/>
        <v>0</v>
      </c>
      <c r="W73" s="74">
        <f t="shared" si="5"/>
        <v>900</v>
      </c>
    </row>
    <row r="74" spans="1:23" x14ac:dyDescent="0.45">
      <c r="A74" s="1" t="s">
        <v>353</v>
      </c>
      <c r="B74" s="64">
        <v>66014</v>
      </c>
      <c r="C74" s="64">
        <v>66014</v>
      </c>
      <c r="D74" s="65">
        <f>SUM(Table6[[#This Row],[Children 0-5]:[Children 6-11]])</f>
        <v>132028</v>
      </c>
      <c r="E74" s="64">
        <v>31834</v>
      </c>
      <c r="F74" s="64">
        <v>45477</v>
      </c>
      <c r="G74" s="64">
        <v>26349</v>
      </c>
      <c r="H74" s="66">
        <f t="shared" si="6"/>
        <v>235688</v>
      </c>
      <c r="I74" s="64">
        <v>7060</v>
      </c>
      <c r="J74" s="64">
        <v>26148</v>
      </c>
      <c r="K74" s="65">
        <f>SUM(Table6[[#This Row],[Children 0-5/2]:[Children 6-11/2]])</f>
        <v>33208</v>
      </c>
      <c r="L74" s="64">
        <v>7543</v>
      </c>
      <c r="M74" s="64">
        <v>46709</v>
      </c>
      <c r="N74" s="64">
        <v>18705</v>
      </c>
      <c r="O74" s="67">
        <f t="shared" si="7"/>
        <v>106165</v>
      </c>
      <c r="P74" s="64">
        <v>574</v>
      </c>
      <c r="Q74" s="64">
        <v>4333</v>
      </c>
      <c r="R74" s="65">
        <f>SUM(Table6[[#This Row],[Children 0-5/3]:[Children 6-11/3]])</f>
        <v>4907</v>
      </c>
      <c r="S74" s="64">
        <v>2</v>
      </c>
      <c r="T74" s="64">
        <v>273</v>
      </c>
      <c r="U74" s="64">
        <v>2295</v>
      </c>
      <c r="V74" s="68">
        <f t="shared" si="8"/>
        <v>7477</v>
      </c>
      <c r="W74" s="74">
        <f t="shared" si="5"/>
        <v>349330</v>
      </c>
    </row>
    <row r="75" spans="1:23" x14ac:dyDescent="0.45">
      <c r="A75" s="1" t="s">
        <v>358</v>
      </c>
      <c r="B75" s="64">
        <v>541</v>
      </c>
      <c r="C75" s="64">
        <v>791</v>
      </c>
      <c r="D75" s="65">
        <f>SUM(Table6[[#This Row],[Children 0-5]:[Children 6-11]])</f>
        <v>1332</v>
      </c>
      <c r="E75" s="64">
        <v>320</v>
      </c>
      <c r="F75" s="64">
        <v>353</v>
      </c>
      <c r="G75" s="64">
        <v>1947</v>
      </c>
      <c r="H75" s="66">
        <f t="shared" si="6"/>
        <v>3952</v>
      </c>
      <c r="I75" s="64">
        <v>595</v>
      </c>
      <c r="J75" s="64">
        <v>1275</v>
      </c>
      <c r="K75" s="65">
        <f>SUM(Table6[[#This Row],[Children 0-5/2]:[Children 6-11/2]])</f>
        <v>1870</v>
      </c>
      <c r="L75" s="64">
        <v>331</v>
      </c>
      <c r="M75" s="64">
        <v>337</v>
      </c>
      <c r="N75" s="64">
        <v>2868</v>
      </c>
      <c r="O75" s="67">
        <f t="shared" si="7"/>
        <v>5406</v>
      </c>
      <c r="P75" s="64">
        <v>0</v>
      </c>
      <c r="Q75" s="64">
        <v>0</v>
      </c>
      <c r="R75" s="65">
        <f>SUM(Table6[[#This Row],[Children 0-5/3]:[Children 6-11/3]])</f>
        <v>0</v>
      </c>
      <c r="S75" s="64">
        <v>0</v>
      </c>
      <c r="T75" s="64">
        <v>0</v>
      </c>
      <c r="U75" s="64">
        <v>0</v>
      </c>
      <c r="V75" s="68">
        <f t="shared" si="8"/>
        <v>0</v>
      </c>
      <c r="W75" s="74">
        <f t="shared" si="5"/>
        <v>9358</v>
      </c>
    </row>
    <row r="76" spans="1:23" x14ac:dyDescent="0.45">
      <c r="A76" s="1" t="s">
        <v>363</v>
      </c>
      <c r="B76" s="64">
        <v>92</v>
      </c>
      <c r="C76" s="64">
        <v>45</v>
      </c>
      <c r="D76" s="65">
        <f>SUM(Table6[[#This Row],[Children 0-5]:[Children 6-11]])</f>
        <v>137</v>
      </c>
      <c r="E76" s="64">
        <v>18</v>
      </c>
      <c r="F76" s="64">
        <v>65</v>
      </c>
      <c r="G76" s="64">
        <v>36</v>
      </c>
      <c r="H76" s="66">
        <f t="shared" si="6"/>
        <v>256</v>
      </c>
      <c r="I76" s="64">
        <v>10</v>
      </c>
      <c r="J76" s="64">
        <v>34</v>
      </c>
      <c r="K76" s="65">
        <f>SUM(Table6[[#This Row],[Children 0-5/2]:[Children 6-11/2]])</f>
        <v>44</v>
      </c>
      <c r="L76" s="64">
        <v>0</v>
      </c>
      <c r="M76" s="64">
        <v>0</v>
      </c>
      <c r="N76" s="64">
        <v>105</v>
      </c>
      <c r="O76" s="67">
        <f t="shared" si="7"/>
        <v>149</v>
      </c>
      <c r="P76" s="64">
        <v>0</v>
      </c>
      <c r="Q76" s="64">
        <v>0</v>
      </c>
      <c r="R76" s="65">
        <f>SUM(Table6[[#This Row],[Children 0-5/3]:[Children 6-11/3]])</f>
        <v>0</v>
      </c>
      <c r="S76" s="64">
        <v>0</v>
      </c>
      <c r="T76" s="64">
        <v>0</v>
      </c>
      <c r="U76" s="64">
        <v>0</v>
      </c>
      <c r="V76" s="68">
        <f t="shared" si="8"/>
        <v>0</v>
      </c>
      <c r="W76" s="74">
        <f t="shared" si="5"/>
        <v>405</v>
      </c>
    </row>
    <row r="77" spans="1:23" x14ac:dyDescent="0.45">
      <c r="A77" s="1" t="s">
        <v>368</v>
      </c>
      <c r="B77" s="64">
        <v>130</v>
      </c>
      <c r="C77" s="64">
        <v>152</v>
      </c>
      <c r="D77" s="65">
        <f>SUM(Table6[[#This Row],[Children 0-5]:[Children 6-11]])</f>
        <v>282</v>
      </c>
      <c r="E77" s="64">
        <v>4</v>
      </c>
      <c r="F77" s="64">
        <v>318</v>
      </c>
      <c r="G77" s="64">
        <v>0</v>
      </c>
      <c r="H77" s="66">
        <f t="shared" si="6"/>
        <v>604</v>
      </c>
      <c r="I77" s="64">
        <v>65</v>
      </c>
      <c r="J77" s="64">
        <v>90</v>
      </c>
      <c r="K77" s="65">
        <f>SUM(Table6[[#This Row],[Children 0-5/2]:[Children 6-11/2]])</f>
        <v>155</v>
      </c>
      <c r="L77" s="64">
        <v>0</v>
      </c>
      <c r="M77" s="64">
        <v>0</v>
      </c>
      <c r="N77" s="64">
        <v>1100</v>
      </c>
      <c r="O77" s="67">
        <f t="shared" si="7"/>
        <v>1255</v>
      </c>
      <c r="P77" s="64">
        <v>0</v>
      </c>
      <c r="Q77" s="64">
        <v>0</v>
      </c>
      <c r="R77" s="65">
        <f>SUM(Table6[[#This Row],[Children 0-5/3]:[Children 6-11/3]])</f>
        <v>0</v>
      </c>
      <c r="S77" s="64">
        <v>0</v>
      </c>
      <c r="T77" s="64">
        <v>0</v>
      </c>
      <c r="U77" s="64">
        <v>0</v>
      </c>
      <c r="V77" s="68">
        <f t="shared" si="8"/>
        <v>0</v>
      </c>
      <c r="W77" s="74">
        <f t="shared" si="5"/>
        <v>1859</v>
      </c>
    </row>
    <row r="78" spans="1:23" x14ac:dyDescent="0.45">
      <c r="A78" s="1" t="s">
        <v>373</v>
      </c>
      <c r="B78" s="65" t="s">
        <v>37</v>
      </c>
      <c r="C78" s="65" t="s">
        <v>37</v>
      </c>
      <c r="D78" s="65">
        <f>SUM(Table6[[#This Row],[Children 0-5]:[Children 6-11]])</f>
        <v>0</v>
      </c>
      <c r="E78" s="65" t="s">
        <v>37</v>
      </c>
      <c r="F78" s="65" t="s">
        <v>37</v>
      </c>
      <c r="G78" s="65" t="s">
        <v>37</v>
      </c>
      <c r="H78" s="66">
        <f t="shared" si="6"/>
        <v>0</v>
      </c>
      <c r="I78" s="65" t="s">
        <v>37</v>
      </c>
      <c r="J78" s="65" t="s">
        <v>37</v>
      </c>
      <c r="K78" s="65">
        <f>SUM(Table6[[#This Row],[Children 0-5/2]:[Children 6-11/2]])</f>
        <v>0</v>
      </c>
      <c r="L78" s="65" t="s">
        <v>37</v>
      </c>
      <c r="M78" s="65" t="s">
        <v>37</v>
      </c>
      <c r="N78" s="65" t="s">
        <v>37</v>
      </c>
      <c r="O78" s="67">
        <f t="shared" si="7"/>
        <v>0</v>
      </c>
      <c r="P78" s="65" t="s">
        <v>37</v>
      </c>
      <c r="Q78" s="65" t="s">
        <v>37</v>
      </c>
      <c r="R78" s="65">
        <f>SUM(Table6[[#This Row],[Children 0-5/3]:[Children 6-11/3]])</f>
        <v>0</v>
      </c>
      <c r="S78" s="65" t="s">
        <v>37</v>
      </c>
      <c r="T78" s="65" t="s">
        <v>37</v>
      </c>
      <c r="U78" s="65" t="s">
        <v>37</v>
      </c>
      <c r="V78" s="68">
        <f t="shared" si="8"/>
        <v>0</v>
      </c>
      <c r="W78" s="74">
        <f t="shared" si="5"/>
        <v>0</v>
      </c>
    </row>
    <row r="79" spans="1:23" x14ac:dyDescent="0.45">
      <c r="A79" s="1" t="s">
        <v>378</v>
      </c>
      <c r="B79" s="64">
        <v>7697</v>
      </c>
      <c r="C79" s="64">
        <v>222</v>
      </c>
      <c r="D79" s="65">
        <f>SUM(Table6[[#This Row],[Children 0-5]:[Children 6-11]])</f>
        <v>7919</v>
      </c>
      <c r="E79" s="64">
        <v>559</v>
      </c>
      <c r="F79" s="64">
        <v>405</v>
      </c>
      <c r="G79" s="64">
        <v>1225</v>
      </c>
      <c r="H79" s="66">
        <f t="shared" si="6"/>
        <v>10108</v>
      </c>
      <c r="I79" s="64">
        <v>181</v>
      </c>
      <c r="J79" s="64">
        <v>0</v>
      </c>
      <c r="K79" s="65">
        <f>SUM(Table6[[#This Row],[Children 0-5/2]:[Children 6-11/2]])</f>
        <v>181</v>
      </c>
      <c r="L79" s="64">
        <v>0</v>
      </c>
      <c r="M79" s="64">
        <v>0</v>
      </c>
      <c r="N79" s="64">
        <v>0</v>
      </c>
      <c r="O79" s="67">
        <f t="shared" si="7"/>
        <v>181</v>
      </c>
      <c r="P79" s="64">
        <v>0</v>
      </c>
      <c r="Q79" s="64">
        <v>0</v>
      </c>
      <c r="R79" s="65">
        <f>SUM(Table6[[#This Row],[Children 0-5/3]:[Children 6-11/3]])</f>
        <v>0</v>
      </c>
      <c r="S79" s="64">
        <v>0</v>
      </c>
      <c r="T79" s="64">
        <v>0</v>
      </c>
      <c r="U79" s="64">
        <v>0</v>
      </c>
      <c r="V79" s="68">
        <f t="shared" si="8"/>
        <v>0</v>
      </c>
      <c r="W79" s="74">
        <f t="shared" si="5"/>
        <v>10289</v>
      </c>
    </row>
    <row r="80" spans="1:23" x14ac:dyDescent="0.45">
      <c r="A80" s="1" t="s">
        <v>383</v>
      </c>
      <c r="B80" s="64">
        <v>0</v>
      </c>
      <c r="C80" s="64">
        <v>354</v>
      </c>
      <c r="D80" s="65">
        <f>SUM(Table6[[#This Row],[Children 0-5]:[Children 6-11]])</f>
        <v>354</v>
      </c>
      <c r="E80" s="64">
        <v>1</v>
      </c>
      <c r="F80" s="64">
        <v>25</v>
      </c>
      <c r="G80" s="64">
        <v>19</v>
      </c>
      <c r="H80" s="66">
        <f t="shared" si="6"/>
        <v>399</v>
      </c>
      <c r="I80" s="64">
        <v>0</v>
      </c>
      <c r="J80" s="64">
        <v>0</v>
      </c>
      <c r="K80" s="65">
        <f>SUM(Table6[[#This Row],[Children 0-5/2]:[Children 6-11/2]])</f>
        <v>0</v>
      </c>
      <c r="L80" s="64">
        <v>0</v>
      </c>
      <c r="M80" s="64">
        <v>0</v>
      </c>
      <c r="N80" s="64">
        <v>0</v>
      </c>
      <c r="O80" s="67">
        <f t="shared" si="7"/>
        <v>0</v>
      </c>
      <c r="P80" s="64">
        <v>0</v>
      </c>
      <c r="Q80" s="64">
        <v>0</v>
      </c>
      <c r="R80" s="65">
        <f>SUM(Table6[[#This Row],[Children 0-5/3]:[Children 6-11/3]])</f>
        <v>0</v>
      </c>
      <c r="S80" s="64">
        <v>0</v>
      </c>
      <c r="T80" s="64">
        <v>0</v>
      </c>
      <c r="U80" s="64">
        <v>0</v>
      </c>
      <c r="V80" s="68">
        <f t="shared" si="8"/>
        <v>0</v>
      </c>
      <c r="W80" s="74">
        <f t="shared" si="5"/>
        <v>399</v>
      </c>
    </row>
    <row r="81" spans="1:23" x14ac:dyDescent="0.45">
      <c r="A81" s="1" t="s">
        <v>388</v>
      </c>
      <c r="B81" s="64">
        <v>364</v>
      </c>
      <c r="C81" s="64">
        <v>285</v>
      </c>
      <c r="D81" s="65">
        <f>SUM(Table6[[#This Row],[Children 0-5]:[Children 6-11]])</f>
        <v>649</v>
      </c>
      <c r="E81" s="64">
        <v>27</v>
      </c>
      <c r="F81" s="64">
        <v>376</v>
      </c>
      <c r="G81" s="64">
        <v>689</v>
      </c>
      <c r="H81" s="66">
        <f t="shared" si="6"/>
        <v>1741</v>
      </c>
      <c r="I81" s="64">
        <v>0</v>
      </c>
      <c r="J81" s="64">
        <v>37</v>
      </c>
      <c r="K81" s="65">
        <f>SUM(Table6[[#This Row],[Children 0-5/2]:[Children 6-11/2]])</f>
        <v>37</v>
      </c>
      <c r="L81" s="64">
        <v>0</v>
      </c>
      <c r="M81" s="64">
        <v>0</v>
      </c>
      <c r="N81" s="64">
        <v>0</v>
      </c>
      <c r="O81" s="67">
        <f t="shared" si="7"/>
        <v>37</v>
      </c>
      <c r="P81" s="64">
        <v>0</v>
      </c>
      <c r="Q81" s="64">
        <v>0</v>
      </c>
      <c r="R81" s="65">
        <f>SUM(Table6[[#This Row],[Children 0-5/3]:[Children 6-11/3]])</f>
        <v>0</v>
      </c>
      <c r="S81" s="64">
        <v>0</v>
      </c>
      <c r="T81" s="64">
        <v>0</v>
      </c>
      <c r="U81" s="64">
        <v>0</v>
      </c>
      <c r="V81" s="68">
        <f t="shared" si="8"/>
        <v>0</v>
      </c>
      <c r="W81" s="74">
        <f t="shared" si="5"/>
        <v>1778</v>
      </c>
    </row>
    <row r="82" spans="1:23" x14ac:dyDescent="0.45">
      <c r="A82" s="1" t="s">
        <v>393</v>
      </c>
      <c r="B82" s="64">
        <v>586</v>
      </c>
      <c r="C82" s="64">
        <v>236</v>
      </c>
      <c r="D82" s="65">
        <f>SUM(Table6[[#This Row],[Children 0-5]:[Children 6-11]])</f>
        <v>822</v>
      </c>
      <c r="E82" s="64">
        <v>0</v>
      </c>
      <c r="F82" s="64">
        <v>111</v>
      </c>
      <c r="G82" s="64">
        <v>955</v>
      </c>
      <c r="H82" s="66">
        <f t="shared" si="6"/>
        <v>1888</v>
      </c>
      <c r="I82" s="64">
        <v>17</v>
      </c>
      <c r="J82" s="64">
        <v>241</v>
      </c>
      <c r="K82" s="65">
        <f>SUM(Table6[[#This Row],[Children 0-5/2]:[Children 6-11/2]])</f>
        <v>258</v>
      </c>
      <c r="L82" s="64">
        <v>25</v>
      </c>
      <c r="M82" s="64">
        <v>0</v>
      </c>
      <c r="N82" s="64">
        <v>0</v>
      </c>
      <c r="O82" s="67">
        <f t="shared" si="7"/>
        <v>283</v>
      </c>
      <c r="P82" s="64">
        <v>0</v>
      </c>
      <c r="Q82" s="64">
        <v>0</v>
      </c>
      <c r="R82" s="65">
        <f>SUM(Table6[[#This Row],[Children 0-5/3]:[Children 6-11/3]])</f>
        <v>0</v>
      </c>
      <c r="S82" s="64">
        <v>0</v>
      </c>
      <c r="T82" s="64">
        <v>0</v>
      </c>
      <c r="U82" s="64">
        <v>0</v>
      </c>
      <c r="V82" s="68">
        <f t="shared" si="8"/>
        <v>0</v>
      </c>
      <c r="W82" s="74">
        <f t="shared" si="5"/>
        <v>2171</v>
      </c>
    </row>
    <row r="83" spans="1:23" x14ac:dyDescent="0.45">
      <c r="A83" s="1" t="s">
        <v>398</v>
      </c>
      <c r="B83" s="64">
        <v>33</v>
      </c>
      <c r="C83" s="64">
        <v>70</v>
      </c>
      <c r="D83" s="65">
        <f>SUM(Table6[[#This Row],[Children 0-5]:[Children 6-11]])</f>
        <v>103</v>
      </c>
      <c r="E83" s="64">
        <v>78</v>
      </c>
      <c r="F83" s="64">
        <v>136</v>
      </c>
      <c r="G83" s="64">
        <v>125</v>
      </c>
      <c r="H83" s="66">
        <f t="shared" si="6"/>
        <v>442</v>
      </c>
      <c r="I83" s="64">
        <v>32</v>
      </c>
      <c r="J83" s="64">
        <v>43</v>
      </c>
      <c r="K83" s="65">
        <f>SUM(Table6[[#This Row],[Children 0-5/2]:[Children 6-11/2]])</f>
        <v>75</v>
      </c>
      <c r="L83" s="64">
        <v>56</v>
      </c>
      <c r="M83" s="64">
        <v>94</v>
      </c>
      <c r="N83" s="64">
        <v>187</v>
      </c>
      <c r="O83" s="67">
        <f t="shared" si="7"/>
        <v>412</v>
      </c>
      <c r="P83" s="64">
        <v>0</v>
      </c>
      <c r="Q83" s="64">
        <v>0</v>
      </c>
      <c r="R83" s="65">
        <f>SUM(Table6[[#This Row],[Children 0-5/3]:[Children 6-11/3]])</f>
        <v>0</v>
      </c>
      <c r="S83" s="64">
        <v>0</v>
      </c>
      <c r="T83" s="64">
        <v>0</v>
      </c>
      <c r="U83" s="64">
        <v>0</v>
      </c>
      <c r="V83" s="68">
        <f t="shared" si="8"/>
        <v>0</v>
      </c>
      <c r="W83" s="74">
        <f t="shared" si="5"/>
        <v>854</v>
      </c>
    </row>
    <row r="84" spans="1:23" x14ac:dyDescent="0.45">
      <c r="A84" s="1" t="s">
        <v>403</v>
      </c>
      <c r="B84" s="64">
        <v>1109</v>
      </c>
      <c r="C84" s="64">
        <v>855</v>
      </c>
      <c r="D84" s="65">
        <f>SUM(Table6[[#This Row],[Children 0-5]:[Children 6-11]])</f>
        <v>1964</v>
      </c>
      <c r="E84" s="64">
        <v>56</v>
      </c>
      <c r="F84" s="64">
        <v>0</v>
      </c>
      <c r="G84" s="64">
        <v>0</v>
      </c>
      <c r="H84" s="66">
        <f t="shared" si="6"/>
        <v>2020</v>
      </c>
      <c r="I84" s="64">
        <v>57</v>
      </c>
      <c r="J84" s="64">
        <v>0</v>
      </c>
      <c r="K84" s="65">
        <f>SUM(Table6[[#This Row],[Children 0-5/2]:[Children 6-11/2]])</f>
        <v>57</v>
      </c>
      <c r="L84" s="64">
        <v>0</v>
      </c>
      <c r="M84" s="64">
        <v>0</v>
      </c>
      <c r="N84" s="64">
        <v>0</v>
      </c>
      <c r="O84" s="67">
        <f t="shared" si="7"/>
        <v>57</v>
      </c>
      <c r="P84" s="64">
        <v>0</v>
      </c>
      <c r="Q84" s="64">
        <v>0</v>
      </c>
      <c r="R84" s="65">
        <f>SUM(Table6[[#This Row],[Children 0-5/3]:[Children 6-11/3]])</f>
        <v>0</v>
      </c>
      <c r="S84" s="64">
        <v>0</v>
      </c>
      <c r="T84" s="64">
        <v>0</v>
      </c>
      <c r="U84" s="64">
        <v>0</v>
      </c>
      <c r="V84" s="68">
        <f t="shared" si="8"/>
        <v>0</v>
      </c>
      <c r="W84" s="74">
        <f t="shared" si="5"/>
        <v>2077</v>
      </c>
    </row>
    <row r="85" spans="1:23" x14ac:dyDescent="0.45">
      <c r="A85" s="1" t="s">
        <v>408</v>
      </c>
      <c r="B85" s="64">
        <v>536</v>
      </c>
      <c r="C85" s="64">
        <v>225</v>
      </c>
      <c r="D85" s="65">
        <f>SUM(Table6[[#This Row],[Children 0-5]:[Children 6-11]])</f>
        <v>761</v>
      </c>
      <c r="E85" s="64">
        <v>76</v>
      </c>
      <c r="F85" s="64">
        <v>913</v>
      </c>
      <c r="G85" s="64">
        <v>0</v>
      </c>
      <c r="H85" s="66">
        <f t="shared" si="6"/>
        <v>1750</v>
      </c>
      <c r="I85" s="64">
        <v>275</v>
      </c>
      <c r="J85" s="64">
        <v>1</v>
      </c>
      <c r="K85" s="65">
        <f>SUM(Table6[[#This Row],[Children 0-5/2]:[Children 6-11/2]])</f>
        <v>276</v>
      </c>
      <c r="L85" s="64">
        <v>45</v>
      </c>
      <c r="M85" s="64">
        <v>0</v>
      </c>
      <c r="N85" s="64">
        <v>0</v>
      </c>
      <c r="O85" s="67">
        <f t="shared" si="7"/>
        <v>321</v>
      </c>
      <c r="P85" s="64">
        <v>0</v>
      </c>
      <c r="Q85" s="64">
        <v>0</v>
      </c>
      <c r="R85" s="65">
        <f>SUM(Table6[[#This Row],[Children 0-5/3]:[Children 6-11/3]])</f>
        <v>0</v>
      </c>
      <c r="S85" s="64">
        <v>0</v>
      </c>
      <c r="T85" s="64">
        <v>0</v>
      </c>
      <c r="U85" s="64">
        <v>0</v>
      </c>
      <c r="V85" s="68">
        <f t="shared" si="8"/>
        <v>0</v>
      </c>
      <c r="W85" s="74">
        <f t="shared" si="5"/>
        <v>2071</v>
      </c>
    </row>
    <row r="86" spans="1:23" x14ac:dyDescent="0.45">
      <c r="A86" s="1" t="s">
        <v>413</v>
      </c>
      <c r="B86" s="64">
        <v>0</v>
      </c>
      <c r="C86" s="64">
        <v>391</v>
      </c>
      <c r="D86" s="65">
        <f>SUM(Table6[[#This Row],[Children 0-5]:[Children 6-11]])</f>
        <v>391</v>
      </c>
      <c r="E86" s="64">
        <v>0</v>
      </c>
      <c r="F86" s="64">
        <v>12</v>
      </c>
      <c r="G86" s="64">
        <v>0</v>
      </c>
      <c r="H86" s="66">
        <f t="shared" si="6"/>
        <v>403</v>
      </c>
      <c r="I86" s="64">
        <v>0</v>
      </c>
      <c r="J86" s="64">
        <v>0</v>
      </c>
      <c r="K86" s="65">
        <f>SUM(Table6[[#This Row],[Children 0-5/2]:[Children 6-11/2]])</f>
        <v>0</v>
      </c>
      <c r="L86" s="64">
        <v>0</v>
      </c>
      <c r="M86" s="64">
        <v>129</v>
      </c>
      <c r="N86" s="64">
        <v>80</v>
      </c>
      <c r="O86" s="67">
        <f t="shared" si="7"/>
        <v>209</v>
      </c>
      <c r="P86" s="64">
        <v>0</v>
      </c>
      <c r="Q86" s="64">
        <v>0</v>
      </c>
      <c r="R86" s="65">
        <f>SUM(Table6[[#This Row],[Children 0-5/3]:[Children 6-11/3]])</f>
        <v>0</v>
      </c>
      <c r="S86" s="64">
        <v>0</v>
      </c>
      <c r="T86" s="64">
        <v>0</v>
      </c>
      <c r="U86" s="64">
        <v>0</v>
      </c>
      <c r="V86" s="68">
        <f t="shared" si="8"/>
        <v>0</v>
      </c>
      <c r="W86" s="74">
        <f t="shared" si="5"/>
        <v>612</v>
      </c>
    </row>
    <row r="87" spans="1:23" x14ac:dyDescent="0.45">
      <c r="A87" s="1" t="s">
        <v>418</v>
      </c>
      <c r="B87" s="64">
        <v>214</v>
      </c>
      <c r="C87" s="64">
        <v>450</v>
      </c>
      <c r="D87" s="65">
        <f>SUM(Table6[[#This Row],[Children 0-5]:[Children 6-11]])</f>
        <v>664</v>
      </c>
      <c r="E87" s="64">
        <v>0</v>
      </c>
      <c r="F87" s="64">
        <v>98</v>
      </c>
      <c r="G87" s="64">
        <v>37</v>
      </c>
      <c r="H87" s="66">
        <f t="shared" si="6"/>
        <v>799</v>
      </c>
      <c r="I87" s="64">
        <v>0</v>
      </c>
      <c r="J87" s="64">
        <v>0</v>
      </c>
      <c r="K87" s="65">
        <f>SUM(Table6[[#This Row],[Children 0-5/2]:[Children 6-11/2]])</f>
        <v>0</v>
      </c>
      <c r="L87" s="64">
        <v>0</v>
      </c>
      <c r="M87" s="64">
        <v>0</v>
      </c>
      <c r="N87" s="64">
        <v>0</v>
      </c>
      <c r="O87" s="67">
        <f t="shared" si="7"/>
        <v>0</v>
      </c>
      <c r="P87" s="64">
        <v>0</v>
      </c>
      <c r="Q87" s="64">
        <v>0</v>
      </c>
      <c r="R87" s="65">
        <f>SUM(Table6[[#This Row],[Children 0-5/3]:[Children 6-11/3]])</f>
        <v>0</v>
      </c>
      <c r="S87" s="64">
        <v>0</v>
      </c>
      <c r="T87" s="64">
        <v>0</v>
      </c>
      <c r="U87" s="64">
        <v>0</v>
      </c>
      <c r="V87" s="68">
        <f t="shared" si="8"/>
        <v>0</v>
      </c>
      <c r="W87" s="74">
        <f t="shared" si="5"/>
        <v>799</v>
      </c>
    </row>
    <row r="88" spans="1:23" x14ac:dyDescent="0.45">
      <c r="A88" s="1" t="s">
        <v>423</v>
      </c>
      <c r="B88" s="64">
        <v>1233</v>
      </c>
      <c r="C88" s="64">
        <v>1196</v>
      </c>
      <c r="D88" s="65">
        <f>SUM(Table6[[#This Row],[Children 0-5]:[Children 6-11]])</f>
        <v>2429</v>
      </c>
      <c r="E88" s="64">
        <v>406</v>
      </c>
      <c r="F88" s="64">
        <v>219</v>
      </c>
      <c r="G88" s="64">
        <v>2763</v>
      </c>
      <c r="H88" s="66">
        <f t="shared" si="6"/>
        <v>5817</v>
      </c>
      <c r="I88" s="64">
        <v>0</v>
      </c>
      <c r="J88" s="64">
        <v>0</v>
      </c>
      <c r="K88" s="65">
        <f>SUM(Table6[[#This Row],[Children 0-5/2]:[Children 6-11/2]])</f>
        <v>0</v>
      </c>
      <c r="L88" s="64">
        <v>0</v>
      </c>
      <c r="M88" s="64">
        <v>0</v>
      </c>
      <c r="N88" s="64">
        <v>0</v>
      </c>
      <c r="O88" s="67">
        <f t="shared" si="7"/>
        <v>0</v>
      </c>
      <c r="P88" s="64">
        <v>0</v>
      </c>
      <c r="Q88" s="64">
        <v>0</v>
      </c>
      <c r="R88" s="65">
        <f>SUM(Table6[[#This Row],[Children 0-5/3]:[Children 6-11/3]])</f>
        <v>0</v>
      </c>
      <c r="S88" s="64">
        <v>0</v>
      </c>
      <c r="T88" s="64">
        <v>0</v>
      </c>
      <c r="U88" s="64">
        <v>0</v>
      </c>
      <c r="V88" s="68">
        <f t="shared" si="8"/>
        <v>0</v>
      </c>
      <c r="W88" s="74">
        <f t="shared" si="5"/>
        <v>5817</v>
      </c>
    </row>
    <row r="89" spans="1:23" x14ac:dyDescent="0.45">
      <c r="A89" s="1" t="s">
        <v>428</v>
      </c>
      <c r="B89" s="64">
        <v>1038</v>
      </c>
      <c r="C89" s="64">
        <v>406</v>
      </c>
      <c r="D89" s="65">
        <f>SUM(Table6[[#This Row],[Children 0-5]:[Children 6-11]])</f>
        <v>1444</v>
      </c>
      <c r="E89" s="64">
        <v>42</v>
      </c>
      <c r="F89" s="64">
        <v>221</v>
      </c>
      <c r="G89" s="64">
        <v>908</v>
      </c>
      <c r="H89" s="66">
        <f t="shared" si="6"/>
        <v>2615</v>
      </c>
      <c r="I89" s="64">
        <v>179</v>
      </c>
      <c r="J89" s="64">
        <v>503</v>
      </c>
      <c r="K89" s="65">
        <f>SUM(Table6[[#This Row],[Children 0-5/2]:[Children 6-11/2]])</f>
        <v>682</v>
      </c>
      <c r="L89" s="64">
        <v>144</v>
      </c>
      <c r="M89" s="64">
        <v>55</v>
      </c>
      <c r="N89" s="64">
        <v>175</v>
      </c>
      <c r="O89" s="67">
        <f t="shared" si="7"/>
        <v>1056</v>
      </c>
      <c r="P89" s="64">
        <v>0</v>
      </c>
      <c r="Q89" s="64">
        <v>0</v>
      </c>
      <c r="R89" s="65">
        <f>SUM(Table6[[#This Row],[Children 0-5/3]:[Children 6-11/3]])</f>
        <v>0</v>
      </c>
      <c r="S89" s="64">
        <v>0</v>
      </c>
      <c r="T89" s="64">
        <v>0</v>
      </c>
      <c r="U89" s="64">
        <v>0</v>
      </c>
      <c r="V89" s="68">
        <f t="shared" si="8"/>
        <v>0</v>
      </c>
      <c r="W89" s="74">
        <f t="shared" si="5"/>
        <v>3671</v>
      </c>
    </row>
    <row r="90" spans="1:23" x14ac:dyDescent="0.45">
      <c r="A90" s="1" t="s">
        <v>433</v>
      </c>
      <c r="B90" s="64">
        <v>1050</v>
      </c>
      <c r="C90" s="64">
        <v>308</v>
      </c>
      <c r="D90" s="65">
        <f>SUM(Table6[[#This Row],[Children 0-5]:[Children 6-11]])</f>
        <v>1358</v>
      </c>
      <c r="E90" s="64">
        <v>103</v>
      </c>
      <c r="F90" s="64">
        <v>336</v>
      </c>
      <c r="G90" s="64">
        <v>2275</v>
      </c>
      <c r="H90" s="66">
        <f t="shared" si="6"/>
        <v>4072</v>
      </c>
      <c r="I90" s="64">
        <v>0</v>
      </c>
      <c r="J90" s="64">
        <v>0</v>
      </c>
      <c r="K90" s="65">
        <f>SUM(Table6[[#This Row],[Children 0-5/2]:[Children 6-11/2]])</f>
        <v>0</v>
      </c>
      <c r="L90" s="64">
        <v>0</v>
      </c>
      <c r="M90" s="64">
        <v>0</v>
      </c>
      <c r="N90" s="64">
        <v>0</v>
      </c>
      <c r="O90" s="67">
        <f t="shared" si="7"/>
        <v>0</v>
      </c>
      <c r="P90" s="64">
        <v>0</v>
      </c>
      <c r="Q90" s="64">
        <v>0</v>
      </c>
      <c r="R90" s="65">
        <f>SUM(Table6[[#This Row],[Children 0-5/3]:[Children 6-11/3]])</f>
        <v>0</v>
      </c>
      <c r="S90" s="64">
        <v>0</v>
      </c>
      <c r="T90" s="64">
        <v>0</v>
      </c>
      <c r="U90" s="64">
        <v>0</v>
      </c>
      <c r="V90" s="68">
        <f t="shared" si="8"/>
        <v>0</v>
      </c>
      <c r="W90" s="74">
        <f t="shared" si="5"/>
        <v>4072</v>
      </c>
    </row>
    <row r="91" spans="1:23" x14ac:dyDescent="0.45">
      <c r="A91" s="1" t="s">
        <v>438</v>
      </c>
      <c r="B91" s="64">
        <v>22814</v>
      </c>
      <c r="C91" s="64">
        <v>8674</v>
      </c>
      <c r="D91" s="65">
        <f>SUM(Table6[[#This Row],[Children 0-5]:[Children 6-11]])</f>
        <v>31488</v>
      </c>
      <c r="E91" s="64">
        <v>3343</v>
      </c>
      <c r="F91" s="64">
        <v>6261</v>
      </c>
      <c r="G91" s="64">
        <v>18238</v>
      </c>
      <c r="H91" s="66">
        <f t="shared" si="6"/>
        <v>59330</v>
      </c>
      <c r="I91" s="64">
        <v>6280</v>
      </c>
      <c r="J91" s="64">
        <v>18661</v>
      </c>
      <c r="K91" s="65">
        <f>SUM(Table6[[#This Row],[Children 0-5/2]:[Children 6-11/2]])</f>
        <v>24941</v>
      </c>
      <c r="L91" s="64">
        <v>2144</v>
      </c>
      <c r="M91" s="64">
        <v>2292</v>
      </c>
      <c r="N91" s="65" t="s">
        <v>37</v>
      </c>
      <c r="O91" s="67">
        <f t="shared" si="7"/>
        <v>29377</v>
      </c>
      <c r="P91" s="64">
        <v>160</v>
      </c>
      <c r="Q91" s="64">
        <v>16</v>
      </c>
      <c r="R91" s="65">
        <f>SUM(Table6[[#This Row],[Children 0-5/3]:[Children 6-11/3]])</f>
        <v>176</v>
      </c>
      <c r="S91" s="64">
        <v>74</v>
      </c>
      <c r="T91" s="64">
        <v>610</v>
      </c>
      <c r="U91" s="65" t="s">
        <v>37</v>
      </c>
      <c r="V91" s="68">
        <f t="shared" si="8"/>
        <v>860</v>
      </c>
      <c r="W91" s="74">
        <f t="shared" si="5"/>
        <v>89567</v>
      </c>
    </row>
    <row r="92" spans="1:23" x14ac:dyDescent="0.45">
      <c r="A92" s="1" t="s">
        <v>443</v>
      </c>
      <c r="B92" s="64">
        <v>810</v>
      </c>
      <c r="C92" s="64">
        <v>1674</v>
      </c>
      <c r="D92" s="65">
        <f>SUM(Table6[[#This Row],[Children 0-5]:[Children 6-11]])</f>
        <v>2484</v>
      </c>
      <c r="E92" s="64">
        <v>218</v>
      </c>
      <c r="F92" s="64">
        <v>1366</v>
      </c>
      <c r="G92" s="64">
        <v>1472</v>
      </c>
      <c r="H92" s="66">
        <f t="shared" si="6"/>
        <v>5540</v>
      </c>
      <c r="I92" s="64">
        <v>133</v>
      </c>
      <c r="J92" s="64">
        <v>0</v>
      </c>
      <c r="K92" s="65">
        <f>SUM(Table6[[#This Row],[Children 0-5/2]:[Children 6-11/2]])</f>
        <v>133</v>
      </c>
      <c r="L92" s="64">
        <v>0</v>
      </c>
      <c r="M92" s="64">
        <v>210</v>
      </c>
      <c r="N92" s="64">
        <v>448</v>
      </c>
      <c r="O92" s="67">
        <f t="shared" si="7"/>
        <v>791</v>
      </c>
      <c r="P92" s="64">
        <v>0</v>
      </c>
      <c r="Q92" s="64">
        <v>0</v>
      </c>
      <c r="R92" s="65">
        <f>SUM(Table6[[#This Row],[Children 0-5/3]:[Children 6-11/3]])</f>
        <v>0</v>
      </c>
      <c r="S92" s="64">
        <v>0</v>
      </c>
      <c r="T92" s="64">
        <v>0</v>
      </c>
      <c r="U92" s="64">
        <v>0</v>
      </c>
      <c r="V92" s="68">
        <f t="shared" si="8"/>
        <v>0</v>
      </c>
      <c r="W92" s="74">
        <f t="shared" si="5"/>
        <v>6331</v>
      </c>
    </row>
    <row r="93" spans="1:23" x14ac:dyDescent="0.45">
      <c r="A93" s="1" t="s">
        <v>448</v>
      </c>
      <c r="B93" s="64">
        <v>32</v>
      </c>
      <c r="C93" s="64">
        <v>0</v>
      </c>
      <c r="D93" s="65">
        <f>SUM(Table6[[#This Row],[Children 0-5]:[Children 6-11]])</f>
        <v>32</v>
      </c>
      <c r="E93" s="64">
        <v>65</v>
      </c>
      <c r="F93" s="64">
        <v>0</v>
      </c>
      <c r="G93" s="64">
        <v>0</v>
      </c>
      <c r="H93" s="66">
        <f t="shared" si="6"/>
        <v>97</v>
      </c>
      <c r="I93" s="64">
        <v>76</v>
      </c>
      <c r="J93" s="64">
        <v>0</v>
      </c>
      <c r="K93" s="65">
        <f>SUM(Table6[[#This Row],[Children 0-5/2]:[Children 6-11/2]])</f>
        <v>76</v>
      </c>
      <c r="L93" s="64">
        <v>0</v>
      </c>
      <c r="M93" s="64">
        <v>0</v>
      </c>
      <c r="N93" s="64">
        <v>0</v>
      </c>
      <c r="O93" s="67">
        <f t="shared" si="7"/>
        <v>76</v>
      </c>
      <c r="P93" s="64">
        <v>0</v>
      </c>
      <c r="Q93" s="64">
        <v>0</v>
      </c>
      <c r="R93" s="65">
        <f>SUM(Table6[[#This Row],[Children 0-5/3]:[Children 6-11/3]])</f>
        <v>0</v>
      </c>
      <c r="S93" s="64">
        <v>0</v>
      </c>
      <c r="T93" s="64">
        <v>0</v>
      </c>
      <c r="U93" s="64">
        <v>0</v>
      </c>
      <c r="V93" s="68">
        <f t="shared" si="8"/>
        <v>0</v>
      </c>
      <c r="W93" s="74">
        <f t="shared" si="5"/>
        <v>173</v>
      </c>
    </row>
    <row r="94" spans="1:23" x14ac:dyDescent="0.45">
      <c r="A94" s="1" t="s">
        <v>453</v>
      </c>
      <c r="B94" s="64">
        <v>931</v>
      </c>
      <c r="C94" s="64">
        <v>1871</v>
      </c>
      <c r="D94" s="65">
        <f>SUM(Table6[[#This Row],[Children 0-5]:[Children 6-11]])</f>
        <v>2802</v>
      </c>
      <c r="E94" s="64">
        <v>923</v>
      </c>
      <c r="F94" s="64">
        <v>321</v>
      </c>
      <c r="G94" s="64">
        <v>500</v>
      </c>
      <c r="H94" s="66">
        <f t="shared" si="6"/>
        <v>4546</v>
      </c>
      <c r="I94" s="64">
        <v>0</v>
      </c>
      <c r="J94" s="64">
        <v>350</v>
      </c>
      <c r="K94" s="65">
        <f>SUM(Table6[[#This Row],[Children 0-5/2]:[Children 6-11/2]])</f>
        <v>350</v>
      </c>
      <c r="L94" s="64">
        <v>0</v>
      </c>
      <c r="M94" s="64">
        <v>354</v>
      </c>
      <c r="N94" s="64">
        <v>400</v>
      </c>
      <c r="O94" s="67">
        <f t="shared" si="7"/>
        <v>1104</v>
      </c>
      <c r="P94" s="64">
        <v>0</v>
      </c>
      <c r="Q94" s="64">
        <v>0</v>
      </c>
      <c r="R94" s="65">
        <f>SUM(Table6[[#This Row],[Children 0-5/3]:[Children 6-11/3]])</f>
        <v>0</v>
      </c>
      <c r="S94" s="64">
        <v>0</v>
      </c>
      <c r="T94" s="64">
        <v>0</v>
      </c>
      <c r="U94" s="64">
        <v>0</v>
      </c>
      <c r="V94" s="68">
        <f t="shared" si="8"/>
        <v>0</v>
      </c>
      <c r="W94" s="74">
        <f t="shared" si="5"/>
        <v>5650</v>
      </c>
    </row>
    <row r="95" spans="1:23" x14ac:dyDescent="0.45">
      <c r="A95" s="1" t="s">
        <v>458</v>
      </c>
      <c r="B95" s="64">
        <v>0</v>
      </c>
      <c r="C95" s="64">
        <v>0</v>
      </c>
      <c r="D95" s="65">
        <f>SUM(Table6[[#This Row],[Children 0-5]:[Children 6-11]])</f>
        <v>0</v>
      </c>
      <c r="E95" s="64">
        <v>0</v>
      </c>
      <c r="F95" s="64">
        <v>0</v>
      </c>
      <c r="G95" s="64">
        <v>0</v>
      </c>
      <c r="H95" s="66">
        <f t="shared" si="6"/>
        <v>0</v>
      </c>
      <c r="I95" s="64">
        <v>70</v>
      </c>
      <c r="J95" s="64">
        <v>0</v>
      </c>
      <c r="K95" s="65">
        <f>SUM(Table6[[#This Row],[Children 0-5/2]:[Children 6-11/2]])</f>
        <v>70</v>
      </c>
      <c r="L95" s="64">
        <v>238</v>
      </c>
      <c r="M95" s="64">
        <v>49</v>
      </c>
      <c r="N95" s="64">
        <v>151</v>
      </c>
      <c r="O95" s="67">
        <f t="shared" si="7"/>
        <v>508</v>
      </c>
      <c r="P95" s="64">
        <v>0</v>
      </c>
      <c r="Q95" s="64">
        <v>0</v>
      </c>
      <c r="R95" s="65">
        <f>SUM(Table6[[#This Row],[Children 0-5/3]:[Children 6-11/3]])</f>
        <v>0</v>
      </c>
      <c r="S95" s="64">
        <v>0</v>
      </c>
      <c r="T95" s="64">
        <v>0</v>
      </c>
      <c r="U95" s="64">
        <v>0</v>
      </c>
      <c r="V95" s="68">
        <f t="shared" si="8"/>
        <v>0</v>
      </c>
      <c r="W95" s="74">
        <f t="shared" si="5"/>
        <v>508</v>
      </c>
    </row>
    <row r="96" spans="1:23" x14ac:dyDescent="0.45">
      <c r="A96" s="1" t="s">
        <v>463</v>
      </c>
      <c r="B96" s="64">
        <v>250</v>
      </c>
      <c r="C96" s="64">
        <v>250</v>
      </c>
      <c r="D96" s="65">
        <f>SUM(Table6[[#This Row],[Children 0-5]:[Children 6-11]])</f>
        <v>500</v>
      </c>
      <c r="E96" s="64">
        <v>0</v>
      </c>
      <c r="F96" s="64">
        <v>0</v>
      </c>
      <c r="G96" s="64">
        <v>450</v>
      </c>
      <c r="H96" s="66">
        <f t="shared" si="6"/>
        <v>950</v>
      </c>
      <c r="I96" s="64">
        <v>0</v>
      </c>
      <c r="J96" s="64">
        <v>0</v>
      </c>
      <c r="K96" s="65">
        <f>SUM(Table6[[#This Row],[Children 0-5/2]:[Children 6-11/2]])</f>
        <v>0</v>
      </c>
      <c r="L96" s="64">
        <v>0</v>
      </c>
      <c r="M96" s="64">
        <v>0</v>
      </c>
      <c r="N96" s="64">
        <v>0</v>
      </c>
      <c r="O96" s="67">
        <f t="shared" si="7"/>
        <v>0</v>
      </c>
      <c r="P96" s="64">
        <v>0</v>
      </c>
      <c r="Q96" s="64">
        <v>0</v>
      </c>
      <c r="R96" s="65">
        <f>SUM(Table6[[#This Row],[Children 0-5/3]:[Children 6-11/3]])</f>
        <v>0</v>
      </c>
      <c r="S96" s="64">
        <v>0</v>
      </c>
      <c r="T96" s="64">
        <v>0</v>
      </c>
      <c r="U96" s="64">
        <v>0</v>
      </c>
      <c r="V96" s="68">
        <f t="shared" si="8"/>
        <v>0</v>
      </c>
      <c r="W96" s="74">
        <f t="shared" si="5"/>
        <v>950</v>
      </c>
    </row>
    <row r="97" spans="1:23" x14ac:dyDescent="0.45">
      <c r="A97" s="1" t="s">
        <v>468</v>
      </c>
      <c r="B97" s="65" t="s">
        <v>37</v>
      </c>
      <c r="C97" s="65" t="s">
        <v>37</v>
      </c>
      <c r="D97" s="65">
        <f>SUM(Table6[[#This Row],[Children 0-5]:[Children 6-11]])</f>
        <v>0</v>
      </c>
      <c r="E97" s="65" t="s">
        <v>37</v>
      </c>
      <c r="F97" s="65" t="s">
        <v>37</v>
      </c>
      <c r="G97" s="65" t="s">
        <v>37</v>
      </c>
      <c r="H97" s="66">
        <f t="shared" si="6"/>
        <v>0</v>
      </c>
      <c r="I97" s="65" t="s">
        <v>37</v>
      </c>
      <c r="J97" s="65" t="s">
        <v>37</v>
      </c>
      <c r="K97" s="65">
        <f>SUM(Table6[[#This Row],[Children 0-5/2]:[Children 6-11/2]])</f>
        <v>0</v>
      </c>
      <c r="L97" s="65" t="s">
        <v>37</v>
      </c>
      <c r="M97" s="65" t="s">
        <v>37</v>
      </c>
      <c r="N97" s="65" t="s">
        <v>37</v>
      </c>
      <c r="O97" s="67">
        <f t="shared" si="7"/>
        <v>0</v>
      </c>
      <c r="P97" s="65" t="s">
        <v>37</v>
      </c>
      <c r="Q97" s="65" t="s">
        <v>37</v>
      </c>
      <c r="R97" s="65">
        <f>SUM(Table6[[#This Row],[Children 0-5/3]:[Children 6-11/3]])</f>
        <v>0</v>
      </c>
      <c r="S97" s="65" t="s">
        <v>37</v>
      </c>
      <c r="T97" s="65" t="s">
        <v>37</v>
      </c>
      <c r="U97" s="65" t="s">
        <v>37</v>
      </c>
      <c r="V97" s="68">
        <f t="shared" si="8"/>
        <v>0</v>
      </c>
      <c r="W97" s="74">
        <f t="shared" si="5"/>
        <v>0</v>
      </c>
    </row>
    <row r="98" spans="1:23" x14ac:dyDescent="0.45">
      <c r="A98" s="1" t="s">
        <v>470</v>
      </c>
      <c r="B98" s="64">
        <v>190</v>
      </c>
      <c r="C98" s="64">
        <v>2188</v>
      </c>
      <c r="D98" s="65">
        <f>SUM(Table6[[#This Row],[Children 0-5]:[Children 6-11]])</f>
        <v>2378</v>
      </c>
      <c r="E98" s="64">
        <v>186</v>
      </c>
      <c r="F98" s="64">
        <v>1100</v>
      </c>
      <c r="G98" s="64">
        <v>368</v>
      </c>
      <c r="H98" s="66">
        <f t="shared" si="6"/>
        <v>4032</v>
      </c>
      <c r="I98" s="64">
        <v>0</v>
      </c>
      <c r="J98" s="64">
        <v>0</v>
      </c>
      <c r="K98" s="65">
        <f>SUM(Table6[[#This Row],[Children 0-5/2]:[Children 6-11/2]])</f>
        <v>0</v>
      </c>
      <c r="L98" s="64">
        <v>0</v>
      </c>
      <c r="M98" s="64">
        <v>0</v>
      </c>
      <c r="N98" s="64">
        <v>0</v>
      </c>
      <c r="O98" s="67">
        <f t="shared" si="7"/>
        <v>0</v>
      </c>
      <c r="P98" s="64">
        <v>0</v>
      </c>
      <c r="Q98" s="64">
        <v>0</v>
      </c>
      <c r="R98" s="65">
        <f>SUM(Table6[[#This Row],[Children 0-5/3]:[Children 6-11/3]])</f>
        <v>0</v>
      </c>
      <c r="S98" s="64">
        <v>0</v>
      </c>
      <c r="T98" s="64">
        <v>0</v>
      </c>
      <c r="U98" s="64">
        <v>0</v>
      </c>
      <c r="V98" s="68">
        <f t="shared" si="8"/>
        <v>0</v>
      </c>
      <c r="W98" s="74">
        <f t="shared" si="5"/>
        <v>4032</v>
      </c>
    </row>
    <row r="99" spans="1:23" x14ac:dyDescent="0.45">
      <c r="A99" s="1" t="s">
        <v>475</v>
      </c>
      <c r="B99" s="64">
        <v>0</v>
      </c>
      <c r="C99" s="64">
        <v>184</v>
      </c>
      <c r="D99" s="65">
        <f>SUM(Table6[[#This Row],[Children 0-5]:[Children 6-11]])</f>
        <v>184</v>
      </c>
      <c r="E99" s="64">
        <v>0</v>
      </c>
      <c r="F99" s="64">
        <v>102</v>
      </c>
      <c r="G99" s="64">
        <v>286</v>
      </c>
      <c r="H99" s="66">
        <f t="shared" si="6"/>
        <v>572</v>
      </c>
      <c r="I99" s="64">
        <v>0</v>
      </c>
      <c r="J99" s="64">
        <v>0</v>
      </c>
      <c r="K99" s="65">
        <f>SUM(Table6[[#This Row],[Children 0-5/2]:[Children 6-11/2]])</f>
        <v>0</v>
      </c>
      <c r="L99" s="64">
        <v>0</v>
      </c>
      <c r="M99" s="64">
        <v>0</v>
      </c>
      <c r="N99" s="64">
        <v>0</v>
      </c>
      <c r="O99" s="67">
        <f t="shared" si="7"/>
        <v>0</v>
      </c>
      <c r="P99" s="64">
        <v>0</v>
      </c>
      <c r="Q99" s="64">
        <v>0</v>
      </c>
      <c r="R99" s="65">
        <f>SUM(Table6[[#This Row],[Children 0-5/3]:[Children 6-11/3]])</f>
        <v>0</v>
      </c>
      <c r="S99" s="64">
        <v>0</v>
      </c>
      <c r="T99" s="64">
        <v>0</v>
      </c>
      <c r="U99" s="64">
        <v>0</v>
      </c>
      <c r="V99" s="68">
        <f t="shared" si="8"/>
        <v>0</v>
      </c>
      <c r="W99" s="74">
        <f t="shared" si="5"/>
        <v>572</v>
      </c>
    </row>
    <row r="100" spans="1:23" x14ac:dyDescent="0.45">
      <c r="A100" s="1" t="s">
        <v>480</v>
      </c>
      <c r="B100" s="64">
        <v>412</v>
      </c>
      <c r="C100" s="64">
        <v>340</v>
      </c>
      <c r="D100" s="65">
        <f>SUM(Table6[[#This Row],[Children 0-5]:[Children 6-11]])</f>
        <v>752</v>
      </c>
      <c r="E100" s="64">
        <v>0</v>
      </c>
      <c r="F100" s="64">
        <v>40</v>
      </c>
      <c r="G100" s="64">
        <v>0</v>
      </c>
      <c r="H100" s="66">
        <f t="shared" si="6"/>
        <v>792</v>
      </c>
      <c r="I100" s="64">
        <v>0</v>
      </c>
      <c r="J100" s="64">
        <v>0</v>
      </c>
      <c r="K100" s="65">
        <f>SUM(Table6[[#This Row],[Children 0-5/2]:[Children 6-11/2]])</f>
        <v>0</v>
      </c>
      <c r="L100" s="64">
        <v>0</v>
      </c>
      <c r="M100" s="64">
        <v>0</v>
      </c>
      <c r="N100" s="64">
        <v>0</v>
      </c>
      <c r="O100" s="67">
        <f t="shared" si="7"/>
        <v>0</v>
      </c>
      <c r="P100" s="64">
        <v>0</v>
      </c>
      <c r="Q100" s="64">
        <v>0</v>
      </c>
      <c r="R100" s="65">
        <f>SUM(Table6[[#This Row],[Children 0-5/3]:[Children 6-11/3]])</f>
        <v>0</v>
      </c>
      <c r="S100" s="64">
        <v>0</v>
      </c>
      <c r="T100" s="64">
        <v>0</v>
      </c>
      <c r="U100" s="64">
        <v>0</v>
      </c>
      <c r="V100" s="68">
        <f t="shared" si="8"/>
        <v>0</v>
      </c>
      <c r="W100" s="74">
        <f t="shared" si="5"/>
        <v>792</v>
      </c>
    </row>
    <row r="101" spans="1:23" x14ac:dyDescent="0.45">
      <c r="A101" s="1" t="s">
        <v>485</v>
      </c>
      <c r="B101" s="64">
        <v>379</v>
      </c>
      <c r="C101" s="64">
        <v>632</v>
      </c>
      <c r="D101" s="65">
        <f>SUM(Table6[[#This Row],[Children 0-5]:[Children 6-11]])</f>
        <v>1011</v>
      </c>
      <c r="E101" s="64">
        <v>252</v>
      </c>
      <c r="F101" s="64">
        <v>96</v>
      </c>
      <c r="G101" s="64">
        <v>402</v>
      </c>
      <c r="H101" s="66">
        <f t="shared" si="6"/>
        <v>1761</v>
      </c>
      <c r="I101" s="64">
        <v>0</v>
      </c>
      <c r="J101" s="64">
        <v>0</v>
      </c>
      <c r="K101" s="65">
        <f>SUM(Table6[[#This Row],[Children 0-5/2]:[Children 6-11/2]])</f>
        <v>0</v>
      </c>
      <c r="L101" s="64">
        <v>0</v>
      </c>
      <c r="M101" s="64">
        <v>0</v>
      </c>
      <c r="N101" s="64">
        <v>55</v>
      </c>
      <c r="O101" s="67">
        <f t="shared" si="7"/>
        <v>55</v>
      </c>
      <c r="P101" s="64">
        <v>0</v>
      </c>
      <c r="Q101" s="64">
        <v>0</v>
      </c>
      <c r="R101" s="65">
        <f>SUM(Table6[[#This Row],[Children 0-5/3]:[Children 6-11/3]])</f>
        <v>0</v>
      </c>
      <c r="S101" s="64">
        <v>0</v>
      </c>
      <c r="T101" s="64">
        <v>0</v>
      </c>
      <c r="U101" s="64">
        <v>0</v>
      </c>
      <c r="V101" s="68">
        <f t="shared" si="8"/>
        <v>0</v>
      </c>
      <c r="W101" s="74">
        <f t="shared" ref="W101:W132" si="9">SUM(H101,O101,V101)</f>
        <v>1816</v>
      </c>
    </row>
    <row r="102" spans="1:23" x14ac:dyDescent="0.45">
      <c r="A102" s="1" t="s">
        <v>490</v>
      </c>
      <c r="B102" s="64">
        <v>11234</v>
      </c>
      <c r="C102" s="64">
        <v>14206</v>
      </c>
      <c r="D102" s="65">
        <f>SUM(Table6[[#This Row],[Children 0-5]:[Children 6-11]])</f>
        <v>25440</v>
      </c>
      <c r="E102" s="64">
        <v>8361</v>
      </c>
      <c r="F102" s="64">
        <v>9511</v>
      </c>
      <c r="G102" s="64">
        <v>7275</v>
      </c>
      <c r="H102" s="66">
        <f t="shared" si="6"/>
        <v>50587</v>
      </c>
      <c r="I102" s="64">
        <v>638</v>
      </c>
      <c r="J102" s="64">
        <v>5115</v>
      </c>
      <c r="K102" s="65">
        <f>SUM(Table6[[#This Row],[Children 0-5/2]:[Children 6-11/2]])</f>
        <v>5753</v>
      </c>
      <c r="L102" s="64">
        <v>0</v>
      </c>
      <c r="M102" s="64">
        <v>477</v>
      </c>
      <c r="N102" s="64">
        <v>1917</v>
      </c>
      <c r="O102" s="67">
        <f t="shared" si="7"/>
        <v>8147</v>
      </c>
      <c r="P102" s="64">
        <v>0</v>
      </c>
      <c r="Q102" s="64">
        <v>0</v>
      </c>
      <c r="R102" s="65">
        <f>SUM(Table6[[#This Row],[Children 0-5/3]:[Children 6-11/3]])</f>
        <v>0</v>
      </c>
      <c r="S102" s="64">
        <v>0</v>
      </c>
      <c r="T102" s="64">
        <v>0</v>
      </c>
      <c r="U102" s="64">
        <v>0</v>
      </c>
      <c r="V102" s="68">
        <f t="shared" si="8"/>
        <v>0</v>
      </c>
      <c r="W102" s="74">
        <f t="shared" si="9"/>
        <v>58734</v>
      </c>
    </row>
    <row r="103" spans="1:23" x14ac:dyDescent="0.45">
      <c r="A103" s="1" t="s">
        <v>494</v>
      </c>
      <c r="B103" s="64">
        <v>5167</v>
      </c>
      <c r="C103" s="64">
        <v>9923</v>
      </c>
      <c r="D103" s="65">
        <f>SUM(Table6[[#This Row],[Children 0-5]:[Children 6-11]])</f>
        <v>15090</v>
      </c>
      <c r="E103" s="64">
        <v>3184</v>
      </c>
      <c r="F103" s="64">
        <v>6749</v>
      </c>
      <c r="G103" s="64">
        <v>7240</v>
      </c>
      <c r="H103" s="66">
        <f t="shared" si="6"/>
        <v>32263</v>
      </c>
      <c r="I103" s="64">
        <v>9172</v>
      </c>
      <c r="J103" s="64">
        <v>1763</v>
      </c>
      <c r="K103" s="65">
        <f>SUM(Table6[[#This Row],[Children 0-5/2]:[Children 6-11/2]])</f>
        <v>10935</v>
      </c>
      <c r="L103" s="64">
        <v>2189</v>
      </c>
      <c r="M103" s="64">
        <v>7342</v>
      </c>
      <c r="N103" s="64">
        <v>3202</v>
      </c>
      <c r="O103" s="67">
        <f t="shared" si="7"/>
        <v>23668</v>
      </c>
      <c r="P103" s="64">
        <v>0</v>
      </c>
      <c r="Q103" s="64">
        <v>0</v>
      </c>
      <c r="R103" s="65">
        <f>SUM(Table6[[#This Row],[Children 0-5/3]:[Children 6-11/3]])</f>
        <v>0</v>
      </c>
      <c r="S103" s="64">
        <v>0</v>
      </c>
      <c r="T103" s="64">
        <v>0</v>
      </c>
      <c r="U103" s="64">
        <v>0</v>
      </c>
      <c r="V103" s="68">
        <f t="shared" si="8"/>
        <v>0</v>
      </c>
      <c r="W103" s="74">
        <f t="shared" si="9"/>
        <v>55931</v>
      </c>
    </row>
    <row r="104" spans="1:23" x14ac:dyDescent="0.45">
      <c r="A104" s="1" t="s">
        <v>497</v>
      </c>
      <c r="B104" s="64">
        <v>553</v>
      </c>
      <c r="C104" s="64">
        <v>475</v>
      </c>
      <c r="D104" s="65">
        <f>SUM(Table6[[#This Row],[Children 0-5]:[Children 6-11]])</f>
        <v>1028</v>
      </c>
      <c r="E104" s="64">
        <v>189</v>
      </c>
      <c r="F104" s="64">
        <v>3326</v>
      </c>
      <c r="G104" s="64">
        <v>444</v>
      </c>
      <c r="H104" s="66">
        <f t="shared" si="6"/>
        <v>4987</v>
      </c>
      <c r="I104" s="64">
        <v>1606</v>
      </c>
      <c r="J104" s="64">
        <v>2611</v>
      </c>
      <c r="K104" s="65">
        <f>SUM(Table6[[#This Row],[Children 0-5/2]:[Children 6-11/2]])</f>
        <v>4217</v>
      </c>
      <c r="L104" s="64">
        <v>31</v>
      </c>
      <c r="M104" s="64">
        <v>0</v>
      </c>
      <c r="N104" s="64">
        <v>599</v>
      </c>
      <c r="O104" s="67">
        <f t="shared" si="7"/>
        <v>4847</v>
      </c>
      <c r="P104" s="64">
        <v>0</v>
      </c>
      <c r="Q104" s="64">
        <v>0</v>
      </c>
      <c r="R104" s="65">
        <f>SUM(Table6[[#This Row],[Children 0-5/3]:[Children 6-11/3]])</f>
        <v>0</v>
      </c>
      <c r="S104" s="64">
        <v>0</v>
      </c>
      <c r="T104" s="64">
        <v>0</v>
      </c>
      <c r="U104" s="64">
        <v>0</v>
      </c>
      <c r="V104" s="68">
        <f t="shared" si="8"/>
        <v>0</v>
      </c>
      <c r="W104" s="74">
        <f t="shared" si="9"/>
        <v>9834</v>
      </c>
    </row>
    <row r="105" spans="1:23" x14ac:dyDescent="0.45">
      <c r="A105" s="1" t="s">
        <v>500</v>
      </c>
      <c r="B105" s="64">
        <v>6495</v>
      </c>
      <c r="C105" s="64">
        <v>1395</v>
      </c>
      <c r="D105" s="65">
        <f>SUM(Table6[[#This Row],[Children 0-5]:[Children 6-11]])</f>
        <v>7890</v>
      </c>
      <c r="E105" s="64">
        <v>268</v>
      </c>
      <c r="F105" s="64">
        <v>832</v>
      </c>
      <c r="G105" s="64">
        <v>913</v>
      </c>
      <c r="H105" s="66">
        <f t="shared" si="6"/>
        <v>9903</v>
      </c>
      <c r="I105" s="64">
        <v>2202</v>
      </c>
      <c r="J105" s="64">
        <v>2138</v>
      </c>
      <c r="K105" s="65">
        <f>SUM(Table6[[#This Row],[Children 0-5/2]:[Children 6-11/2]])</f>
        <v>4340</v>
      </c>
      <c r="L105" s="64">
        <v>591</v>
      </c>
      <c r="M105" s="64">
        <v>840</v>
      </c>
      <c r="N105" s="64">
        <v>280</v>
      </c>
      <c r="O105" s="67">
        <f t="shared" si="7"/>
        <v>6051</v>
      </c>
      <c r="P105" s="64">
        <v>0</v>
      </c>
      <c r="Q105" s="64">
        <v>0</v>
      </c>
      <c r="R105" s="65">
        <f>SUM(Table6[[#This Row],[Children 0-5/3]:[Children 6-11/3]])</f>
        <v>0</v>
      </c>
      <c r="S105" s="64">
        <v>0</v>
      </c>
      <c r="T105" s="64">
        <v>0</v>
      </c>
      <c r="U105" s="64">
        <v>0</v>
      </c>
      <c r="V105" s="68">
        <f t="shared" si="8"/>
        <v>0</v>
      </c>
      <c r="W105" s="74">
        <f t="shared" si="9"/>
        <v>15954</v>
      </c>
    </row>
    <row r="106" spans="1:23" x14ac:dyDescent="0.45">
      <c r="A106" s="1" t="s">
        <v>505</v>
      </c>
      <c r="B106" s="64">
        <v>140</v>
      </c>
      <c r="C106" s="64">
        <v>155</v>
      </c>
      <c r="D106" s="65">
        <f>SUM(Table6[[#This Row],[Children 0-5]:[Children 6-11]])</f>
        <v>295</v>
      </c>
      <c r="E106" s="64">
        <v>30</v>
      </c>
      <c r="F106" s="64">
        <v>192</v>
      </c>
      <c r="G106" s="64">
        <v>47</v>
      </c>
      <c r="H106" s="66">
        <f t="shared" si="6"/>
        <v>564</v>
      </c>
      <c r="I106" s="64">
        <v>27</v>
      </c>
      <c r="J106" s="64">
        <v>42</v>
      </c>
      <c r="K106" s="65">
        <f>SUM(Table6[[#This Row],[Children 0-5/2]:[Children 6-11/2]])</f>
        <v>69</v>
      </c>
      <c r="L106" s="64">
        <v>0</v>
      </c>
      <c r="M106" s="64">
        <v>60</v>
      </c>
      <c r="N106" s="64">
        <v>12</v>
      </c>
      <c r="O106" s="67">
        <f t="shared" si="7"/>
        <v>141</v>
      </c>
      <c r="P106" s="64">
        <v>0</v>
      </c>
      <c r="Q106" s="64">
        <v>0</v>
      </c>
      <c r="R106" s="65">
        <f>SUM(Table6[[#This Row],[Children 0-5/3]:[Children 6-11/3]])</f>
        <v>0</v>
      </c>
      <c r="S106" s="64">
        <v>0</v>
      </c>
      <c r="T106" s="64">
        <v>0</v>
      </c>
      <c r="U106" s="64">
        <v>0</v>
      </c>
      <c r="V106" s="68">
        <f t="shared" si="8"/>
        <v>0</v>
      </c>
      <c r="W106" s="74">
        <f t="shared" si="9"/>
        <v>705</v>
      </c>
    </row>
    <row r="107" spans="1:23" x14ac:dyDescent="0.45">
      <c r="A107" s="1" t="s">
        <v>510</v>
      </c>
      <c r="B107" s="64">
        <v>93</v>
      </c>
      <c r="C107" s="64">
        <v>47</v>
      </c>
      <c r="D107" s="65">
        <f>SUM(Table6[[#This Row],[Children 0-5]:[Children 6-11]])</f>
        <v>140</v>
      </c>
      <c r="E107" s="64">
        <v>0</v>
      </c>
      <c r="F107" s="64">
        <v>0</v>
      </c>
      <c r="G107" s="64">
        <v>5</v>
      </c>
      <c r="H107" s="66">
        <f t="shared" si="6"/>
        <v>145</v>
      </c>
      <c r="I107" s="64">
        <v>0</v>
      </c>
      <c r="J107" s="64">
        <v>0</v>
      </c>
      <c r="K107" s="65">
        <f>SUM(Table6[[#This Row],[Children 0-5/2]:[Children 6-11/2]])</f>
        <v>0</v>
      </c>
      <c r="L107" s="64">
        <v>0</v>
      </c>
      <c r="M107" s="64">
        <v>0</v>
      </c>
      <c r="N107" s="64">
        <v>0</v>
      </c>
      <c r="O107" s="67">
        <f t="shared" si="7"/>
        <v>0</v>
      </c>
      <c r="P107" s="64">
        <v>0</v>
      </c>
      <c r="Q107" s="64">
        <v>0</v>
      </c>
      <c r="R107" s="65">
        <f>SUM(Table6[[#This Row],[Children 0-5/3]:[Children 6-11/3]])</f>
        <v>0</v>
      </c>
      <c r="S107" s="64">
        <v>0</v>
      </c>
      <c r="T107" s="64">
        <v>0</v>
      </c>
      <c r="U107" s="64">
        <v>0</v>
      </c>
      <c r="V107" s="68">
        <f t="shared" si="8"/>
        <v>0</v>
      </c>
      <c r="W107" s="74">
        <f t="shared" si="9"/>
        <v>145</v>
      </c>
    </row>
    <row r="108" spans="1:23" x14ac:dyDescent="0.45">
      <c r="A108" s="1" t="s">
        <v>515</v>
      </c>
      <c r="B108" s="64">
        <v>2</v>
      </c>
      <c r="C108" s="64">
        <v>0</v>
      </c>
      <c r="D108" s="65">
        <f>SUM(Table6[[#This Row],[Children 0-5]:[Children 6-11]])</f>
        <v>2</v>
      </c>
      <c r="E108" s="64">
        <v>4</v>
      </c>
      <c r="F108" s="64">
        <v>61</v>
      </c>
      <c r="G108" s="64">
        <v>0</v>
      </c>
      <c r="H108" s="66">
        <f t="shared" si="6"/>
        <v>67</v>
      </c>
      <c r="I108" s="64">
        <v>60</v>
      </c>
      <c r="J108" s="64">
        <v>192</v>
      </c>
      <c r="K108" s="65">
        <f>SUM(Table6[[#This Row],[Children 0-5/2]:[Children 6-11/2]])</f>
        <v>252</v>
      </c>
      <c r="L108" s="64">
        <v>0</v>
      </c>
      <c r="M108" s="64">
        <v>0</v>
      </c>
      <c r="N108" s="64">
        <v>0</v>
      </c>
      <c r="O108" s="67">
        <f t="shared" si="7"/>
        <v>252</v>
      </c>
      <c r="P108" s="64">
        <v>0</v>
      </c>
      <c r="Q108" s="64">
        <v>0</v>
      </c>
      <c r="R108" s="65">
        <f>SUM(Table6[[#This Row],[Children 0-5/3]:[Children 6-11/3]])</f>
        <v>0</v>
      </c>
      <c r="S108" s="64">
        <v>0</v>
      </c>
      <c r="T108" s="64">
        <v>0</v>
      </c>
      <c r="U108" s="64">
        <v>0</v>
      </c>
      <c r="V108" s="68">
        <f t="shared" si="8"/>
        <v>0</v>
      </c>
      <c r="W108" s="74">
        <f t="shared" si="9"/>
        <v>319</v>
      </c>
    </row>
    <row r="109" spans="1:23" x14ac:dyDescent="0.45">
      <c r="A109" s="1" t="s">
        <v>520</v>
      </c>
      <c r="B109" s="64">
        <v>12</v>
      </c>
      <c r="C109" s="64">
        <v>40</v>
      </c>
      <c r="D109" s="65">
        <f>SUM(Table6[[#This Row],[Children 0-5]:[Children 6-11]])</f>
        <v>52</v>
      </c>
      <c r="E109" s="64">
        <v>2</v>
      </c>
      <c r="F109" s="64">
        <v>0</v>
      </c>
      <c r="G109" s="64">
        <v>48</v>
      </c>
      <c r="H109" s="66">
        <f t="shared" si="6"/>
        <v>102</v>
      </c>
      <c r="I109" s="64">
        <v>0</v>
      </c>
      <c r="J109" s="64">
        <v>0</v>
      </c>
      <c r="K109" s="65">
        <f>SUM(Table6[[#This Row],[Children 0-5/2]:[Children 6-11/2]])</f>
        <v>0</v>
      </c>
      <c r="L109" s="64">
        <v>0</v>
      </c>
      <c r="M109" s="64">
        <v>0</v>
      </c>
      <c r="N109" s="64">
        <v>0</v>
      </c>
      <c r="O109" s="67">
        <f t="shared" si="7"/>
        <v>0</v>
      </c>
      <c r="P109" s="64">
        <v>0</v>
      </c>
      <c r="Q109" s="64">
        <v>0</v>
      </c>
      <c r="R109" s="65">
        <f>SUM(Table6[[#This Row],[Children 0-5/3]:[Children 6-11/3]])</f>
        <v>0</v>
      </c>
      <c r="S109" s="64">
        <v>0</v>
      </c>
      <c r="T109" s="64">
        <v>0</v>
      </c>
      <c r="U109" s="64">
        <v>0</v>
      </c>
      <c r="V109" s="68">
        <f t="shared" si="8"/>
        <v>0</v>
      </c>
      <c r="W109" s="74">
        <f t="shared" si="9"/>
        <v>102</v>
      </c>
    </row>
    <row r="110" spans="1:23" x14ac:dyDescent="0.45">
      <c r="A110" s="1" t="s">
        <v>525</v>
      </c>
      <c r="B110" s="64">
        <v>7</v>
      </c>
      <c r="C110" s="64">
        <v>41</v>
      </c>
      <c r="D110" s="65">
        <f>SUM(Table6[[#This Row],[Children 0-5]:[Children 6-11]])</f>
        <v>48</v>
      </c>
      <c r="E110" s="64">
        <v>0</v>
      </c>
      <c r="F110" s="64">
        <v>0</v>
      </c>
      <c r="G110" s="64">
        <v>14</v>
      </c>
      <c r="H110" s="66">
        <f t="shared" si="6"/>
        <v>62</v>
      </c>
      <c r="I110" s="64">
        <v>0</v>
      </c>
      <c r="J110" s="64">
        <v>0</v>
      </c>
      <c r="K110" s="65">
        <f>SUM(Table6[[#This Row],[Children 0-5/2]:[Children 6-11/2]])</f>
        <v>0</v>
      </c>
      <c r="L110" s="64">
        <v>0</v>
      </c>
      <c r="M110" s="64">
        <v>0</v>
      </c>
      <c r="N110" s="64">
        <v>0</v>
      </c>
      <c r="O110" s="67">
        <f t="shared" si="7"/>
        <v>0</v>
      </c>
      <c r="P110" s="64">
        <v>0</v>
      </c>
      <c r="Q110" s="64">
        <v>0</v>
      </c>
      <c r="R110" s="65">
        <f>SUM(Table6[[#This Row],[Children 0-5/3]:[Children 6-11/3]])</f>
        <v>0</v>
      </c>
      <c r="S110" s="64">
        <v>0</v>
      </c>
      <c r="T110" s="64">
        <v>0</v>
      </c>
      <c r="U110" s="64">
        <v>0</v>
      </c>
      <c r="V110" s="68">
        <f t="shared" si="8"/>
        <v>0</v>
      </c>
      <c r="W110" s="74">
        <f t="shared" si="9"/>
        <v>62</v>
      </c>
    </row>
    <row r="111" spans="1:23" x14ac:dyDescent="0.45">
      <c r="A111" s="1" t="s">
        <v>530</v>
      </c>
      <c r="B111" s="64">
        <v>4</v>
      </c>
      <c r="C111" s="64">
        <v>7</v>
      </c>
      <c r="D111" s="65">
        <f>SUM(Table6[[#This Row],[Children 0-5]:[Children 6-11]])</f>
        <v>11</v>
      </c>
      <c r="E111" s="64">
        <v>2</v>
      </c>
      <c r="F111" s="64">
        <v>0</v>
      </c>
      <c r="G111" s="64">
        <v>13</v>
      </c>
      <c r="H111" s="66">
        <f t="shared" si="6"/>
        <v>26</v>
      </c>
      <c r="I111" s="64">
        <v>6</v>
      </c>
      <c r="J111" s="64">
        <v>5</v>
      </c>
      <c r="K111" s="65">
        <f>SUM(Table6[[#This Row],[Children 0-5/2]:[Children 6-11/2]])</f>
        <v>11</v>
      </c>
      <c r="L111" s="64">
        <v>6</v>
      </c>
      <c r="M111" s="64">
        <v>0</v>
      </c>
      <c r="N111" s="64">
        <v>17</v>
      </c>
      <c r="O111" s="67">
        <f t="shared" si="7"/>
        <v>34</v>
      </c>
      <c r="P111" s="64">
        <v>0</v>
      </c>
      <c r="Q111" s="64">
        <v>0</v>
      </c>
      <c r="R111" s="65">
        <f>SUM(Table6[[#This Row],[Children 0-5/3]:[Children 6-11/3]])</f>
        <v>0</v>
      </c>
      <c r="S111" s="64">
        <v>0</v>
      </c>
      <c r="T111" s="64">
        <v>0</v>
      </c>
      <c r="U111" s="64">
        <v>0</v>
      </c>
      <c r="V111" s="68">
        <f t="shared" si="8"/>
        <v>0</v>
      </c>
      <c r="W111" s="74">
        <f t="shared" si="9"/>
        <v>60</v>
      </c>
    </row>
    <row r="112" spans="1:23" x14ac:dyDescent="0.45">
      <c r="A112" s="1" t="s">
        <v>535</v>
      </c>
      <c r="B112" s="64">
        <v>78440</v>
      </c>
      <c r="C112" s="64">
        <v>93832</v>
      </c>
      <c r="D112" s="65">
        <f>SUM(Table6[[#This Row],[Children 0-5]:[Children 6-11]])</f>
        <v>172272</v>
      </c>
      <c r="E112" s="64">
        <v>17655</v>
      </c>
      <c r="F112" s="64">
        <v>57224</v>
      </c>
      <c r="G112" s="65" t="s">
        <v>37</v>
      </c>
      <c r="H112" s="66">
        <f t="shared" si="6"/>
        <v>247151</v>
      </c>
      <c r="I112" s="64">
        <v>22565</v>
      </c>
      <c r="J112" s="64">
        <v>94996</v>
      </c>
      <c r="K112" s="65">
        <f>SUM(Table6[[#This Row],[Children 0-5/2]:[Children 6-11/2]])</f>
        <v>117561</v>
      </c>
      <c r="L112" s="64">
        <v>8402</v>
      </c>
      <c r="M112" s="64">
        <v>26880</v>
      </c>
      <c r="N112" s="65" t="s">
        <v>37</v>
      </c>
      <c r="O112" s="67">
        <f t="shared" si="7"/>
        <v>152843</v>
      </c>
      <c r="P112" s="64">
        <v>0</v>
      </c>
      <c r="Q112" s="64">
        <v>0</v>
      </c>
      <c r="R112" s="65">
        <f>SUM(Table6[[#This Row],[Children 0-5/3]:[Children 6-11/3]])</f>
        <v>0</v>
      </c>
      <c r="S112" s="64">
        <v>0</v>
      </c>
      <c r="T112" s="64">
        <v>805</v>
      </c>
      <c r="U112" s="65" t="s">
        <v>37</v>
      </c>
      <c r="V112" s="68">
        <f t="shared" si="8"/>
        <v>805</v>
      </c>
      <c r="W112" s="74">
        <f t="shared" si="9"/>
        <v>400799</v>
      </c>
    </row>
    <row r="113" spans="1:23" x14ac:dyDescent="0.45">
      <c r="A113" s="1" t="s">
        <v>540</v>
      </c>
      <c r="B113" s="64">
        <v>49</v>
      </c>
      <c r="C113" s="64">
        <v>72</v>
      </c>
      <c r="D113" s="65">
        <f>SUM(Table6[[#This Row],[Children 0-5]:[Children 6-11]])</f>
        <v>121</v>
      </c>
      <c r="E113" s="64">
        <v>6</v>
      </c>
      <c r="F113" s="64">
        <v>426</v>
      </c>
      <c r="G113" s="64">
        <v>69</v>
      </c>
      <c r="H113" s="66">
        <f t="shared" si="6"/>
        <v>622</v>
      </c>
      <c r="I113" s="64">
        <v>0</v>
      </c>
      <c r="J113" s="64">
        <v>0</v>
      </c>
      <c r="K113" s="65">
        <f>SUM(Table6[[#This Row],[Children 0-5/2]:[Children 6-11/2]])</f>
        <v>0</v>
      </c>
      <c r="L113" s="64">
        <v>0</v>
      </c>
      <c r="M113" s="64">
        <v>0</v>
      </c>
      <c r="N113" s="64">
        <v>0</v>
      </c>
      <c r="O113" s="67">
        <f t="shared" si="7"/>
        <v>0</v>
      </c>
      <c r="P113" s="64">
        <v>0</v>
      </c>
      <c r="Q113" s="64">
        <v>0</v>
      </c>
      <c r="R113" s="65">
        <f>SUM(Table6[[#This Row],[Children 0-5/3]:[Children 6-11/3]])</f>
        <v>0</v>
      </c>
      <c r="S113" s="64">
        <v>0</v>
      </c>
      <c r="T113" s="64">
        <v>0</v>
      </c>
      <c r="U113" s="64">
        <v>0</v>
      </c>
      <c r="V113" s="68">
        <f t="shared" si="8"/>
        <v>0</v>
      </c>
      <c r="W113" s="74">
        <f t="shared" si="9"/>
        <v>622</v>
      </c>
    </row>
    <row r="114" spans="1:23" x14ac:dyDescent="0.45">
      <c r="A114" s="1" t="s">
        <v>545</v>
      </c>
      <c r="B114" s="64">
        <v>384</v>
      </c>
      <c r="C114" s="64">
        <v>704</v>
      </c>
      <c r="D114" s="65">
        <f>SUM(Table6[[#This Row],[Children 0-5]:[Children 6-11]])</f>
        <v>1088</v>
      </c>
      <c r="E114" s="64">
        <v>160</v>
      </c>
      <c r="F114" s="64">
        <v>531</v>
      </c>
      <c r="G114" s="64">
        <v>474</v>
      </c>
      <c r="H114" s="66">
        <f t="shared" si="6"/>
        <v>2253</v>
      </c>
      <c r="I114" s="64">
        <v>161</v>
      </c>
      <c r="J114" s="64">
        <v>0</v>
      </c>
      <c r="K114" s="65">
        <f>SUM(Table6[[#This Row],[Children 0-5/2]:[Children 6-11/2]])</f>
        <v>161</v>
      </c>
      <c r="L114" s="64">
        <v>0</v>
      </c>
      <c r="M114" s="64">
        <v>11</v>
      </c>
      <c r="N114" s="64">
        <v>0</v>
      </c>
      <c r="O114" s="67">
        <f t="shared" si="7"/>
        <v>172</v>
      </c>
      <c r="P114" s="64">
        <v>0</v>
      </c>
      <c r="Q114" s="64">
        <v>0</v>
      </c>
      <c r="R114" s="65">
        <f>SUM(Table6[[#This Row],[Children 0-5/3]:[Children 6-11/3]])</f>
        <v>0</v>
      </c>
      <c r="S114" s="64">
        <v>0</v>
      </c>
      <c r="T114" s="64">
        <v>0</v>
      </c>
      <c r="U114" s="64">
        <v>0</v>
      </c>
      <c r="V114" s="68">
        <f t="shared" si="8"/>
        <v>0</v>
      </c>
      <c r="W114" s="74">
        <f t="shared" si="9"/>
        <v>2425</v>
      </c>
    </row>
    <row r="115" spans="1:23" x14ac:dyDescent="0.45">
      <c r="A115" s="1" t="s">
        <v>550</v>
      </c>
      <c r="B115" s="64">
        <v>574</v>
      </c>
      <c r="C115" s="64">
        <v>1112</v>
      </c>
      <c r="D115" s="65">
        <f>SUM(Table6[[#This Row],[Children 0-5]:[Children 6-11]])</f>
        <v>1686</v>
      </c>
      <c r="E115" s="64">
        <v>68</v>
      </c>
      <c r="F115" s="64">
        <v>171</v>
      </c>
      <c r="G115" s="64">
        <v>0</v>
      </c>
      <c r="H115" s="66">
        <f t="shared" si="6"/>
        <v>1925</v>
      </c>
      <c r="I115" s="64">
        <v>0</v>
      </c>
      <c r="J115" s="64">
        <v>0</v>
      </c>
      <c r="K115" s="65">
        <f>SUM(Table6[[#This Row],[Children 0-5/2]:[Children 6-11/2]])</f>
        <v>0</v>
      </c>
      <c r="L115" s="64">
        <v>0</v>
      </c>
      <c r="M115" s="64">
        <v>0</v>
      </c>
      <c r="N115" s="64">
        <v>1583</v>
      </c>
      <c r="O115" s="67">
        <f t="shared" si="7"/>
        <v>1583</v>
      </c>
      <c r="P115" s="64">
        <v>0</v>
      </c>
      <c r="Q115" s="64">
        <v>0</v>
      </c>
      <c r="R115" s="65">
        <f>SUM(Table6[[#This Row],[Children 0-5/3]:[Children 6-11/3]])</f>
        <v>0</v>
      </c>
      <c r="S115" s="64">
        <v>0</v>
      </c>
      <c r="T115" s="64">
        <v>0</v>
      </c>
      <c r="U115" s="64">
        <v>0</v>
      </c>
      <c r="V115" s="68">
        <f t="shared" si="8"/>
        <v>0</v>
      </c>
      <c r="W115" s="74">
        <f t="shared" si="9"/>
        <v>3508</v>
      </c>
    </row>
    <row r="116" spans="1:23" x14ac:dyDescent="0.45">
      <c r="A116" s="1" t="s">
        <v>555</v>
      </c>
      <c r="B116" s="64">
        <v>45</v>
      </c>
      <c r="C116" s="64">
        <v>45</v>
      </c>
      <c r="D116" s="65">
        <f>SUM(Table6[[#This Row],[Children 0-5]:[Children 6-11]])</f>
        <v>90</v>
      </c>
      <c r="E116" s="64">
        <v>0</v>
      </c>
      <c r="F116" s="64">
        <v>0</v>
      </c>
      <c r="G116" s="64">
        <v>45</v>
      </c>
      <c r="H116" s="66">
        <f t="shared" si="6"/>
        <v>135</v>
      </c>
      <c r="I116" s="64">
        <v>0</v>
      </c>
      <c r="J116" s="64">
        <v>0</v>
      </c>
      <c r="K116" s="65">
        <f>SUM(Table6[[#This Row],[Children 0-5/2]:[Children 6-11/2]])</f>
        <v>0</v>
      </c>
      <c r="L116" s="64">
        <v>0</v>
      </c>
      <c r="M116" s="64">
        <v>0</v>
      </c>
      <c r="N116" s="64">
        <v>0</v>
      </c>
      <c r="O116" s="67">
        <f t="shared" si="7"/>
        <v>0</v>
      </c>
      <c r="P116" s="64">
        <v>0</v>
      </c>
      <c r="Q116" s="64">
        <v>0</v>
      </c>
      <c r="R116" s="65">
        <f>SUM(Table6[[#This Row],[Children 0-5/3]:[Children 6-11/3]])</f>
        <v>0</v>
      </c>
      <c r="S116" s="64">
        <v>0</v>
      </c>
      <c r="T116" s="64">
        <v>0</v>
      </c>
      <c r="U116" s="64">
        <v>0</v>
      </c>
      <c r="V116" s="68">
        <f t="shared" si="8"/>
        <v>0</v>
      </c>
      <c r="W116" s="74">
        <f t="shared" si="9"/>
        <v>135</v>
      </c>
    </row>
    <row r="117" spans="1:23" x14ac:dyDescent="0.45">
      <c r="A117" s="1" t="s">
        <v>560</v>
      </c>
      <c r="B117" s="64">
        <v>256</v>
      </c>
      <c r="C117" s="64">
        <v>348</v>
      </c>
      <c r="D117" s="65">
        <f>SUM(Table6[[#This Row],[Children 0-5]:[Children 6-11]])</f>
        <v>604</v>
      </c>
      <c r="E117" s="64">
        <v>145</v>
      </c>
      <c r="F117" s="64">
        <v>86</v>
      </c>
      <c r="G117" s="64">
        <v>444</v>
      </c>
      <c r="H117" s="66">
        <f t="shared" si="6"/>
        <v>1279</v>
      </c>
      <c r="I117" s="64">
        <v>0</v>
      </c>
      <c r="J117" s="64">
        <v>0</v>
      </c>
      <c r="K117" s="65">
        <f>SUM(Table6[[#This Row],[Children 0-5/2]:[Children 6-11/2]])</f>
        <v>0</v>
      </c>
      <c r="L117" s="64">
        <v>143</v>
      </c>
      <c r="M117" s="64">
        <v>0</v>
      </c>
      <c r="N117" s="64">
        <v>0</v>
      </c>
      <c r="O117" s="67">
        <f t="shared" si="7"/>
        <v>143</v>
      </c>
      <c r="P117" s="64">
        <v>0</v>
      </c>
      <c r="Q117" s="64">
        <v>0</v>
      </c>
      <c r="R117" s="65">
        <f>SUM(Table6[[#This Row],[Children 0-5/3]:[Children 6-11/3]])</f>
        <v>0</v>
      </c>
      <c r="S117" s="64">
        <v>0</v>
      </c>
      <c r="T117" s="64">
        <v>0</v>
      </c>
      <c r="U117" s="64">
        <v>0</v>
      </c>
      <c r="V117" s="68">
        <f t="shared" si="8"/>
        <v>0</v>
      </c>
      <c r="W117" s="74">
        <f t="shared" si="9"/>
        <v>1422</v>
      </c>
    </row>
    <row r="118" spans="1:23" x14ac:dyDescent="0.45">
      <c r="A118" s="1" t="s">
        <v>563</v>
      </c>
      <c r="B118" s="64">
        <v>160</v>
      </c>
      <c r="C118" s="64">
        <v>640</v>
      </c>
      <c r="D118" s="65">
        <f>SUM(Table6[[#This Row],[Children 0-5]:[Children 6-11]])</f>
        <v>800</v>
      </c>
      <c r="E118" s="64">
        <v>240</v>
      </c>
      <c r="F118" s="64">
        <v>64</v>
      </c>
      <c r="G118" s="64">
        <v>0</v>
      </c>
      <c r="H118" s="66">
        <f t="shared" si="6"/>
        <v>1104</v>
      </c>
      <c r="I118" s="64">
        <v>0</v>
      </c>
      <c r="J118" s="64">
        <v>0</v>
      </c>
      <c r="K118" s="65">
        <f>SUM(Table6[[#This Row],[Children 0-5/2]:[Children 6-11/2]])</f>
        <v>0</v>
      </c>
      <c r="L118" s="64">
        <v>0</v>
      </c>
      <c r="M118" s="64">
        <v>0</v>
      </c>
      <c r="N118" s="64">
        <v>0</v>
      </c>
      <c r="O118" s="67">
        <f t="shared" si="7"/>
        <v>0</v>
      </c>
      <c r="P118" s="64">
        <v>0</v>
      </c>
      <c r="Q118" s="64">
        <v>0</v>
      </c>
      <c r="R118" s="65">
        <f>SUM(Table6[[#This Row],[Children 0-5/3]:[Children 6-11/3]])</f>
        <v>0</v>
      </c>
      <c r="S118" s="64">
        <v>0</v>
      </c>
      <c r="T118" s="64">
        <v>0</v>
      </c>
      <c r="U118" s="64">
        <v>0</v>
      </c>
      <c r="V118" s="68">
        <f t="shared" si="8"/>
        <v>0</v>
      </c>
      <c r="W118" s="74">
        <f t="shared" si="9"/>
        <v>1104</v>
      </c>
    </row>
    <row r="119" spans="1:23" x14ac:dyDescent="0.45">
      <c r="A119" s="1" t="s">
        <v>568</v>
      </c>
      <c r="B119" s="64">
        <v>89</v>
      </c>
      <c r="C119" s="64">
        <v>137</v>
      </c>
      <c r="D119" s="65">
        <f>SUM(Table6[[#This Row],[Children 0-5]:[Children 6-11]])</f>
        <v>226</v>
      </c>
      <c r="E119" s="64">
        <v>12</v>
      </c>
      <c r="F119" s="64">
        <v>79</v>
      </c>
      <c r="G119" s="64">
        <v>0</v>
      </c>
      <c r="H119" s="66">
        <f t="shared" si="6"/>
        <v>317</v>
      </c>
      <c r="I119" s="64">
        <v>0</v>
      </c>
      <c r="J119" s="64">
        <v>0</v>
      </c>
      <c r="K119" s="65">
        <f>SUM(Table6[[#This Row],[Children 0-5/2]:[Children 6-11/2]])</f>
        <v>0</v>
      </c>
      <c r="L119" s="64">
        <v>0</v>
      </c>
      <c r="M119" s="64">
        <v>0</v>
      </c>
      <c r="N119" s="64">
        <v>0</v>
      </c>
      <c r="O119" s="67">
        <f t="shared" si="7"/>
        <v>0</v>
      </c>
      <c r="P119" s="64">
        <v>0</v>
      </c>
      <c r="Q119" s="64">
        <v>0</v>
      </c>
      <c r="R119" s="65">
        <f>SUM(Table6[[#This Row],[Children 0-5/3]:[Children 6-11/3]])</f>
        <v>0</v>
      </c>
      <c r="S119" s="64">
        <v>0</v>
      </c>
      <c r="T119" s="64">
        <v>0</v>
      </c>
      <c r="U119" s="64">
        <v>0</v>
      </c>
      <c r="V119" s="68">
        <f t="shared" si="8"/>
        <v>0</v>
      </c>
      <c r="W119" s="74">
        <f t="shared" si="9"/>
        <v>317</v>
      </c>
    </row>
    <row r="120" spans="1:23" x14ac:dyDescent="0.45">
      <c r="A120" s="1" t="s">
        <v>573</v>
      </c>
      <c r="B120" s="64">
        <v>5347</v>
      </c>
      <c r="C120" s="64">
        <v>586</v>
      </c>
      <c r="D120" s="65">
        <f>SUM(Table6[[#This Row],[Children 0-5]:[Children 6-11]])</f>
        <v>5933</v>
      </c>
      <c r="E120" s="64">
        <v>159</v>
      </c>
      <c r="F120" s="64">
        <v>905</v>
      </c>
      <c r="G120" s="64">
        <v>7033</v>
      </c>
      <c r="H120" s="66">
        <f t="shared" si="6"/>
        <v>14030</v>
      </c>
      <c r="I120" s="64">
        <v>316</v>
      </c>
      <c r="J120" s="64">
        <v>69</v>
      </c>
      <c r="K120" s="65">
        <f>SUM(Table6[[#This Row],[Children 0-5/2]:[Children 6-11/2]])</f>
        <v>385</v>
      </c>
      <c r="L120" s="64">
        <v>0</v>
      </c>
      <c r="M120" s="64">
        <v>220</v>
      </c>
      <c r="N120" s="64">
        <v>3713</v>
      </c>
      <c r="O120" s="67">
        <f t="shared" si="7"/>
        <v>4318</v>
      </c>
      <c r="P120" s="64">
        <v>0</v>
      </c>
      <c r="Q120" s="64">
        <v>0</v>
      </c>
      <c r="R120" s="65">
        <f>SUM(Table6[[#This Row],[Children 0-5/3]:[Children 6-11/3]])</f>
        <v>0</v>
      </c>
      <c r="S120" s="64">
        <v>0</v>
      </c>
      <c r="T120" s="64">
        <v>0</v>
      </c>
      <c r="U120" s="64">
        <v>0</v>
      </c>
      <c r="V120" s="68">
        <f t="shared" si="8"/>
        <v>0</v>
      </c>
      <c r="W120" s="74">
        <f t="shared" si="9"/>
        <v>18348</v>
      </c>
    </row>
    <row r="121" spans="1:23" x14ac:dyDescent="0.45">
      <c r="A121" s="1" t="s">
        <v>578</v>
      </c>
      <c r="B121" s="65" t="s">
        <v>37</v>
      </c>
      <c r="C121" s="65" t="s">
        <v>37</v>
      </c>
      <c r="D121" s="65">
        <f>SUM(Table6[[#This Row],[Children 0-5]:[Children 6-11]])</f>
        <v>0</v>
      </c>
      <c r="E121" s="65" t="s">
        <v>37</v>
      </c>
      <c r="F121" s="65" t="s">
        <v>37</v>
      </c>
      <c r="G121" s="65" t="s">
        <v>37</v>
      </c>
      <c r="H121" s="66">
        <f t="shared" si="6"/>
        <v>0</v>
      </c>
      <c r="I121" s="65" t="s">
        <v>37</v>
      </c>
      <c r="J121" s="65" t="s">
        <v>37</v>
      </c>
      <c r="K121" s="65">
        <f>SUM(Table6[[#This Row],[Children 0-5/2]:[Children 6-11/2]])</f>
        <v>0</v>
      </c>
      <c r="L121" s="65" t="s">
        <v>37</v>
      </c>
      <c r="M121" s="65" t="s">
        <v>37</v>
      </c>
      <c r="N121" s="65" t="s">
        <v>37</v>
      </c>
      <c r="O121" s="67">
        <f t="shared" si="7"/>
        <v>0</v>
      </c>
      <c r="P121" s="65" t="s">
        <v>37</v>
      </c>
      <c r="Q121" s="65" t="s">
        <v>37</v>
      </c>
      <c r="R121" s="65">
        <f>SUM(Table6[[#This Row],[Children 0-5/3]:[Children 6-11/3]])</f>
        <v>0</v>
      </c>
      <c r="S121" s="65" t="s">
        <v>37</v>
      </c>
      <c r="T121" s="65" t="s">
        <v>37</v>
      </c>
      <c r="U121" s="65" t="s">
        <v>37</v>
      </c>
      <c r="V121" s="68">
        <f t="shared" si="8"/>
        <v>0</v>
      </c>
      <c r="W121" s="74">
        <f t="shared" si="9"/>
        <v>0</v>
      </c>
    </row>
    <row r="122" spans="1:23" x14ac:dyDescent="0.45">
      <c r="A122" s="1" t="s">
        <v>579</v>
      </c>
      <c r="B122" s="64">
        <v>0</v>
      </c>
      <c r="C122" s="64">
        <v>0</v>
      </c>
      <c r="D122" s="65">
        <f>SUM(Table6[[#This Row],[Children 0-5]:[Children 6-11]])</f>
        <v>0</v>
      </c>
      <c r="E122" s="64">
        <v>0</v>
      </c>
      <c r="F122" s="64">
        <v>61</v>
      </c>
      <c r="G122" s="64">
        <v>724</v>
      </c>
      <c r="H122" s="66">
        <f t="shared" si="6"/>
        <v>785</v>
      </c>
      <c r="I122" s="64">
        <v>153</v>
      </c>
      <c r="J122" s="64">
        <v>0</v>
      </c>
      <c r="K122" s="65">
        <f>SUM(Table6[[#This Row],[Children 0-5/2]:[Children 6-11/2]])</f>
        <v>153</v>
      </c>
      <c r="L122" s="64">
        <v>0</v>
      </c>
      <c r="M122" s="64">
        <v>0</v>
      </c>
      <c r="N122" s="64">
        <v>0</v>
      </c>
      <c r="O122" s="67">
        <f t="shared" si="7"/>
        <v>153</v>
      </c>
      <c r="P122" s="64">
        <v>0</v>
      </c>
      <c r="Q122" s="64">
        <v>0</v>
      </c>
      <c r="R122" s="65">
        <f>SUM(Table6[[#This Row],[Children 0-5/3]:[Children 6-11/3]])</f>
        <v>0</v>
      </c>
      <c r="S122" s="64">
        <v>0</v>
      </c>
      <c r="T122" s="64">
        <v>0</v>
      </c>
      <c r="U122" s="64">
        <v>0</v>
      </c>
      <c r="V122" s="68">
        <f t="shared" si="8"/>
        <v>0</v>
      </c>
      <c r="W122" s="74">
        <f t="shared" si="9"/>
        <v>938</v>
      </c>
    </row>
    <row r="123" spans="1:23" x14ac:dyDescent="0.45">
      <c r="A123" s="1" t="s">
        <v>584</v>
      </c>
      <c r="B123" s="64">
        <v>2336</v>
      </c>
      <c r="C123" s="64">
        <v>499</v>
      </c>
      <c r="D123" s="65">
        <f>SUM(Table6[[#This Row],[Children 0-5]:[Children 6-11]])</f>
        <v>2835</v>
      </c>
      <c r="E123" s="64">
        <v>55</v>
      </c>
      <c r="F123" s="64">
        <v>356</v>
      </c>
      <c r="G123" s="64">
        <v>0</v>
      </c>
      <c r="H123" s="66">
        <f t="shared" si="6"/>
        <v>3246</v>
      </c>
      <c r="I123" s="64">
        <v>1499</v>
      </c>
      <c r="J123" s="64">
        <v>172</v>
      </c>
      <c r="K123" s="65">
        <f>SUM(Table6[[#This Row],[Children 0-5/2]:[Children 6-11/2]])</f>
        <v>1671</v>
      </c>
      <c r="L123" s="64">
        <v>0</v>
      </c>
      <c r="M123" s="64">
        <v>201</v>
      </c>
      <c r="N123" s="64">
        <v>0</v>
      </c>
      <c r="O123" s="67">
        <f t="shared" si="7"/>
        <v>1872</v>
      </c>
      <c r="P123" s="64">
        <v>0</v>
      </c>
      <c r="Q123" s="64">
        <v>0</v>
      </c>
      <c r="R123" s="65">
        <f>SUM(Table6[[#This Row],[Children 0-5/3]:[Children 6-11/3]])</f>
        <v>0</v>
      </c>
      <c r="S123" s="64">
        <v>0</v>
      </c>
      <c r="T123" s="64">
        <v>0</v>
      </c>
      <c r="U123" s="64">
        <v>0</v>
      </c>
      <c r="V123" s="68">
        <f t="shared" si="8"/>
        <v>0</v>
      </c>
      <c r="W123" s="74">
        <f t="shared" si="9"/>
        <v>5118</v>
      </c>
    </row>
    <row r="124" spans="1:23" x14ac:dyDescent="0.45">
      <c r="A124" s="1" t="s">
        <v>589</v>
      </c>
      <c r="B124" s="64">
        <v>617</v>
      </c>
      <c r="C124" s="64">
        <v>682</v>
      </c>
      <c r="D124" s="65">
        <f>SUM(Table6[[#This Row],[Children 0-5]:[Children 6-11]])</f>
        <v>1299</v>
      </c>
      <c r="E124" s="64">
        <v>68</v>
      </c>
      <c r="F124" s="64">
        <v>0</v>
      </c>
      <c r="G124" s="64">
        <v>47</v>
      </c>
      <c r="H124" s="66">
        <f t="shared" si="6"/>
        <v>1414</v>
      </c>
      <c r="I124" s="64">
        <v>0</v>
      </c>
      <c r="J124" s="64">
        <v>0</v>
      </c>
      <c r="K124" s="65">
        <f>SUM(Table6[[#This Row],[Children 0-5/2]:[Children 6-11/2]])</f>
        <v>0</v>
      </c>
      <c r="L124" s="64">
        <v>0</v>
      </c>
      <c r="M124" s="64">
        <v>0</v>
      </c>
      <c r="N124" s="64">
        <v>12</v>
      </c>
      <c r="O124" s="67">
        <f t="shared" si="7"/>
        <v>12</v>
      </c>
      <c r="P124" s="64">
        <v>0</v>
      </c>
      <c r="Q124" s="64">
        <v>0</v>
      </c>
      <c r="R124" s="65">
        <f>SUM(Table6[[#This Row],[Children 0-5/3]:[Children 6-11/3]])</f>
        <v>0</v>
      </c>
      <c r="S124" s="64">
        <v>0</v>
      </c>
      <c r="T124" s="64">
        <v>0</v>
      </c>
      <c r="U124" s="64">
        <v>0</v>
      </c>
      <c r="V124" s="68">
        <f t="shared" si="8"/>
        <v>0</v>
      </c>
      <c r="W124" s="74">
        <f t="shared" si="9"/>
        <v>1426</v>
      </c>
    </row>
    <row r="125" spans="1:23" x14ac:dyDescent="0.45">
      <c r="A125" s="1" t="s">
        <v>594</v>
      </c>
      <c r="B125" s="64">
        <v>96</v>
      </c>
      <c r="C125" s="64">
        <v>209</v>
      </c>
      <c r="D125" s="65">
        <f>SUM(Table6[[#This Row],[Children 0-5]:[Children 6-11]])</f>
        <v>305</v>
      </c>
      <c r="E125" s="64">
        <v>4</v>
      </c>
      <c r="F125" s="64">
        <v>17</v>
      </c>
      <c r="G125" s="64">
        <v>0</v>
      </c>
      <c r="H125" s="66">
        <f t="shared" si="6"/>
        <v>326</v>
      </c>
      <c r="I125" s="64">
        <v>0</v>
      </c>
      <c r="J125" s="64">
        <v>90</v>
      </c>
      <c r="K125" s="65">
        <f>SUM(Table6[[#This Row],[Children 0-5/2]:[Children 6-11/2]])</f>
        <v>90</v>
      </c>
      <c r="L125" s="64">
        <v>0</v>
      </c>
      <c r="M125" s="64">
        <v>0</v>
      </c>
      <c r="N125" s="64">
        <v>0</v>
      </c>
      <c r="O125" s="67">
        <f t="shared" si="7"/>
        <v>90</v>
      </c>
      <c r="P125" s="64">
        <v>0</v>
      </c>
      <c r="Q125" s="64">
        <v>0</v>
      </c>
      <c r="R125" s="65">
        <f>SUM(Table6[[#This Row],[Children 0-5/3]:[Children 6-11/3]])</f>
        <v>0</v>
      </c>
      <c r="S125" s="64">
        <v>0</v>
      </c>
      <c r="T125" s="64">
        <v>0</v>
      </c>
      <c r="U125" s="64">
        <v>0</v>
      </c>
      <c r="V125" s="68">
        <f t="shared" si="8"/>
        <v>0</v>
      </c>
      <c r="W125" s="74">
        <f t="shared" si="9"/>
        <v>416</v>
      </c>
    </row>
    <row r="126" spans="1:23" x14ac:dyDescent="0.45">
      <c r="A126" s="1" t="s">
        <v>599</v>
      </c>
      <c r="B126" s="64">
        <v>2506</v>
      </c>
      <c r="C126" s="64">
        <v>1502</v>
      </c>
      <c r="D126" s="65">
        <f>SUM(Table6[[#This Row],[Children 0-5]:[Children 6-11]])</f>
        <v>4008</v>
      </c>
      <c r="E126" s="64">
        <v>330</v>
      </c>
      <c r="F126" s="64">
        <v>297</v>
      </c>
      <c r="G126" s="64">
        <v>145</v>
      </c>
      <c r="H126" s="66">
        <f t="shared" si="6"/>
        <v>4780</v>
      </c>
      <c r="I126" s="64">
        <v>251</v>
      </c>
      <c r="J126" s="64">
        <v>3116</v>
      </c>
      <c r="K126" s="65">
        <f>SUM(Table6[[#This Row],[Children 0-5/2]:[Children 6-11/2]])</f>
        <v>3367</v>
      </c>
      <c r="L126" s="64">
        <v>48</v>
      </c>
      <c r="M126" s="64">
        <v>28</v>
      </c>
      <c r="N126" s="64">
        <v>58</v>
      </c>
      <c r="O126" s="67">
        <f t="shared" si="7"/>
        <v>3501</v>
      </c>
      <c r="P126" s="64">
        <v>0</v>
      </c>
      <c r="Q126" s="64">
        <v>0</v>
      </c>
      <c r="R126" s="65">
        <f>SUM(Table6[[#This Row],[Children 0-5/3]:[Children 6-11/3]])</f>
        <v>0</v>
      </c>
      <c r="S126" s="64">
        <v>0</v>
      </c>
      <c r="T126" s="64">
        <v>0</v>
      </c>
      <c r="U126" s="64">
        <v>0</v>
      </c>
      <c r="V126" s="68">
        <f t="shared" si="8"/>
        <v>0</v>
      </c>
      <c r="W126" s="74">
        <f t="shared" si="9"/>
        <v>8281</v>
      </c>
    </row>
    <row r="127" spans="1:23" x14ac:dyDescent="0.45">
      <c r="A127" s="1"/>
      <c r="B127" s="65"/>
      <c r="C127" s="65"/>
      <c r="D127" s="65"/>
      <c r="E127" s="65"/>
      <c r="F127" s="65"/>
      <c r="G127" s="65"/>
      <c r="H127" s="70">
        <f>SUBTOTAL(109,Table6[Total on site])</f>
        <v>912935</v>
      </c>
      <c r="I127" s="65"/>
      <c r="J127" s="65"/>
      <c r="K127" s="65"/>
      <c r="L127" s="65"/>
      <c r="M127" s="65"/>
      <c r="N127" s="65"/>
      <c r="O127" s="71">
        <f>SUBTOTAL(109,Table6[Total off site])</f>
        <v>433365</v>
      </c>
      <c r="P127" s="65"/>
      <c r="Q127" s="65"/>
      <c r="R127" s="65"/>
      <c r="S127" s="65"/>
      <c r="T127" s="65"/>
      <c r="U127" s="65"/>
      <c r="V127" s="72">
        <f>SUBTOTAL(109,Table6[Total Virtual])</f>
        <v>20293</v>
      </c>
      <c r="W127" s="75">
        <f>SUBTOTAL(109,Table6[Total Attendance])</f>
        <v>1366593</v>
      </c>
    </row>
  </sheetData>
  <mergeCells count="3">
    <mergeCell ref="B3:H3"/>
    <mergeCell ref="I3:O3"/>
    <mergeCell ref="P3:V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82B1-664E-44CB-8512-8A8DD739495D}">
  <dimension ref="A1:C126"/>
  <sheetViews>
    <sheetView topLeftCell="A106" workbookViewId="0">
      <selection activeCell="E118" sqref="E118"/>
    </sheetView>
  </sheetViews>
  <sheetFormatPr defaultRowHeight="14.25" x14ac:dyDescent="0.45"/>
  <cols>
    <col min="1" max="1" width="52.3984375" bestFit="1" customWidth="1"/>
    <col min="2" max="2" width="24.265625" style="37" bestFit="1" customWidth="1"/>
    <col min="3" max="3" width="17" style="37" bestFit="1" customWidth="1"/>
  </cols>
  <sheetData>
    <row r="1" spans="1:3" x14ac:dyDescent="0.45">
      <c r="A1" s="15" t="s">
        <v>787</v>
      </c>
    </row>
    <row r="2" spans="1:3" x14ac:dyDescent="0.45">
      <c r="A2" t="s">
        <v>788</v>
      </c>
    </row>
    <row r="4" spans="1:3" x14ac:dyDescent="0.45">
      <c r="A4" s="4" t="s">
        <v>1</v>
      </c>
      <c r="B4" s="39" t="s">
        <v>789</v>
      </c>
      <c r="C4" s="39" t="s">
        <v>790</v>
      </c>
    </row>
    <row r="5" spans="1:3" x14ac:dyDescent="0.45">
      <c r="A5" s="1" t="s">
        <v>12</v>
      </c>
      <c r="B5" s="64">
        <v>0</v>
      </c>
      <c r="C5" s="64">
        <v>0</v>
      </c>
    </row>
    <row r="6" spans="1:3" x14ac:dyDescent="0.45">
      <c r="A6" s="1" t="s">
        <v>17</v>
      </c>
      <c r="B6" s="64">
        <v>0</v>
      </c>
      <c r="C6" s="64">
        <v>0</v>
      </c>
    </row>
    <row r="7" spans="1:3" x14ac:dyDescent="0.45">
      <c r="A7" s="1" t="s">
        <v>22</v>
      </c>
      <c r="B7" s="64">
        <v>0</v>
      </c>
      <c r="C7" s="64">
        <v>0</v>
      </c>
    </row>
    <row r="8" spans="1:3" x14ac:dyDescent="0.45">
      <c r="A8" s="1" t="s">
        <v>27</v>
      </c>
      <c r="B8" s="64">
        <v>0</v>
      </c>
      <c r="C8" s="64">
        <v>0</v>
      </c>
    </row>
    <row r="9" spans="1:3" x14ac:dyDescent="0.45">
      <c r="A9" s="1" t="s">
        <v>32</v>
      </c>
      <c r="B9" s="64">
        <v>0</v>
      </c>
      <c r="C9" s="64">
        <v>0</v>
      </c>
    </row>
    <row r="10" spans="1:3" x14ac:dyDescent="0.45">
      <c r="A10" s="1" t="s">
        <v>38</v>
      </c>
      <c r="B10" s="64">
        <v>0</v>
      </c>
      <c r="C10" s="64">
        <v>0</v>
      </c>
    </row>
    <row r="11" spans="1:3" x14ac:dyDescent="0.45">
      <c r="A11" s="1" t="s">
        <v>43</v>
      </c>
      <c r="B11" s="64">
        <v>0</v>
      </c>
      <c r="C11" s="64">
        <v>0</v>
      </c>
    </row>
    <row r="12" spans="1:3" x14ac:dyDescent="0.45">
      <c r="A12" s="1" t="s">
        <v>48</v>
      </c>
      <c r="B12" s="64">
        <v>0</v>
      </c>
      <c r="C12" s="64">
        <v>0</v>
      </c>
    </row>
    <row r="13" spans="1:3" x14ac:dyDescent="0.45">
      <c r="A13" s="1" t="s">
        <v>53</v>
      </c>
      <c r="B13" s="64">
        <v>0</v>
      </c>
      <c r="C13" s="64">
        <v>0</v>
      </c>
    </row>
    <row r="14" spans="1:3" x14ac:dyDescent="0.45">
      <c r="A14" s="1" t="s">
        <v>58</v>
      </c>
      <c r="B14" s="64">
        <v>0</v>
      </c>
      <c r="C14" s="64">
        <v>0</v>
      </c>
    </row>
    <row r="15" spans="1:3" x14ac:dyDescent="0.45">
      <c r="A15" s="1" t="s">
        <v>63</v>
      </c>
      <c r="B15" s="64">
        <v>0</v>
      </c>
      <c r="C15" s="64">
        <v>0</v>
      </c>
    </row>
    <row r="16" spans="1:3" x14ac:dyDescent="0.45">
      <c r="A16" s="1" t="s">
        <v>68</v>
      </c>
      <c r="B16" s="64">
        <v>12</v>
      </c>
      <c r="C16" s="64">
        <v>14</v>
      </c>
    </row>
    <row r="17" spans="1:3" x14ac:dyDescent="0.45">
      <c r="A17" s="1" t="s">
        <v>73</v>
      </c>
      <c r="B17" s="64">
        <v>0</v>
      </c>
      <c r="C17" s="64">
        <v>0</v>
      </c>
    </row>
    <row r="18" spans="1:3" x14ac:dyDescent="0.45">
      <c r="A18" s="1" t="s">
        <v>78</v>
      </c>
      <c r="B18" s="64">
        <v>0</v>
      </c>
      <c r="C18" s="64">
        <v>0</v>
      </c>
    </row>
    <row r="19" spans="1:3" x14ac:dyDescent="0.45">
      <c r="A19" s="1" t="s">
        <v>83</v>
      </c>
      <c r="B19" s="64">
        <v>0</v>
      </c>
      <c r="C19" s="64">
        <v>0</v>
      </c>
    </row>
    <row r="20" spans="1:3" x14ac:dyDescent="0.45">
      <c r="A20" s="1" t="s">
        <v>88</v>
      </c>
      <c r="B20" s="64">
        <v>0</v>
      </c>
      <c r="C20" s="64">
        <v>0</v>
      </c>
    </row>
    <row r="21" spans="1:3" x14ac:dyDescent="0.45">
      <c r="A21" s="1" t="s">
        <v>93</v>
      </c>
      <c r="B21" s="64">
        <v>0</v>
      </c>
      <c r="C21" s="64">
        <v>0</v>
      </c>
    </row>
    <row r="22" spans="1:3" x14ac:dyDescent="0.45">
      <c r="A22" s="1" t="s">
        <v>98</v>
      </c>
      <c r="B22" s="64">
        <v>0</v>
      </c>
      <c r="C22" s="64">
        <v>0</v>
      </c>
    </row>
    <row r="23" spans="1:3" x14ac:dyDescent="0.45">
      <c r="A23" s="1" t="s">
        <v>103</v>
      </c>
      <c r="B23" s="64">
        <v>0</v>
      </c>
      <c r="C23" s="64">
        <v>0</v>
      </c>
    </row>
    <row r="24" spans="1:3" x14ac:dyDescent="0.45">
      <c r="A24" s="1" t="s">
        <v>108</v>
      </c>
      <c r="B24" s="64">
        <v>0</v>
      </c>
      <c r="C24" s="64">
        <v>0</v>
      </c>
    </row>
    <row r="25" spans="1:3" x14ac:dyDescent="0.45">
      <c r="A25" s="1" t="s">
        <v>113</v>
      </c>
      <c r="B25" s="64">
        <v>0</v>
      </c>
      <c r="C25" s="64">
        <v>0</v>
      </c>
    </row>
    <row r="26" spans="1:3" x14ac:dyDescent="0.45">
      <c r="A26" s="1" t="s">
        <v>118</v>
      </c>
      <c r="B26" s="64">
        <v>33</v>
      </c>
      <c r="C26" s="64">
        <v>5539</v>
      </c>
    </row>
    <row r="27" spans="1:3" x14ac:dyDescent="0.45">
      <c r="A27" s="1" t="s">
        <v>123</v>
      </c>
      <c r="B27" s="64">
        <v>0</v>
      </c>
      <c r="C27" s="64">
        <v>0</v>
      </c>
    </row>
    <row r="28" spans="1:3" x14ac:dyDescent="0.45">
      <c r="A28" s="1" t="s">
        <v>128</v>
      </c>
      <c r="B28" s="64">
        <v>0</v>
      </c>
      <c r="C28" s="64">
        <v>0</v>
      </c>
    </row>
    <row r="29" spans="1:3" x14ac:dyDescent="0.45">
      <c r="A29" s="1" t="s">
        <v>133</v>
      </c>
      <c r="B29" s="64">
        <v>0</v>
      </c>
      <c r="C29" s="64">
        <v>0</v>
      </c>
    </row>
    <row r="30" spans="1:3" x14ac:dyDescent="0.45">
      <c r="A30" s="1" t="s">
        <v>138</v>
      </c>
      <c r="B30" s="64">
        <v>51</v>
      </c>
      <c r="C30" s="64">
        <v>80</v>
      </c>
    </row>
    <row r="31" spans="1:3" x14ac:dyDescent="0.45">
      <c r="A31" s="1" t="s">
        <v>143</v>
      </c>
      <c r="B31" s="64">
        <v>0</v>
      </c>
      <c r="C31" s="64">
        <v>0</v>
      </c>
    </row>
    <row r="32" spans="1:3" x14ac:dyDescent="0.45">
      <c r="A32" s="1" t="s">
        <v>148</v>
      </c>
      <c r="B32" s="64">
        <v>0</v>
      </c>
      <c r="C32" s="64">
        <v>0</v>
      </c>
    </row>
    <row r="33" spans="1:3" x14ac:dyDescent="0.45">
      <c r="A33" s="1" t="s">
        <v>153</v>
      </c>
      <c r="B33" s="64">
        <v>0</v>
      </c>
      <c r="C33" s="64">
        <v>0</v>
      </c>
    </row>
    <row r="34" spans="1:3" x14ac:dyDescent="0.45">
      <c r="A34" s="1" t="s">
        <v>158</v>
      </c>
      <c r="B34" s="64">
        <v>0</v>
      </c>
      <c r="C34" s="64">
        <v>0</v>
      </c>
    </row>
    <row r="35" spans="1:3" x14ac:dyDescent="0.45">
      <c r="A35" s="1" t="s">
        <v>163</v>
      </c>
      <c r="B35" s="64">
        <v>0</v>
      </c>
      <c r="C35" s="64">
        <v>0</v>
      </c>
    </row>
    <row r="36" spans="1:3" x14ac:dyDescent="0.45">
      <c r="A36" s="1" t="s">
        <v>168</v>
      </c>
      <c r="B36" s="64">
        <v>0</v>
      </c>
      <c r="C36" s="64">
        <v>0</v>
      </c>
    </row>
    <row r="37" spans="1:3" x14ac:dyDescent="0.45">
      <c r="A37" s="1" t="s">
        <v>173</v>
      </c>
      <c r="B37" s="64">
        <v>1</v>
      </c>
      <c r="C37" s="64">
        <v>491</v>
      </c>
    </row>
    <row r="38" spans="1:3" x14ac:dyDescent="0.45">
      <c r="A38" s="1" t="s">
        <v>177</v>
      </c>
      <c r="B38" s="64">
        <v>0</v>
      </c>
      <c r="C38" s="64">
        <v>0</v>
      </c>
    </row>
    <row r="39" spans="1:3" x14ac:dyDescent="0.45">
      <c r="A39" s="1" t="s">
        <v>182</v>
      </c>
      <c r="B39" s="64">
        <v>0</v>
      </c>
      <c r="C39" s="64">
        <v>0</v>
      </c>
    </row>
    <row r="40" spans="1:3" x14ac:dyDescent="0.45">
      <c r="A40" s="1" t="s">
        <v>187</v>
      </c>
      <c r="B40" s="64">
        <v>0</v>
      </c>
      <c r="C40" s="64">
        <v>0</v>
      </c>
    </row>
    <row r="41" spans="1:3" x14ac:dyDescent="0.45">
      <c r="A41" s="1" t="s">
        <v>192</v>
      </c>
      <c r="B41" s="64">
        <v>0</v>
      </c>
      <c r="C41" s="64">
        <v>0</v>
      </c>
    </row>
    <row r="42" spans="1:3" x14ac:dyDescent="0.45">
      <c r="A42" s="1" t="s">
        <v>197</v>
      </c>
      <c r="B42" s="64">
        <v>0</v>
      </c>
      <c r="C42" s="64">
        <v>0</v>
      </c>
    </row>
    <row r="43" spans="1:3" x14ac:dyDescent="0.45">
      <c r="A43" s="1" t="s">
        <v>202</v>
      </c>
      <c r="B43" s="64">
        <v>0</v>
      </c>
      <c r="C43" s="64">
        <v>0</v>
      </c>
    </row>
    <row r="44" spans="1:3" x14ac:dyDescent="0.45">
      <c r="A44" s="1" t="s">
        <v>206</v>
      </c>
      <c r="B44" s="64">
        <v>0</v>
      </c>
      <c r="C44" s="64">
        <v>0</v>
      </c>
    </row>
    <row r="45" spans="1:3" x14ac:dyDescent="0.45">
      <c r="A45" s="1" t="s">
        <v>211</v>
      </c>
      <c r="B45" s="65" t="s">
        <v>37</v>
      </c>
      <c r="C45" s="65" t="s">
        <v>37</v>
      </c>
    </row>
    <row r="46" spans="1:3" x14ac:dyDescent="0.45">
      <c r="A46" s="1" t="s">
        <v>216</v>
      </c>
      <c r="B46" s="64">
        <v>0</v>
      </c>
      <c r="C46" s="64">
        <v>0</v>
      </c>
    </row>
    <row r="47" spans="1:3" x14ac:dyDescent="0.45">
      <c r="A47" s="1" t="s">
        <v>221</v>
      </c>
      <c r="B47" s="64">
        <v>0</v>
      </c>
      <c r="C47" s="64">
        <v>0</v>
      </c>
    </row>
    <row r="48" spans="1:3" x14ac:dyDescent="0.45">
      <c r="A48" s="1" t="s">
        <v>226</v>
      </c>
      <c r="B48" s="64">
        <v>0</v>
      </c>
      <c r="C48" s="64">
        <v>0</v>
      </c>
    </row>
    <row r="49" spans="1:3" x14ac:dyDescent="0.45">
      <c r="A49" s="1" t="s">
        <v>231</v>
      </c>
      <c r="B49" s="64">
        <v>0</v>
      </c>
      <c r="C49" s="64">
        <v>0</v>
      </c>
    </row>
    <row r="50" spans="1:3" x14ac:dyDescent="0.45">
      <c r="A50" s="1" t="s">
        <v>236</v>
      </c>
      <c r="B50" s="64">
        <v>0</v>
      </c>
      <c r="C50" s="64">
        <v>0</v>
      </c>
    </row>
    <row r="51" spans="1:3" x14ac:dyDescent="0.45">
      <c r="A51" s="1" t="s">
        <v>241</v>
      </c>
      <c r="B51" s="64">
        <v>0</v>
      </c>
      <c r="C51" s="64">
        <v>0</v>
      </c>
    </row>
    <row r="52" spans="1:3" x14ac:dyDescent="0.45">
      <c r="A52" s="1" t="s">
        <v>246</v>
      </c>
      <c r="B52" s="64">
        <v>0</v>
      </c>
      <c r="C52" s="64">
        <v>0</v>
      </c>
    </row>
    <row r="53" spans="1:3" x14ac:dyDescent="0.45">
      <c r="A53" s="1" t="s">
        <v>251</v>
      </c>
      <c r="B53" s="64">
        <v>0</v>
      </c>
      <c r="C53" s="64">
        <v>0</v>
      </c>
    </row>
    <row r="54" spans="1:3" x14ac:dyDescent="0.45">
      <c r="A54" s="1" t="s">
        <v>256</v>
      </c>
      <c r="B54" s="64">
        <v>0</v>
      </c>
      <c r="C54" s="64">
        <v>0</v>
      </c>
    </row>
    <row r="55" spans="1:3" x14ac:dyDescent="0.45">
      <c r="A55" s="1" t="s">
        <v>261</v>
      </c>
      <c r="B55" s="64">
        <v>0</v>
      </c>
      <c r="C55" s="64">
        <v>0</v>
      </c>
    </row>
    <row r="56" spans="1:3" x14ac:dyDescent="0.45">
      <c r="A56" s="1" t="s">
        <v>266</v>
      </c>
      <c r="B56" s="64">
        <v>0</v>
      </c>
      <c r="C56" s="64">
        <v>0</v>
      </c>
    </row>
    <row r="57" spans="1:3" x14ac:dyDescent="0.45">
      <c r="A57" s="1" t="s">
        <v>271</v>
      </c>
      <c r="B57" s="64">
        <v>0</v>
      </c>
      <c r="C57" s="64">
        <v>0</v>
      </c>
    </row>
    <row r="58" spans="1:3" x14ac:dyDescent="0.45">
      <c r="A58" s="1" t="s">
        <v>276</v>
      </c>
      <c r="B58" s="65" t="s">
        <v>37</v>
      </c>
      <c r="C58" s="65" t="s">
        <v>37</v>
      </c>
    </row>
    <row r="59" spans="1:3" x14ac:dyDescent="0.45">
      <c r="A59" s="1" t="s">
        <v>278</v>
      </c>
      <c r="B59" s="64">
        <v>0</v>
      </c>
      <c r="C59" s="64">
        <v>0</v>
      </c>
    </row>
    <row r="60" spans="1:3" x14ac:dyDescent="0.45">
      <c r="A60" s="1" t="s">
        <v>283</v>
      </c>
      <c r="B60" s="64">
        <v>0</v>
      </c>
      <c r="C60" s="64">
        <v>0</v>
      </c>
    </row>
    <row r="61" spans="1:3" x14ac:dyDescent="0.45">
      <c r="A61" s="1" t="s">
        <v>288</v>
      </c>
      <c r="B61" s="64">
        <v>0</v>
      </c>
      <c r="C61" s="64">
        <v>0</v>
      </c>
    </row>
    <row r="62" spans="1:3" x14ac:dyDescent="0.45">
      <c r="A62" s="1" t="s">
        <v>293</v>
      </c>
      <c r="B62" s="64">
        <v>0</v>
      </c>
      <c r="C62" s="64">
        <v>0</v>
      </c>
    </row>
    <row r="63" spans="1:3" x14ac:dyDescent="0.45">
      <c r="A63" s="1" t="s">
        <v>298</v>
      </c>
      <c r="B63" s="64">
        <v>0</v>
      </c>
      <c r="C63" s="64">
        <v>0</v>
      </c>
    </row>
    <row r="64" spans="1:3" x14ac:dyDescent="0.45">
      <c r="A64" s="1" t="s">
        <v>303</v>
      </c>
      <c r="B64" s="64">
        <v>0</v>
      </c>
      <c r="C64" s="64">
        <v>0</v>
      </c>
    </row>
    <row r="65" spans="1:3" x14ac:dyDescent="0.45">
      <c r="A65" s="1" t="s">
        <v>308</v>
      </c>
      <c r="B65" s="64">
        <v>2</v>
      </c>
      <c r="C65" s="64">
        <v>2</v>
      </c>
    </row>
    <row r="66" spans="1:3" x14ac:dyDescent="0.45">
      <c r="A66" s="1" t="s">
        <v>313</v>
      </c>
      <c r="B66" s="64">
        <v>0</v>
      </c>
      <c r="C66" s="64">
        <v>0</v>
      </c>
    </row>
    <row r="67" spans="1:3" x14ac:dyDescent="0.45">
      <c r="A67" s="1" t="s">
        <v>318</v>
      </c>
      <c r="B67" s="64">
        <v>0</v>
      </c>
      <c r="C67" s="64">
        <v>0</v>
      </c>
    </row>
    <row r="68" spans="1:3" x14ac:dyDescent="0.45">
      <c r="A68" s="1" t="s">
        <v>323</v>
      </c>
      <c r="B68" s="64">
        <v>0</v>
      </c>
      <c r="C68" s="64">
        <v>0</v>
      </c>
    </row>
    <row r="69" spans="1:3" x14ac:dyDescent="0.45">
      <c r="A69" s="1" t="s">
        <v>328</v>
      </c>
      <c r="B69" s="64">
        <v>0</v>
      </c>
      <c r="C69" s="64">
        <v>0</v>
      </c>
    </row>
    <row r="70" spans="1:3" x14ac:dyDescent="0.45">
      <c r="A70" s="1" t="s">
        <v>333</v>
      </c>
      <c r="B70" s="64">
        <v>1</v>
      </c>
      <c r="C70" s="64">
        <v>501</v>
      </c>
    </row>
    <row r="71" spans="1:3" x14ac:dyDescent="0.45">
      <c r="A71" s="1" t="s">
        <v>338</v>
      </c>
      <c r="B71" s="64">
        <v>0</v>
      </c>
      <c r="C71" s="64">
        <v>0</v>
      </c>
    </row>
    <row r="72" spans="1:3" x14ac:dyDescent="0.45">
      <c r="A72" s="1" t="s">
        <v>343</v>
      </c>
      <c r="B72" s="64">
        <v>0</v>
      </c>
      <c r="C72" s="64">
        <v>0</v>
      </c>
    </row>
    <row r="73" spans="1:3" x14ac:dyDescent="0.45">
      <c r="A73" s="1" t="s">
        <v>348</v>
      </c>
      <c r="B73" s="64">
        <v>0</v>
      </c>
      <c r="C73" s="64">
        <v>0</v>
      </c>
    </row>
    <row r="74" spans="1:3" x14ac:dyDescent="0.45">
      <c r="A74" s="1" t="s">
        <v>353</v>
      </c>
      <c r="B74" s="64">
        <v>0</v>
      </c>
      <c r="C74" s="64">
        <v>0</v>
      </c>
    </row>
    <row r="75" spans="1:3" x14ac:dyDescent="0.45">
      <c r="A75" s="1" t="s">
        <v>358</v>
      </c>
      <c r="B75" s="64">
        <v>0</v>
      </c>
      <c r="C75" s="64">
        <v>0</v>
      </c>
    </row>
    <row r="76" spans="1:3" x14ac:dyDescent="0.45">
      <c r="A76" s="1" t="s">
        <v>363</v>
      </c>
      <c r="B76" s="64">
        <v>3</v>
      </c>
      <c r="C76" s="64">
        <v>3452</v>
      </c>
    </row>
    <row r="77" spans="1:3" x14ac:dyDescent="0.45">
      <c r="A77" s="1" t="s">
        <v>368</v>
      </c>
      <c r="B77" s="65" t="s">
        <v>37</v>
      </c>
      <c r="C77" s="65" t="s">
        <v>37</v>
      </c>
    </row>
    <row r="78" spans="1:3" x14ac:dyDescent="0.45">
      <c r="A78" s="1" t="s">
        <v>373</v>
      </c>
      <c r="B78" s="64">
        <v>0</v>
      </c>
      <c r="C78" s="64">
        <v>0</v>
      </c>
    </row>
    <row r="79" spans="1:3" x14ac:dyDescent="0.45">
      <c r="A79" s="1" t="s">
        <v>378</v>
      </c>
      <c r="B79" s="64">
        <v>0</v>
      </c>
      <c r="C79" s="64">
        <v>0</v>
      </c>
    </row>
    <row r="80" spans="1:3" x14ac:dyDescent="0.45">
      <c r="A80" s="1" t="s">
        <v>383</v>
      </c>
      <c r="B80" s="64">
        <v>0</v>
      </c>
      <c r="C80" s="64">
        <v>0</v>
      </c>
    </row>
    <row r="81" spans="1:3" x14ac:dyDescent="0.45">
      <c r="A81" s="1" t="s">
        <v>388</v>
      </c>
      <c r="B81" s="64">
        <v>0</v>
      </c>
      <c r="C81" s="64">
        <v>0</v>
      </c>
    </row>
    <row r="82" spans="1:3" x14ac:dyDescent="0.45">
      <c r="A82" s="1" t="s">
        <v>393</v>
      </c>
      <c r="B82" s="64">
        <v>0</v>
      </c>
      <c r="C82" s="64">
        <v>0</v>
      </c>
    </row>
    <row r="83" spans="1:3" x14ac:dyDescent="0.45">
      <c r="A83" s="1" t="s">
        <v>398</v>
      </c>
      <c r="B83" s="64">
        <v>0</v>
      </c>
      <c r="C83" s="64">
        <v>0</v>
      </c>
    </row>
    <row r="84" spans="1:3" x14ac:dyDescent="0.45">
      <c r="A84" s="1" t="s">
        <v>403</v>
      </c>
      <c r="B84" s="64">
        <v>0</v>
      </c>
      <c r="C84" s="64">
        <v>0</v>
      </c>
    </row>
    <row r="85" spans="1:3" x14ac:dyDescent="0.45">
      <c r="A85" s="1" t="s">
        <v>408</v>
      </c>
      <c r="B85" s="64">
        <v>0</v>
      </c>
      <c r="C85" s="64">
        <v>0</v>
      </c>
    </row>
    <row r="86" spans="1:3" x14ac:dyDescent="0.45">
      <c r="A86" s="1" t="s">
        <v>413</v>
      </c>
      <c r="B86" s="64">
        <v>0</v>
      </c>
      <c r="C86" s="64">
        <v>0</v>
      </c>
    </row>
    <row r="87" spans="1:3" x14ac:dyDescent="0.45">
      <c r="A87" s="1" t="s">
        <v>418</v>
      </c>
      <c r="B87" s="64">
        <v>0</v>
      </c>
      <c r="C87" s="64">
        <v>0</v>
      </c>
    </row>
    <row r="88" spans="1:3" x14ac:dyDescent="0.45">
      <c r="A88" s="1" t="s">
        <v>423</v>
      </c>
      <c r="B88" s="64">
        <v>0</v>
      </c>
      <c r="C88" s="64">
        <v>0</v>
      </c>
    </row>
    <row r="89" spans="1:3" x14ac:dyDescent="0.45">
      <c r="A89" s="1" t="s">
        <v>428</v>
      </c>
      <c r="B89" s="64">
        <v>0</v>
      </c>
      <c r="C89" s="64">
        <v>0</v>
      </c>
    </row>
    <row r="90" spans="1:3" x14ac:dyDescent="0.45">
      <c r="A90" s="1" t="s">
        <v>433</v>
      </c>
      <c r="B90" s="64">
        <v>0</v>
      </c>
      <c r="C90" s="64">
        <v>0</v>
      </c>
    </row>
    <row r="91" spans="1:3" x14ac:dyDescent="0.45">
      <c r="A91" s="1" t="s">
        <v>438</v>
      </c>
      <c r="B91" s="64">
        <v>43</v>
      </c>
      <c r="C91" s="64">
        <v>9697</v>
      </c>
    </row>
    <row r="92" spans="1:3" x14ac:dyDescent="0.45">
      <c r="A92" s="1" t="s">
        <v>443</v>
      </c>
      <c r="B92" s="64">
        <v>3</v>
      </c>
      <c r="C92" s="64">
        <v>3000</v>
      </c>
    </row>
    <row r="93" spans="1:3" x14ac:dyDescent="0.45">
      <c r="A93" s="1" t="s">
        <v>448</v>
      </c>
      <c r="B93" s="64">
        <v>0</v>
      </c>
      <c r="C93" s="64">
        <v>0</v>
      </c>
    </row>
    <row r="94" spans="1:3" x14ac:dyDescent="0.45">
      <c r="A94" s="1" t="s">
        <v>453</v>
      </c>
      <c r="B94" s="64">
        <v>0</v>
      </c>
      <c r="C94" s="64">
        <v>0</v>
      </c>
    </row>
    <row r="95" spans="1:3" x14ac:dyDescent="0.45">
      <c r="A95" s="1" t="s">
        <v>458</v>
      </c>
      <c r="B95" s="64">
        <v>0</v>
      </c>
      <c r="C95" s="64">
        <v>0</v>
      </c>
    </row>
    <row r="96" spans="1:3" x14ac:dyDescent="0.45">
      <c r="A96" s="1" t="s">
        <v>463</v>
      </c>
      <c r="B96" s="64">
        <v>0</v>
      </c>
      <c r="C96" s="64">
        <v>0</v>
      </c>
    </row>
    <row r="97" spans="1:3" x14ac:dyDescent="0.45">
      <c r="A97" s="1" t="s">
        <v>468</v>
      </c>
      <c r="B97" s="65" t="s">
        <v>37</v>
      </c>
      <c r="C97" s="65" t="s">
        <v>37</v>
      </c>
    </row>
    <row r="98" spans="1:3" x14ac:dyDescent="0.45">
      <c r="A98" s="1" t="s">
        <v>470</v>
      </c>
      <c r="B98" s="64">
        <v>0</v>
      </c>
      <c r="C98" s="64">
        <v>0</v>
      </c>
    </row>
    <row r="99" spans="1:3" x14ac:dyDescent="0.45">
      <c r="A99" s="1" t="s">
        <v>475</v>
      </c>
      <c r="B99" s="64">
        <v>0</v>
      </c>
      <c r="C99" s="64">
        <v>0</v>
      </c>
    </row>
    <row r="100" spans="1:3" x14ac:dyDescent="0.45">
      <c r="A100" s="1" t="s">
        <v>480</v>
      </c>
      <c r="B100" s="64">
        <v>0</v>
      </c>
      <c r="C100" s="64">
        <v>0</v>
      </c>
    </row>
    <row r="101" spans="1:3" x14ac:dyDescent="0.45">
      <c r="A101" s="1" t="s">
        <v>485</v>
      </c>
      <c r="B101" s="64">
        <v>0</v>
      </c>
      <c r="C101" s="64">
        <v>0</v>
      </c>
    </row>
    <row r="102" spans="1:3" x14ac:dyDescent="0.45">
      <c r="A102" s="1" t="s">
        <v>490</v>
      </c>
      <c r="B102" s="65" t="s">
        <v>37</v>
      </c>
      <c r="C102" s="65" t="s">
        <v>37</v>
      </c>
    </row>
    <row r="103" spans="1:3" x14ac:dyDescent="0.45">
      <c r="A103" s="1" t="s">
        <v>494</v>
      </c>
      <c r="B103" s="64">
        <v>0</v>
      </c>
      <c r="C103" s="64">
        <v>0</v>
      </c>
    </row>
    <row r="104" spans="1:3" x14ac:dyDescent="0.45">
      <c r="A104" s="1" t="s">
        <v>497</v>
      </c>
      <c r="B104" s="64">
        <v>0</v>
      </c>
      <c r="C104" s="64">
        <v>0</v>
      </c>
    </row>
    <row r="105" spans="1:3" x14ac:dyDescent="0.45">
      <c r="A105" s="1" t="s">
        <v>500</v>
      </c>
      <c r="B105" s="64">
        <v>0</v>
      </c>
      <c r="C105" s="64">
        <v>0</v>
      </c>
    </row>
    <row r="106" spans="1:3" x14ac:dyDescent="0.45">
      <c r="A106" s="1" t="s">
        <v>505</v>
      </c>
      <c r="B106" s="64">
        <v>0</v>
      </c>
      <c r="C106" s="64">
        <v>0</v>
      </c>
    </row>
    <row r="107" spans="1:3" x14ac:dyDescent="0.45">
      <c r="A107" s="1" t="s">
        <v>510</v>
      </c>
      <c r="B107" s="64">
        <v>0</v>
      </c>
      <c r="C107" s="64">
        <v>0</v>
      </c>
    </row>
    <row r="108" spans="1:3" x14ac:dyDescent="0.45">
      <c r="A108" s="1" t="s">
        <v>515</v>
      </c>
      <c r="B108" s="64">
        <v>0</v>
      </c>
      <c r="C108" s="64">
        <v>0</v>
      </c>
    </row>
    <row r="109" spans="1:3" x14ac:dyDescent="0.45">
      <c r="A109" s="1" t="s">
        <v>520</v>
      </c>
      <c r="B109" s="64">
        <v>0</v>
      </c>
      <c r="C109" s="64">
        <v>0</v>
      </c>
    </row>
    <row r="110" spans="1:3" x14ac:dyDescent="0.45">
      <c r="A110" s="1" t="s">
        <v>525</v>
      </c>
      <c r="B110" s="64">
        <v>0</v>
      </c>
      <c r="C110" s="64">
        <v>0</v>
      </c>
    </row>
    <row r="111" spans="1:3" x14ac:dyDescent="0.45">
      <c r="A111" s="1" t="s">
        <v>530</v>
      </c>
      <c r="B111" s="64">
        <v>0</v>
      </c>
      <c r="C111" s="64">
        <v>0</v>
      </c>
    </row>
    <row r="112" spans="1:3" x14ac:dyDescent="0.45">
      <c r="A112" s="1" t="s">
        <v>535</v>
      </c>
      <c r="B112" s="64">
        <v>10</v>
      </c>
      <c r="C112" s="64">
        <v>3782</v>
      </c>
    </row>
    <row r="113" spans="1:3" x14ac:dyDescent="0.45">
      <c r="A113" s="1" t="s">
        <v>540</v>
      </c>
      <c r="B113" s="64">
        <v>0</v>
      </c>
      <c r="C113" s="64">
        <v>0</v>
      </c>
    </row>
    <row r="114" spans="1:3" x14ac:dyDescent="0.45">
      <c r="A114" s="1" t="s">
        <v>545</v>
      </c>
      <c r="B114" s="64">
        <v>0</v>
      </c>
      <c r="C114" s="64">
        <v>0</v>
      </c>
    </row>
    <row r="115" spans="1:3" x14ac:dyDescent="0.45">
      <c r="A115" s="1" t="s">
        <v>550</v>
      </c>
      <c r="B115" s="64">
        <v>0</v>
      </c>
      <c r="C115" s="64">
        <v>0</v>
      </c>
    </row>
    <row r="116" spans="1:3" x14ac:dyDescent="0.45">
      <c r="A116" s="1" t="s">
        <v>555</v>
      </c>
      <c r="B116" s="64">
        <v>0</v>
      </c>
      <c r="C116" s="64">
        <v>0</v>
      </c>
    </row>
    <row r="117" spans="1:3" x14ac:dyDescent="0.45">
      <c r="A117" s="1" t="s">
        <v>560</v>
      </c>
      <c r="B117" s="64">
        <v>0</v>
      </c>
      <c r="C117" s="64">
        <v>0</v>
      </c>
    </row>
    <row r="118" spans="1:3" x14ac:dyDescent="0.45">
      <c r="A118" s="1" t="s">
        <v>563</v>
      </c>
      <c r="B118" s="64">
        <v>0</v>
      </c>
      <c r="C118" s="64">
        <v>0</v>
      </c>
    </row>
    <row r="119" spans="1:3" x14ac:dyDescent="0.45">
      <c r="A119" s="1" t="s">
        <v>568</v>
      </c>
      <c r="B119" s="64">
        <v>0</v>
      </c>
      <c r="C119" s="64">
        <v>0</v>
      </c>
    </row>
    <row r="120" spans="1:3" x14ac:dyDescent="0.45">
      <c r="A120" s="1" t="s">
        <v>573</v>
      </c>
      <c r="B120" s="64">
        <v>0</v>
      </c>
      <c r="C120" s="64">
        <v>0</v>
      </c>
    </row>
    <row r="121" spans="1:3" x14ac:dyDescent="0.45">
      <c r="A121" s="1" t="s">
        <v>578</v>
      </c>
      <c r="B121" s="65" t="s">
        <v>37</v>
      </c>
      <c r="C121" s="65" t="s">
        <v>37</v>
      </c>
    </row>
    <row r="122" spans="1:3" x14ac:dyDescent="0.45">
      <c r="A122" s="1" t="s">
        <v>579</v>
      </c>
      <c r="B122" s="64">
        <v>0</v>
      </c>
      <c r="C122" s="64">
        <v>0</v>
      </c>
    </row>
    <row r="123" spans="1:3" x14ac:dyDescent="0.45">
      <c r="A123" s="1" t="s">
        <v>584</v>
      </c>
      <c r="B123" s="64">
        <v>0</v>
      </c>
      <c r="C123" s="64">
        <v>0</v>
      </c>
    </row>
    <row r="124" spans="1:3" x14ac:dyDescent="0.45">
      <c r="A124" s="1" t="s">
        <v>589</v>
      </c>
      <c r="B124" s="64">
        <v>0</v>
      </c>
      <c r="C124" s="64">
        <v>0</v>
      </c>
    </row>
    <row r="125" spans="1:3" x14ac:dyDescent="0.45">
      <c r="A125" s="1" t="s">
        <v>594</v>
      </c>
      <c r="B125" s="64">
        <v>0</v>
      </c>
      <c r="C125" s="64">
        <v>0</v>
      </c>
    </row>
    <row r="126" spans="1:3" x14ac:dyDescent="0.45">
      <c r="A126" s="1" t="s">
        <v>599</v>
      </c>
      <c r="B126" s="64">
        <v>0</v>
      </c>
      <c r="C126" s="64"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33F2-7F79-4693-A5E0-B471B25C8473}">
  <dimension ref="A1:L128"/>
  <sheetViews>
    <sheetView workbookViewId="0">
      <selection activeCell="M15" sqref="M15"/>
    </sheetView>
  </sheetViews>
  <sheetFormatPr defaultRowHeight="14.25" x14ac:dyDescent="0.45"/>
  <cols>
    <col min="1" max="1" width="52.3984375" bestFit="1" customWidth="1"/>
    <col min="2" max="2" width="13.59765625" style="37" bestFit="1" customWidth="1"/>
    <col min="3" max="3" width="17.3984375" style="37" bestFit="1" customWidth="1"/>
    <col min="4" max="4" width="19.86328125" style="37" bestFit="1" customWidth="1"/>
    <col min="5" max="5" width="17.59765625" style="37" bestFit="1" customWidth="1"/>
    <col min="6" max="6" width="15.73046875" bestFit="1" customWidth="1"/>
    <col min="7" max="7" width="25.3984375" style="40" customWidth="1"/>
    <col min="8" max="8" width="17.3984375" style="37" bestFit="1" customWidth="1"/>
    <col min="9" max="9" width="21.3984375" style="37" bestFit="1" customWidth="1"/>
    <col min="10" max="10" width="21.59765625" style="2" bestFit="1" customWidth="1"/>
    <col min="11" max="11" width="15.1328125" style="37" bestFit="1" customWidth="1"/>
    <col min="12" max="12" width="12.86328125" style="37" bestFit="1" customWidth="1"/>
  </cols>
  <sheetData>
    <row r="1" spans="1:12" x14ac:dyDescent="0.45">
      <c r="A1" s="15" t="s">
        <v>791</v>
      </c>
    </row>
    <row r="3" spans="1:12" x14ac:dyDescent="0.45">
      <c r="C3" s="84" t="s">
        <v>792</v>
      </c>
      <c r="D3" s="85"/>
      <c r="E3" s="85"/>
      <c r="F3" s="85"/>
      <c r="G3" s="58"/>
      <c r="K3" s="81" t="s">
        <v>793</v>
      </c>
      <c r="L3" s="81"/>
    </row>
    <row r="4" spans="1:12" x14ac:dyDescent="0.45">
      <c r="A4" s="23" t="s">
        <v>1</v>
      </c>
      <c r="B4" s="57" t="s">
        <v>11</v>
      </c>
      <c r="C4" s="43" t="s">
        <v>794</v>
      </c>
      <c r="D4" s="43" t="s">
        <v>795</v>
      </c>
      <c r="E4" s="43" t="s">
        <v>796</v>
      </c>
      <c r="F4" s="21" t="s">
        <v>797</v>
      </c>
      <c r="G4" s="56" t="s">
        <v>798</v>
      </c>
      <c r="H4" s="57" t="s">
        <v>799</v>
      </c>
      <c r="I4" s="57" t="s">
        <v>800</v>
      </c>
      <c r="J4" s="24" t="s">
        <v>801</v>
      </c>
      <c r="K4" s="48" t="s">
        <v>802</v>
      </c>
      <c r="L4" s="48" t="s">
        <v>803</v>
      </c>
    </row>
    <row r="5" spans="1:12" x14ac:dyDescent="0.45">
      <c r="A5" s="1" t="s">
        <v>12</v>
      </c>
      <c r="B5" s="64">
        <v>16578</v>
      </c>
      <c r="C5" s="64">
        <v>53438</v>
      </c>
      <c r="D5" s="64">
        <v>39288</v>
      </c>
      <c r="E5" s="64">
        <v>973</v>
      </c>
      <c r="F5" s="65">
        <f>SUM(C5:E5)</f>
        <v>93699</v>
      </c>
      <c r="G5" s="40">
        <f>F5/B5</f>
        <v>5.6520086862106407</v>
      </c>
      <c r="H5" s="64">
        <v>73289</v>
      </c>
      <c r="I5" s="65">
        <f>SUM(F5:H5)</f>
        <v>166993.65200868621</v>
      </c>
      <c r="J5" s="2">
        <f t="shared" ref="J5:J36" si="0">I5/B5</f>
        <v>10.073208590221149</v>
      </c>
      <c r="K5" s="64">
        <v>477</v>
      </c>
      <c r="L5" s="64">
        <v>347</v>
      </c>
    </row>
    <row r="6" spans="1:12" x14ac:dyDescent="0.45">
      <c r="A6" s="1" t="s">
        <v>17</v>
      </c>
      <c r="B6" s="64">
        <v>803</v>
      </c>
      <c r="C6" s="64">
        <v>3603</v>
      </c>
      <c r="D6" s="64">
        <v>511</v>
      </c>
      <c r="E6" s="64">
        <v>0</v>
      </c>
      <c r="F6" s="65">
        <f t="shared" ref="F6:F70" si="1">SUM(C6:E6)</f>
        <v>4114</v>
      </c>
      <c r="G6" s="40">
        <f t="shared" ref="G6:G70" si="2">F6/B6</f>
        <v>5.1232876712328768</v>
      </c>
      <c r="H6" s="64">
        <v>731</v>
      </c>
      <c r="I6" s="65">
        <f t="shared" ref="I6:I70" si="3">SUM(F6:H6)</f>
        <v>4850.1232876712329</v>
      </c>
      <c r="J6" s="2">
        <f t="shared" si="0"/>
        <v>6.0400040942356572</v>
      </c>
      <c r="K6" s="64">
        <v>5</v>
      </c>
      <c r="L6" s="64">
        <v>0</v>
      </c>
    </row>
    <row r="7" spans="1:12" x14ac:dyDescent="0.45">
      <c r="A7" s="1" t="s">
        <v>22</v>
      </c>
      <c r="B7" s="64">
        <v>4962</v>
      </c>
      <c r="C7" s="64">
        <v>7833</v>
      </c>
      <c r="D7" s="64">
        <v>9845</v>
      </c>
      <c r="E7" s="64">
        <v>0</v>
      </c>
      <c r="F7" s="65">
        <f t="shared" si="1"/>
        <v>17678</v>
      </c>
      <c r="G7" s="40">
        <f t="shared" si="2"/>
        <v>3.5626763401854089</v>
      </c>
      <c r="H7" s="64">
        <v>10776</v>
      </c>
      <c r="I7" s="65">
        <f t="shared" si="3"/>
        <v>28457.562676340185</v>
      </c>
      <c r="J7" s="2">
        <f t="shared" si="0"/>
        <v>5.7350992898710569</v>
      </c>
      <c r="K7" s="64">
        <v>150</v>
      </c>
      <c r="L7" s="64">
        <v>139</v>
      </c>
    </row>
    <row r="8" spans="1:12" x14ac:dyDescent="0.45">
      <c r="A8" s="1" t="s">
        <v>27</v>
      </c>
      <c r="B8" s="64">
        <v>5530</v>
      </c>
      <c r="C8" s="64">
        <v>6408</v>
      </c>
      <c r="D8" s="64">
        <v>4082</v>
      </c>
      <c r="E8" s="64">
        <v>347</v>
      </c>
      <c r="F8" s="65">
        <f t="shared" si="1"/>
        <v>10837</v>
      </c>
      <c r="G8" s="40">
        <f t="shared" si="2"/>
        <v>1.9596745027124773</v>
      </c>
      <c r="H8" s="64">
        <v>9260</v>
      </c>
      <c r="I8" s="65">
        <f t="shared" si="3"/>
        <v>20098.959674502712</v>
      </c>
      <c r="J8" s="2">
        <f t="shared" si="0"/>
        <v>3.6345315867093513</v>
      </c>
      <c r="K8" s="64">
        <v>110</v>
      </c>
      <c r="L8" s="64">
        <v>1070</v>
      </c>
    </row>
    <row r="9" spans="1:12" x14ac:dyDescent="0.45">
      <c r="A9" s="1" t="s">
        <v>32</v>
      </c>
      <c r="B9" s="64">
        <v>2185</v>
      </c>
      <c r="C9" s="64">
        <v>3734</v>
      </c>
      <c r="D9" s="64">
        <v>2386</v>
      </c>
      <c r="E9" s="64">
        <v>665</v>
      </c>
      <c r="F9" s="65">
        <f t="shared" si="1"/>
        <v>6785</v>
      </c>
      <c r="G9" s="40">
        <f t="shared" si="2"/>
        <v>3.1052631578947367</v>
      </c>
      <c r="H9" s="64">
        <v>7408</v>
      </c>
      <c r="I9" s="65">
        <f t="shared" si="3"/>
        <v>14196.105263157895</v>
      </c>
      <c r="J9" s="2">
        <f t="shared" si="0"/>
        <v>6.4970733469830186</v>
      </c>
      <c r="K9" s="64">
        <v>5</v>
      </c>
      <c r="L9" s="64">
        <v>0</v>
      </c>
    </row>
    <row r="10" spans="1:12" x14ac:dyDescent="0.45">
      <c r="A10" s="1" t="s">
        <v>38</v>
      </c>
      <c r="B10" s="64">
        <v>1008</v>
      </c>
      <c r="C10" s="64">
        <v>837</v>
      </c>
      <c r="D10" s="64">
        <v>68</v>
      </c>
      <c r="E10" s="64">
        <v>0</v>
      </c>
      <c r="F10" s="65">
        <f t="shared" si="1"/>
        <v>905</v>
      </c>
      <c r="G10" s="40">
        <f t="shared" si="2"/>
        <v>0.89781746031746035</v>
      </c>
      <c r="H10" s="64">
        <v>186</v>
      </c>
      <c r="I10" s="65">
        <f t="shared" si="3"/>
        <v>1091.8978174603176</v>
      </c>
      <c r="J10" s="2">
        <f t="shared" si="0"/>
        <v>1.0832319617661881</v>
      </c>
      <c r="K10" s="64">
        <v>0</v>
      </c>
      <c r="L10" s="64">
        <v>0</v>
      </c>
    </row>
    <row r="11" spans="1:12" x14ac:dyDescent="0.45">
      <c r="A11" s="1" t="s">
        <v>43</v>
      </c>
      <c r="B11" s="64">
        <v>25064</v>
      </c>
      <c r="C11" s="64">
        <v>82308</v>
      </c>
      <c r="D11" s="64">
        <v>42264</v>
      </c>
      <c r="E11" s="64">
        <v>6443</v>
      </c>
      <c r="F11" s="65">
        <f t="shared" si="1"/>
        <v>131015</v>
      </c>
      <c r="G11" s="40">
        <f t="shared" si="2"/>
        <v>5.2272183210979888</v>
      </c>
      <c r="H11" s="64">
        <v>33030</v>
      </c>
      <c r="I11" s="65">
        <f t="shared" si="3"/>
        <v>164050.22721832112</v>
      </c>
      <c r="J11" s="2">
        <f t="shared" si="0"/>
        <v>6.5452532404373249</v>
      </c>
      <c r="K11" s="64">
        <v>119</v>
      </c>
      <c r="L11" s="64">
        <v>119</v>
      </c>
    </row>
    <row r="12" spans="1:12" x14ac:dyDescent="0.45">
      <c r="A12" s="1" t="s">
        <v>48</v>
      </c>
      <c r="B12" s="64">
        <v>975</v>
      </c>
      <c r="C12" s="64">
        <v>1027</v>
      </c>
      <c r="D12" s="64">
        <v>510</v>
      </c>
      <c r="E12" s="64">
        <v>0</v>
      </c>
      <c r="F12" s="65">
        <f t="shared" si="1"/>
        <v>1537</v>
      </c>
      <c r="G12" s="40">
        <f t="shared" si="2"/>
        <v>1.5764102564102564</v>
      </c>
      <c r="H12" s="64">
        <v>1509</v>
      </c>
      <c r="I12" s="65">
        <f t="shared" si="3"/>
        <v>3047.5764102564103</v>
      </c>
      <c r="J12" s="2">
        <f t="shared" si="0"/>
        <v>3.1257193951347797</v>
      </c>
      <c r="K12" s="64">
        <v>0</v>
      </c>
      <c r="L12" s="64">
        <v>1</v>
      </c>
    </row>
    <row r="13" spans="1:12" x14ac:dyDescent="0.45">
      <c r="A13" s="1" t="s">
        <v>53</v>
      </c>
      <c r="B13" s="64">
        <v>38355</v>
      </c>
      <c r="C13" s="64">
        <v>95416</v>
      </c>
      <c r="D13" s="64">
        <v>117193</v>
      </c>
      <c r="E13" s="64">
        <v>11836</v>
      </c>
      <c r="F13" s="65">
        <f t="shared" si="1"/>
        <v>224445</v>
      </c>
      <c r="G13" s="40">
        <f t="shared" si="2"/>
        <v>5.8517794290183813</v>
      </c>
      <c r="H13" s="64">
        <v>125839</v>
      </c>
      <c r="I13" s="65">
        <f t="shared" si="3"/>
        <v>350289.85177942901</v>
      </c>
      <c r="J13" s="2">
        <f t="shared" si="0"/>
        <v>9.132834096713049</v>
      </c>
      <c r="K13" s="64">
        <v>176</v>
      </c>
      <c r="L13" s="64">
        <v>2064</v>
      </c>
    </row>
    <row r="14" spans="1:12" x14ac:dyDescent="0.45">
      <c r="A14" s="1" t="s">
        <v>58</v>
      </c>
      <c r="B14" s="64">
        <v>5025</v>
      </c>
      <c r="C14" s="64">
        <v>2450</v>
      </c>
      <c r="D14" s="64">
        <v>1769</v>
      </c>
      <c r="E14" s="64">
        <v>0</v>
      </c>
      <c r="F14" s="65">
        <f t="shared" si="1"/>
        <v>4219</v>
      </c>
      <c r="G14" s="40">
        <f t="shared" si="2"/>
        <v>0.83960199004975122</v>
      </c>
      <c r="H14" s="64">
        <v>2570</v>
      </c>
      <c r="I14" s="65">
        <f t="shared" si="3"/>
        <v>6789.8396019900501</v>
      </c>
      <c r="J14" s="2">
        <f t="shared" si="0"/>
        <v>1.3512118610925472</v>
      </c>
      <c r="K14" s="64">
        <v>1</v>
      </c>
      <c r="L14" s="64">
        <v>0</v>
      </c>
    </row>
    <row r="15" spans="1:12" x14ac:dyDescent="0.45">
      <c r="A15" s="1" t="s">
        <v>63</v>
      </c>
      <c r="B15" s="64">
        <v>6016</v>
      </c>
      <c r="C15" s="64">
        <v>7222</v>
      </c>
      <c r="D15" s="64">
        <v>2512</v>
      </c>
      <c r="E15" s="64">
        <v>88</v>
      </c>
      <c r="F15" s="65">
        <f t="shared" si="1"/>
        <v>9822</v>
      </c>
      <c r="G15" s="40">
        <f t="shared" si="2"/>
        <v>1.6326462765957446</v>
      </c>
      <c r="H15" s="64">
        <v>4285</v>
      </c>
      <c r="I15" s="65">
        <f t="shared" si="3"/>
        <v>14108.632646276596</v>
      </c>
      <c r="J15" s="2">
        <f t="shared" si="0"/>
        <v>2.3451849478518279</v>
      </c>
      <c r="K15" s="64">
        <v>6</v>
      </c>
      <c r="L15" s="64">
        <v>0</v>
      </c>
    </row>
    <row r="16" spans="1:12" x14ac:dyDescent="0.45">
      <c r="A16" s="1" t="s">
        <v>68</v>
      </c>
      <c r="B16" s="64">
        <v>2133</v>
      </c>
      <c r="C16" s="64">
        <v>263</v>
      </c>
      <c r="D16" s="64">
        <v>106</v>
      </c>
      <c r="E16" s="64">
        <v>0</v>
      </c>
      <c r="F16" s="65">
        <f t="shared" si="1"/>
        <v>369</v>
      </c>
      <c r="G16" s="40">
        <f t="shared" si="2"/>
        <v>0.1729957805907173</v>
      </c>
      <c r="H16" s="64">
        <v>2117</v>
      </c>
      <c r="I16" s="65">
        <f t="shared" si="3"/>
        <v>2486.1729957805906</v>
      </c>
      <c r="J16" s="2">
        <f t="shared" si="0"/>
        <v>1.1655757129773046</v>
      </c>
      <c r="K16" s="64">
        <v>1</v>
      </c>
      <c r="L16" s="64">
        <v>0</v>
      </c>
    </row>
    <row r="17" spans="1:12" x14ac:dyDescent="0.45">
      <c r="A17" s="1" t="s">
        <v>73</v>
      </c>
      <c r="B17" s="64">
        <v>4282</v>
      </c>
      <c r="C17" s="64">
        <v>12409</v>
      </c>
      <c r="D17" s="64">
        <v>8900</v>
      </c>
      <c r="E17" s="64">
        <v>236</v>
      </c>
      <c r="F17" s="65">
        <f t="shared" si="1"/>
        <v>21545</v>
      </c>
      <c r="G17" s="40">
        <f t="shared" si="2"/>
        <v>5.0315273236805229</v>
      </c>
      <c r="H17" s="64">
        <v>6653</v>
      </c>
      <c r="I17" s="65">
        <f t="shared" si="3"/>
        <v>28203.031527323681</v>
      </c>
      <c r="J17" s="2">
        <f t="shared" si="0"/>
        <v>6.5864155832143112</v>
      </c>
      <c r="K17" s="64">
        <v>0</v>
      </c>
      <c r="L17" s="64">
        <v>0</v>
      </c>
    </row>
    <row r="18" spans="1:12" x14ac:dyDescent="0.45">
      <c r="A18" s="1" t="s">
        <v>78</v>
      </c>
      <c r="B18" s="64">
        <v>1019</v>
      </c>
      <c r="C18" s="64">
        <v>495</v>
      </c>
      <c r="D18" s="64">
        <v>506</v>
      </c>
      <c r="E18" s="64">
        <v>705</v>
      </c>
      <c r="F18" s="65">
        <f t="shared" si="1"/>
        <v>1706</v>
      </c>
      <c r="G18" s="40">
        <f t="shared" si="2"/>
        <v>1.6741903827281648</v>
      </c>
      <c r="H18" s="64">
        <v>0</v>
      </c>
      <c r="I18" s="65">
        <f t="shared" si="3"/>
        <v>1707.6741903827281</v>
      </c>
      <c r="J18" s="2">
        <f t="shared" si="0"/>
        <v>1.6758333566071915</v>
      </c>
      <c r="K18" s="64">
        <v>0</v>
      </c>
      <c r="L18" s="64">
        <v>0</v>
      </c>
    </row>
    <row r="19" spans="1:12" x14ac:dyDescent="0.45">
      <c r="A19" s="1" t="s">
        <v>83</v>
      </c>
      <c r="B19" s="64">
        <v>3179</v>
      </c>
      <c r="C19" s="64">
        <v>422</v>
      </c>
      <c r="D19" s="64">
        <v>145</v>
      </c>
      <c r="E19" s="64">
        <v>1</v>
      </c>
      <c r="F19" s="65">
        <f t="shared" si="1"/>
        <v>568</v>
      </c>
      <c r="G19" s="40">
        <f>F19/B19</f>
        <v>0.17867253853413023</v>
      </c>
      <c r="H19" s="64">
        <v>0</v>
      </c>
      <c r="I19" s="65">
        <f t="shared" si="3"/>
        <v>568.1786725385341</v>
      </c>
      <c r="J19" s="2">
        <f t="shared" si="0"/>
        <v>0.17872874254121865</v>
      </c>
      <c r="K19" s="65" t="s">
        <v>37</v>
      </c>
      <c r="L19" s="64">
        <v>0</v>
      </c>
    </row>
    <row r="20" spans="1:12" x14ac:dyDescent="0.45">
      <c r="A20" s="1" t="s">
        <v>88</v>
      </c>
      <c r="B20" s="64">
        <v>359</v>
      </c>
      <c r="C20" s="64">
        <v>225</v>
      </c>
      <c r="D20" s="64">
        <v>230</v>
      </c>
      <c r="E20" s="64">
        <v>0</v>
      </c>
      <c r="F20" s="65">
        <f t="shared" si="1"/>
        <v>455</v>
      </c>
      <c r="G20" s="40">
        <f t="shared" si="2"/>
        <v>1.2674094707520891</v>
      </c>
      <c r="H20" s="64">
        <v>0</v>
      </c>
      <c r="I20" s="65">
        <f t="shared" si="3"/>
        <v>456.26740947075211</v>
      </c>
      <c r="J20" s="2">
        <f t="shared" si="0"/>
        <v>1.2709398592500059</v>
      </c>
      <c r="K20" s="64">
        <v>0</v>
      </c>
      <c r="L20" s="64">
        <v>0</v>
      </c>
    </row>
    <row r="21" spans="1:12" x14ac:dyDescent="0.45">
      <c r="A21" s="1" t="s">
        <v>93</v>
      </c>
      <c r="B21" s="64">
        <v>1379</v>
      </c>
      <c r="C21" s="64">
        <v>1328</v>
      </c>
      <c r="D21" s="64">
        <v>1152</v>
      </c>
      <c r="E21" s="64">
        <v>42</v>
      </c>
      <c r="F21" s="65">
        <f t="shared" si="1"/>
        <v>2522</v>
      </c>
      <c r="G21" s="40">
        <f t="shared" si="2"/>
        <v>1.8288614938361132</v>
      </c>
      <c r="H21" s="64">
        <v>0</v>
      </c>
      <c r="I21" s="65">
        <f t="shared" si="3"/>
        <v>2523.828861493836</v>
      </c>
      <c r="J21" s="2">
        <f t="shared" si="0"/>
        <v>1.8301877168193155</v>
      </c>
      <c r="K21" s="64">
        <v>3</v>
      </c>
      <c r="L21" s="64">
        <v>4</v>
      </c>
    </row>
    <row r="22" spans="1:12" x14ac:dyDescent="0.45">
      <c r="A22" s="1" t="s">
        <v>98</v>
      </c>
      <c r="B22" s="64">
        <v>7497</v>
      </c>
      <c r="C22" s="64">
        <v>9378</v>
      </c>
      <c r="D22" s="64">
        <v>13178</v>
      </c>
      <c r="E22" s="64">
        <v>235</v>
      </c>
      <c r="F22" s="65">
        <f t="shared" si="1"/>
        <v>22791</v>
      </c>
      <c r="G22" s="40">
        <f t="shared" si="2"/>
        <v>3.0400160064025612</v>
      </c>
      <c r="H22" s="64">
        <v>9077</v>
      </c>
      <c r="I22" s="65">
        <f t="shared" si="3"/>
        <v>31871.040016006402</v>
      </c>
      <c r="J22" s="2">
        <f t="shared" si="0"/>
        <v>4.2511724711226364</v>
      </c>
      <c r="K22" s="64">
        <v>9</v>
      </c>
      <c r="L22" s="64">
        <v>0</v>
      </c>
    </row>
    <row r="23" spans="1:12" x14ac:dyDescent="0.45">
      <c r="A23" s="1" t="s">
        <v>103</v>
      </c>
      <c r="B23" s="64">
        <v>2944</v>
      </c>
      <c r="C23" s="64">
        <v>3186</v>
      </c>
      <c r="D23" s="64">
        <v>2907</v>
      </c>
      <c r="E23" s="64">
        <v>0</v>
      </c>
      <c r="F23" s="65">
        <f t="shared" si="1"/>
        <v>6093</v>
      </c>
      <c r="G23" s="40">
        <f t="shared" si="2"/>
        <v>2.0696331521739131</v>
      </c>
      <c r="H23" s="64">
        <v>6621</v>
      </c>
      <c r="I23" s="65">
        <f t="shared" si="3"/>
        <v>12716.069633152174</v>
      </c>
      <c r="J23" s="2">
        <f t="shared" si="0"/>
        <v>4.3193171308261462</v>
      </c>
      <c r="K23" s="64">
        <v>25</v>
      </c>
      <c r="L23" s="64">
        <v>0</v>
      </c>
    </row>
    <row r="24" spans="1:12" x14ac:dyDescent="0.45">
      <c r="A24" s="1" t="s">
        <v>108</v>
      </c>
      <c r="B24" s="64">
        <v>1986</v>
      </c>
      <c r="C24" s="64">
        <v>1247</v>
      </c>
      <c r="D24" s="64">
        <v>879</v>
      </c>
      <c r="E24" s="64">
        <v>0</v>
      </c>
      <c r="F24" s="65">
        <f t="shared" si="1"/>
        <v>2126</v>
      </c>
      <c r="G24" s="40">
        <f t="shared" si="2"/>
        <v>1.0704934541792548</v>
      </c>
      <c r="H24" s="64">
        <v>1735</v>
      </c>
      <c r="I24" s="65">
        <f t="shared" si="3"/>
        <v>3862.0704934541791</v>
      </c>
      <c r="J24" s="2">
        <f t="shared" si="0"/>
        <v>1.9446477811954577</v>
      </c>
      <c r="K24" s="64">
        <v>5</v>
      </c>
      <c r="L24" s="64">
        <v>0</v>
      </c>
    </row>
    <row r="25" spans="1:12" x14ac:dyDescent="0.45">
      <c r="A25" s="1" t="s">
        <v>113</v>
      </c>
      <c r="B25" s="64">
        <v>5712</v>
      </c>
      <c r="C25" s="64">
        <v>3212</v>
      </c>
      <c r="D25" s="64">
        <v>935</v>
      </c>
      <c r="E25" s="64">
        <v>0</v>
      </c>
      <c r="F25" s="65">
        <f t="shared" si="1"/>
        <v>4147</v>
      </c>
      <c r="G25" s="40">
        <f t="shared" si="2"/>
        <v>0.72601540616246496</v>
      </c>
      <c r="H25" s="64">
        <v>3100</v>
      </c>
      <c r="I25" s="65">
        <f t="shared" si="3"/>
        <v>7247.7260154061623</v>
      </c>
      <c r="J25" s="2">
        <f t="shared" si="0"/>
        <v>1.2688595965346923</v>
      </c>
      <c r="K25" s="64">
        <v>19</v>
      </c>
      <c r="L25" s="64">
        <v>0</v>
      </c>
    </row>
    <row r="26" spans="1:12" x14ac:dyDescent="0.45">
      <c r="A26" s="1" t="s">
        <v>118</v>
      </c>
      <c r="B26" s="64">
        <v>17014</v>
      </c>
      <c r="C26" s="64">
        <v>15488</v>
      </c>
      <c r="D26" s="64">
        <v>18924</v>
      </c>
      <c r="E26" s="64">
        <v>88</v>
      </c>
      <c r="F26" s="65">
        <f t="shared" si="1"/>
        <v>34500</v>
      </c>
      <c r="G26" s="40">
        <f t="shared" si="2"/>
        <v>2.0277418596449981</v>
      </c>
      <c r="H26" s="64">
        <v>30128</v>
      </c>
      <c r="I26" s="65">
        <f t="shared" si="3"/>
        <v>64630.027741859645</v>
      </c>
      <c r="J26" s="2">
        <f t="shared" si="0"/>
        <v>3.7986380475996029</v>
      </c>
      <c r="K26" s="64">
        <v>198</v>
      </c>
      <c r="L26" s="64">
        <v>360</v>
      </c>
    </row>
    <row r="27" spans="1:12" x14ac:dyDescent="0.45">
      <c r="A27" s="1" t="s">
        <v>123</v>
      </c>
      <c r="B27" s="64">
        <v>2154</v>
      </c>
      <c r="C27" s="64">
        <v>4694</v>
      </c>
      <c r="D27" s="64">
        <v>5173</v>
      </c>
      <c r="E27" s="64">
        <v>946</v>
      </c>
      <c r="F27" s="65">
        <f t="shared" si="1"/>
        <v>10813</v>
      </c>
      <c r="G27" s="40">
        <f t="shared" si="2"/>
        <v>5.0199628597957293</v>
      </c>
      <c r="H27" s="64">
        <v>0</v>
      </c>
      <c r="I27" s="65">
        <f t="shared" si="3"/>
        <v>10818.019962859797</v>
      </c>
      <c r="J27" s="2">
        <f t="shared" si="0"/>
        <v>5.0222933903713072</v>
      </c>
      <c r="K27" s="64">
        <v>1</v>
      </c>
      <c r="L27" s="64">
        <v>0</v>
      </c>
    </row>
    <row r="28" spans="1:12" x14ac:dyDescent="0.45">
      <c r="A28" s="1" t="s">
        <v>128</v>
      </c>
      <c r="B28" s="64">
        <v>20602</v>
      </c>
      <c r="C28" s="64">
        <v>38804</v>
      </c>
      <c r="D28" s="64">
        <v>43563</v>
      </c>
      <c r="E28" s="64">
        <v>1930</v>
      </c>
      <c r="F28" s="65">
        <f t="shared" si="1"/>
        <v>84297</v>
      </c>
      <c r="G28" s="40">
        <f t="shared" si="2"/>
        <v>4.0916901271721189</v>
      </c>
      <c r="H28" s="64">
        <v>56900</v>
      </c>
      <c r="I28" s="65">
        <f t="shared" si="3"/>
        <v>141201.09169012716</v>
      </c>
      <c r="J28" s="2">
        <f t="shared" si="0"/>
        <v>6.8537565134514686</v>
      </c>
      <c r="K28" s="64">
        <v>1</v>
      </c>
      <c r="L28" s="64">
        <v>0</v>
      </c>
    </row>
    <row r="29" spans="1:12" x14ac:dyDescent="0.45">
      <c r="A29" s="1" t="s">
        <v>133</v>
      </c>
      <c r="B29" s="64">
        <v>3263</v>
      </c>
      <c r="C29" s="64">
        <v>9286</v>
      </c>
      <c r="D29" s="64">
        <v>10490</v>
      </c>
      <c r="E29" s="64">
        <v>1074</v>
      </c>
      <c r="F29" s="65">
        <f t="shared" si="1"/>
        <v>20850</v>
      </c>
      <c r="G29" s="40">
        <f t="shared" si="2"/>
        <v>6.3898253141281032</v>
      </c>
      <c r="H29" s="64">
        <v>8603</v>
      </c>
      <c r="I29" s="65">
        <f t="shared" si="3"/>
        <v>29459.389825314127</v>
      </c>
      <c r="J29" s="2">
        <f t="shared" si="0"/>
        <v>9.0283143810340558</v>
      </c>
      <c r="K29" s="64">
        <v>200</v>
      </c>
      <c r="L29" s="64">
        <v>114</v>
      </c>
    </row>
    <row r="30" spans="1:12" x14ac:dyDescent="0.45">
      <c r="A30" s="1" t="s">
        <v>138</v>
      </c>
      <c r="B30" s="64">
        <v>11093</v>
      </c>
      <c r="C30" s="64">
        <v>7860</v>
      </c>
      <c r="D30" s="64">
        <v>20348</v>
      </c>
      <c r="E30" s="64">
        <v>884</v>
      </c>
      <c r="F30" s="65">
        <f t="shared" si="1"/>
        <v>29092</v>
      </c>
      <c r="G30" s="40">
        <f t="shared" si="2"/>
        <v>2.622554764265753</v>
      </c>
      <c r="H30" s="64">
        <v>13998</v>
      </c>
      <c r="I30" s="65">
        <f t="shared" si="3"/>
        <v>43092.622554764268</v>
      </c>
      <c r="J30" s="2">
        <f t="shared" si="0"/>
        <v>3.8846680388320802</v>
      </c>
      <c r="K30" s="64">
        <v>9</v>
      </c>
      <c r="L30" s="64">
        <v>147</v>
      </c>
    </row>
    <row r="31" spans="1:12" x14ac:dyDescent="0.45">
      <c r="A31" s="1" t="s">
        <v>143</v>
      </c>
      <c r="B31" s="64">
        <v>1386</v>
      </c>
      <c r="C31" s="64">
        <v>531</v>
      </c>
      <c r="D31" s="64">
        <v>-1</v>
      </c>
      <c r="E31" s="64">
        <v>0</v>
      </c>
      <c r="F31" s="65">
        <f t="shared" si="1"/>
        <v>530</v>
      </c>
      <c r="G31" s="40">
        <f t="shared" si="2"/>
        <v>0.3823953823953824</v>
      </c>
      <c r="H31" s="64">
        <v>654</v>
      </c>
      <c r="I31" s="65">
        <f t="shared" si="3"/>
        <v>1184.3823953823953</v>
      </c>
      <c r="J31" s="2">
        <f t="shared" si="0"/>
        <v>0.85453275280115104</v>
      </c>
      <c r="K31" s="64">
        <v>0</v>
      </c>
      <c r="L31" s="64">
        <v>0</v>
      </c>
    </row>
    <row r="32" spans="1:12" x14ac:dyDescent="0.45">
      <c r="A32" s="1" t="s">
        <v>148</v>
      </c>
      <c r="B32" s="64">
        <v>8444</v>
      </c>
      <c r="C32" s="64">
        <v>14674</v>
      </c>
      <c r="D32" s="64">
        <v>3706</v>
      </c>
      <c r="E32" s="64">
        <v>0</v>
      </c>
      <c r="F32" s="65">
        <f t="shared" si="1"/>
        <v>18380</v>
      </c>
      <c r="G32" s="40">
        <f t="shared" si="2"/>
        <v>2.1766935101847467</v>
      </c>
      <c r="H32" s="64">
        <v>6057</v>
      </c>
      <c r="I32" s="65">
        <f t="shared" si="3"/>
        <v>24439.176693510184</v>
      </c>
      <c r="J32" s="2">
        <f t="shared" si="0"/>
        <v>2.8942653592503769</v>
      </c>
      <c r="K32" s="64">
        <v>0</v>
      </c>
      <c r="L32" s="64">
        <v>0</v>
      </c>
    </row>
    <row r="33" spans="1:12" x14ac:dyDescent="0.45">
      <c r="A33" s="1" t="s">
        <v>153</v>
      </c>
      <c r="B33" s="64">
        <v>3439</v>
      </c>
      <c r="C33" s="64">
        <v>6172</v>
      </c>
      <c r="D33" s="64">
        <v>3124</v>
      </c>
      <c r="E33" s="64">
        <v>0</v>
      </c>
      <c r="F33" s="65">
        <f t="shared" si="1"/>
        <v>9296</v>
      </c>
      <c r="G33" s="40">
        <f t="shared" si="2"/>
        <v>2.7031113695841813</v>
      </c>
      <c r="H33" s="64">
        <v>0</v>
      </c>
      <c r="I33" s="65">
        <f t="shared" si="3"/>
        <v>9298.7031113695848</v>
      </c>
      <c r="J33" s="2">
        <f t="shared" si="0"/>
        <v>2.7038973862662359</v>
      </c>
      <c r="K33" s="64">
        <v>3</v>
      </c>
      <c r="L33" s="64">
        <v>0</v>
      </c>
    </row>
    <row r="34" spans="1:12" x14ac:dyDescent="0.45">
      <c r="A34" s="1" t="s">
        <v>158</v>
      </c>
      <c r="B34" s="64">
        <v>2527</v>
      </c>
      <c r="C34" s="64">
        <v>1672</v>
      </c>
      <c r="D34" s="64">
        <v>552</v>
      </c>
      <c r="E34" s="64">
        <v>867</v>
      </c>
      <c r="F34" s="65">
        <f t="shared" si="1"/>
        <v>3091</v>
      </c>
      <c r="G34" s="40">
        <f t="shared" si="2"/>
        <v>1.2231895528294421</v>
      </c>
      <c r="H34" s="64">
        <v>1953</v>
      </c>
      <c r="I34" s="65">
        <f t="shared" si="3"/>
        <v>5045.2231895528294</v>
      </c>
      <c r="J34" s="2">
        <f t="shared" si="0"/>
        <v>1.9965267865266441</v>
      </c>
      <c r="K34" s="65" t="s">
        <v>37</v>
      </c>
      <c r="L34" s="64">
        <v>0</v>
      </c>
    </row>
    <row r="35" spans="1:12" x14ac:dyDescent="0.45">
      <c r="A35" s="1" t="s">
        <v>163</v>
      </c>
      <c r="B35" s="64">
        <v>23174</v>
      </c>
      <c r="C35" s="64">
        <v>48432</v>
      </c>
      <c r="D35" s="64">
        <v>36828</v>
      </c>
      <c r="E35" s="64">
        <v>3616</v>
      </c>
      <c r="F35" s="65">
        <f t="shared" si="1"/>
        <v>88876</v>
      </c>
      <c r="G35" s="40">
        <f t="shared" si="2"/>
        <v>3.8351600932079055</v>
      </c>
      <c r="H35" s="64">
        <v>46198</v>
      </c>
      <c r="I35" s="65">
        <f t="shared" si="3"/>
        <v>135077.83516009321</v>
      </c>
      <c r="J35" s="2">
        <f t="shared" si="0"/>
        <v>5.8288528160910165</v>
      </c>
      <c r="K35" s="64">
        <v>142</v>
      </c>
      <c r="L35" s="64">
        <v>559</v>
      </c>
    </row>
    <row r="36" spans="1:12" x14ac:dyDescent="0.45">
      <c r="A36" s="1" t="s">
        <v>168</v>
      </c>
      <c r="B36" s="64">
        <v>20908</v>
      </c>
      <c r="C36" s="64">
        <v>37100</v>
      </c>
      <c r="D36" s="64">
        <v>16865</v>
      </c>
      <c r="E36" s="64">
        <v>2167</v>
      </c>
      <c r="F36" s="65">
        <f t="shared" si="1"/>
        <v>56132</v>
      </c>
      <c r="G36" s="40">
        <f t="shared" si="2"/>
        <v>2.6847139850774822</v>
      </c>
      <c r="H36" s="64">
        <v>36085</v>
      </c>
      <c r="I36" s="65">
        <f t="shared" si="3"/>
        <v>92219.684713985072</v>
      </c>
      <c r="J36" s="2">
        <f t="shared" si="0"/>
        <v>4.4107367856315802</v>
      </c>
      <c r="K36" s="64">
        <v>107</v>
      </c>
      <c r="L36" s="64">
        <v>98</v>
      </c>
    </row>
    <row r="37" spans="1:12" x14ac:dyDescent="0.45">
      <c r="A37" s="1" t="s">
        <v>173</v>
      </c>
      <c r="B37" s="64">
        <v>237338</v>
      </c>
      <c r="C37" s="64">
        <v>178720</v>
      </c>
      <c r="D37" s="64">
        <v>126523</v>
      </c>
      <c r="E37" s="64">
        <v>21529</v>
      </c>
      <c r="F37" s="65">
        <f t="shared" si="1"/>
        <v>326772</v>
      </c>
      <c r="G37" s="40">
        <f t="shared" si="2"/>
        <v>1.3768212422789439</v>
      </c>
      <c r="H37" s="64">
        <v>229598</v>
      </c>
      <c r="I37" s="65">
        <f t="shared" si="3"/>
        <v>556371.37682124227</v>
      </c>
      <c r="J37" s="2">
        <f t="shared" ref="J37:J68" si="4">I37/B37</f>
        <v>2.3442153250690674</v>
      </c>
      <c r="K37" s="64">
        <v>3282</v>
      </c>
      <c r="L37" s="64">
        <v>713</v>
      </c>
    </row>
    <row r="38" spans="1:12" x14ac:dyDescent="0.45">
      <c r="A38" s="1" t="s">
        <v>177</v>
      </c>
      <c r="B38" s="64">
        <v>20041</v>
      </c>
      <c r="C38" s="64">
        <v>9219</v>
      </c>
      <c r="D38" s="64">
        <v>13751</v>
      </c>
      <c r="E38" s="64">
        <v>15</v>
      </c>
      <c r="F38" s="65">
        <f t="shared" si="1"/>
        <v>22985</v>
      </c>
      <c r="G38" s="40">
        <f t="shared" si="2"/>
        <v>1.1468988573424479</v>
      </c>
      <c r="H38" s="64">
        <v>15370</v>
      </c>
      <c r="I38" s="65">
        <f t="shared" si="3"/>
        <v>38356.146898857347</v>
      </c>
      <c r="J38" s="2">
        <f t="shared" si="4"/>
        <v>1.9138838829827527</v>
      </c>
      <c r="K38" s="64">
        <v>120</v>
      </c>
      <c r="L38" s="64">
        <v>80</v>
      </c>
    </row>
    <row r="39" spans="1:12" x14ac:dyDescent="0.45">
      <c r="A39" s="1" t="s">
        <v>182</v>
      </c>
      <c r="B39" s="64">
        <v>3613</v>
      </c>
      <c r="C39" s="64">
        <v>6850</v>
      </c>
      <c r="D39" s="64">
        <v>14455</v>
      </c>
      <c r="E39" s="64">
        <v>235</v>
      </c>
      <c r="F39" s="65">
        <f t="shared" si="1"/>
        <v>21540</v>
      </c>
      <c r="G39" s="40">
        <f t="shared" si="2"/>
        <v>5.9618045945197897</v>
      </c>
      <c r="H39" s="64">
        <v>5479</v>
      </c>
      <c r="I39" s="65">
        <f t="shared" si="3"/>
        <v>27024.961804594521</v>
      </c>
      <c r="J39" s="2">
        <f t="shared" si="4"/>
        <v>7.4799230015484417</v>
      </c>
      <c r="K39" s="64">
        <v>1</v>
      </c>
      <c r="L39" s="64">
        <v>0</v>
      </c>
    </row>
    <row r="40" spans="1:12" x14ac:dyDescent="0.45">
      <c r="A40" s="1" t="s">
        <v>187</v>
      </c>
      <c r="B40" s="64">
        <v>11383</v>
      </c>
      <c r="C40" s="64">
        <v>15203</v>
      </c>
      <c r="D40" s="64">
        <v>18710</v>
      </c>
      <c r="E40" s="64">
        <v>151</v>
      </c>
      <c r="F40" s="65">
        <f t="shared" si="1"/>
        <v>34064</v>
      </c>
      <c r="G40" s="40">
        <f t="shared" si="2"/>
        <v>2.9925327242378987</v>
      </c>
      <c r="H40" s="64">
        <v>33085</v>
      </c>
      <c r="I40" s="65">
        <f t="shared" si="3"/>
        <v>67151.992532724238</v>
      </c>
      <c r="J40" s="2">
        <f t="shared" si="4"/>
        <v>5.8993228966638176</v>
      </c>
      <c r="K40" s="64">
        <v>140</v>
      </c>
      <c r="L40" s="64">
        <v>67</v>
      </c>
    </row>
    <row r="41" spans="1:12" x14ac:dyDescent="0.45">
      <c r="A41" s="1" t="s">
        <v>192</v>
      </c>
      <c r="B41" s="64">
        <v>62007</v>
      </c>
      <c r="C41" s="64">
        <v>45334</v>
      </c>
      <c r="D41" s="64">
        <v>56067</v>
      </c>
      <c r="E41" s="64">
        <v>55</v>
      </c>
      <c r="F41" s="65">
        <f t="shared" si="1"/>
        <v>101456</v>
      </c>
      <c r="G41" s="40">
        <f t="shared" si="2"/>
        <v>1.6362023642491976</v>
      </c>
      <c r="H41" s="64">
        <v>84794</v>
      </c>
      <c r="I41" s="65">
        <f t="shared" si="3"/>
        <v>186251.63620236423</v>
      </c>
      <c r="J41" s="2">
        <f t="shared" si="4"/>
        <v>3.0037195188021388</v>
      </c>
      <c r="K41" s="64">
        <v>1731</v>
      </c>
      <c r="L41" s="64">
        <v>539</v>
      </c>
    </row>
    <row r="42" spans="1:12" x14ac:dyDescent="0.45">
      <c r="A42" s="1" t="s">
        <v>197</v>
      </c>
      <c r="B42" s="64">
        <v>1102</v>
      </c>
      <c r="C42" s="64">
        <v>2158</v>
      </c>
      <c r="D42" s="64">
        <v>758</v>
      </c>
      <c r="E42" s="64">
        <v>0</v>
      </c>
      <c r="F42" s="65">
        <f t="shared" si="1"/>
        <v>2916</v>
      </c>
      <c r="G42" s="40">
        <f t="shared" si="2"/>
        <v>2.6460980036297639</v>
      </c>
      <c r="H42" s="64">
        <v>1125</v>
      </c>
      <c r="I42" s="65">
        <f t="shared" si="3"/>
        <v>4043.64609800363</v>
      </c>
      <c r="J42" s="2">
        <f t="shared" si="4"/>
        <v>3.6693703248671778</v>
      </c>
      <c r="K42" s="64">
        <v>1</v>
      </c>
      <c r="L42" s="64">
        <v>0</v>
      </c>
    </row>
    <row r="43" spans="1:12" x14ac:dyDescent="0.45">
      <c r="A43" s="1" t="s">
        <v>202</v>
      </c>
      <c r="B43" s="64">
        <v>2653</v>
      </c>
      <c r="C43" s="64">
        <v>8406</v>
      </c>
      <c r="D43" s="64">
        <v>2032</v>
      </c>
      <c r="E43" s="64">
        <v>51</v>
      </c>
      <c r="F43" s="65">
        <f t="shared" si="1"/>
        <v>10489</v>
      </c>
      <c r="G43" s="40">
        <f t="shared" si="2"/>
        <v>3.9536373916321148</v>
      </c>
      <c r="H43" s="64">
        <v>17151</v>
      </c>
      <c r="I43" s="65">
        <f t="shared" si="3"/>
        <v>27643.953637391634</v>
      </c>
      <c r="J43" s="2">
        <f t="shared" si="4"/>
        <v>10.419884522198128</v>
      </c>
      <c r="K43" s="64">
        <v>84</v>
      </c>
      <c r="L43" s="64">
        <v>117</v>
      </c>
    </row>
    <row r="44" spans="1:12" x14ac:dyDescent="0.45">
      <c r="A44" s="1" t="s">
        <v>206</v>
      </c>
      <c r="B44" s="64">
        <v>3356</v>
      </c>
      <c r="C44" s="64">
        <v>1692</v>
      </c>
      <c r="D44" s="64">
        <v>938</v>
      </c>
      <c r="E44" s="64">
        <v>0</v>
      </c>
      <c r="F44" s="65">
        <f t="shared" si="1"/>
        <v>2630</v>
      </c>
      <c r="G44" s="40">
        <f t="shared" si="2"/>
        <v>0.78367103694874851</v>
      </c>
      <c r="H44" s="64">
        <v>0</v>
      </c>
      <c r="I44" s="65">
        <f t="shared" si="3"/>
        <v>2630.7836710369488</v>
      </c>
      <c r="J44" s="2">
        <f t="shared" si="4"/>
        <v>0.78390455036857831</v>
      </c>
      <c r="K44" s="64">
        <v>11</v>
      </c>
      <c r="L44" s="64">
        <v>0</v>
      </c>
    </row>
    <row r="45" spans="1:12" x14ac:dyDescent="0.45">
      <c r="A45" s="1" t="s">
        <v>211</v>
      </c>
      <c r="B45" s="64">
        <v>987</v>
      </c>
      <c r="C45" s="64">
        <v>1120</v>
      </c>
      <c r="D45" s="64">
        <v>725</v>
      </c>
      <c r="E45" s="64">
        <v>0</v>
      </c>
      <c r="F45" s="65">
        <f t="shared" si="1"/>
        <v>1845</v>
      </c>
      <c r="G45" s="40">
        <f t="shared" si="2"/>
        <v>1.8693009118541033</v>
      </c>
      <c r="H45" s="64">
        <v>0</v>
      </c>
      <c r="I45" s="65">
        <f t="shared" si="3"/>
        <v>1846.869300911854</v>
      </c>
      <c r="J45" s="2">
        <f t="shared" si="4"/>
        <v>1.8711948337506119</v>
      </c>
      <c r="K45" s="64">
        <v>1</v>
      </c>
      <c r="L45" s="64">
        <v>1</v>
      </c>
    </row>
    <row r="46" spans="1:12" x14ac:dyDescent="0.45">
      <c r="A46" s="1" t="s">
        <v>216</v>
      </c>
      <c r="B46" s="64">
        <v>883</v>
      </c>
      <c r="C46" s="64">
        <v>1450</v>
      </c>
      <c r="D46" s="64">
        <v>375</v>
      </c>
      <c r="E46" s="64">
        <v>0</v>
      </c>
      <c r="F46" s="65">
        <f t="shared" si="1"/>
        <v>1825</v>
      </c>
      <c r="G46" s="40">
        <f t="shared" si="2"/>
        <v>2.0668176670441678</v>
      </c>
      <c r="H46" s="64">
        <v>0</v>
      </c>
      <c r="I46" s="65">
        <f t="shared" si="3"/>
        <v>1827.0668176670442</v>
      </c>
      <c r="J46" s="2">
        <f t="shared" si="4"/>
        <v>2.0691583439037875</v>
      </c>
      <c r="K46" s="64">
        <v>1</v>
      </c>
      <c r="L46" s="64">
        <v>1</v>
      </c>
    </row>
    <row r="47" spans="1:12" x14ac:dyDescent="0.45">
      <c r="A47" s="1" t="s">
        <v>221</v>
      </c>
      <c r="B47" s="64">
        <v>11682</v>
      </c>
      <c r="C47" s="64">
        <v>19797</v>
      </c>
      <c r="D47" s="64">
        <v>32311</v>
      </c>
      <c r="E47" s="64">
        <v>266</v>
      </c>
      <c r="F47" s="65">
        <f t="shared" si="1"/>
        <v>52374</v>
      </c>
      <c r="G47" s="40">
        <f t="shared" si="2"/>
        <v>4.4833076527991782</v>
      </c>
      <c r="H47" s="64">
        <v>33679</v>
      </c>
      <c r="I47" s="65">
        <f t="shared" si="3"/>
        <v>86057.483307652801</v>
      </c>
      <c r="J47" s="2">
        <f t="shared" si="4"/>
        <v>7.3666737979500772</v>
      </c>
      <c r="K47" s="64">
        <v>33</v>
      </c>
      <c r="L47" s="64">
        <v>0</v>
      </c>
    </row>
    <row r="48" spans="1:12" x14ac:dyDescent="0.45">
      <c r="A48" s="1" t="s">
        <v>226</v>
      </c>
      <c r="B48" s="64">
        <v>12397</v>
      </c>
      <c r="C48" s="64">
        <v>8395</v>
      </c>
      <c r="D48" s="64">
        <v>12445</v>
      </c>
      <c r="E48" s="64">
        <v>1166</v>
      </c>
      <c r="F48" s="65">
        <f t="shared" si="1"/>
        <v>22006</v>
      </c>
      <c r="G48" s="40">
        <f t="shared" si="2"/>
        <v>1.7751068806969428</v>
      </c>
      <c r="H48" s="64">
        <v>12145</v>
      </c>
      <c r="I48" s="65">
        <f t="shared" si="3"/>
        <v>34152.775106880697</v>
      </c>
      <c r="J48" s="2">
        <f t="shared" si="4"/>
        <v>2.7549225705316367</v>
      </c>
      <c r="K48" s="64">
        <v>78</v>
      </c>
      <c r="L48" s="64">
        <v>61</v>
      </c>
    </row>
    <row r="49" spans="1:12" x14ac:dyDescent="0.45">
      <c r="A49" s="1" t="s">
        <v>231</v>
      </c>
      <c r="B49" s="64">
        <v>2223</v>
      </c>
      <c r="C49" s="64">
        <v>1489</v>
      </c>
      <c r="D49" s="64">
        <v>1137</v>
      </c>
      <c r="E49" s="64">
        <v>60</v>
      </c>
      <c r="F49" s="65">
        <f t="shared" si="1"/>
        <v>2686</v>
      </c>
      <c r="G49" s="40">
        <f t="shared" si="2"/>
        <v>1.2082771030139452</v>
      </c>
      <c r="H49" s="64">
        <v>2973</v>
      </c>
      <c r="I49" s="65">
        <f t="shared" si="3"/>
        <v>5660.2082771030146</v>
      </c>
      <c r="J49" s="2">
        <f t="shared" si="4"/>
        <v>2.5462025538025257</v>
      </c>
      <c r="K49" s="64">
        <v>0</v>
      </c>
      <c r="L49" s="64">
        <v>0</v>
      </c>
    </row>
    <row r="50" spans="1:12" x14ac:dyDescent="0.45">
      <c r="A50" s="1" t="s">
        <v>236</v>
      </c>
      <c r="B50" s="64">
        <v>5606</v>
      </c>
      <c r="C50" s="64">
        <v>3509</v>
      </c>
      <c r="D50" s="64">
        <v>854</v>
      </c>
      <c r="E50" s="64">
        <v>0</v>
      </c>
      <c r="F50" s="65">
        <f t="shared" si="1"/>
        <v>4363</v>
      </c>
      <c r="G50" s="40">
        <f t="shared" si="2"/>
        <v>0.77827327863003926</v>
      </c>
      <c r="H50" s="64">
        <v>0</v>
      </c>
      <c r="I50" s="65">
        <f t="shared" si="3"/>
        <v>4363.77827327863</v>
      </c>
      <c r="J50" s="2">
        <f t="shared" si="4"/>
        <v>0.77841210725626653</v>
      </c>
      <c r="K50" s="64">
        <v>14</v>
      </c>
      <c r="L50" s="64">
        <v>0</v>
      </c>
    </row>
    <row r="51" spans="1:12" x14ac:dyDescent="0.45">
      <c r="A51" s="1" t="s">
        <v>241</v>
      </c>
      <c r="B51" s="64">
        <v>4931</v>
      </c>
      <c r="C51" s="64">
        <v>4862</v>
      </c>
      <c r="D51" s="64">
        <v>5100</v>
      </c>
      <c r="E51" s="64">
        <v>420</v>
      </c>
      <c r="F51" s="65">
        <f t="shared" si="1"/>
        <v>10382</v>
      </c>
      <c r="G51" s="40">
        <f t="shared" si="2"/>
        <v>2.1054552829040762</v>
      </c>
      <c r="H51" s="64">
        <v>3557</v>
      </c>
      <c r="I51" s="65">
        <f t="shared" si="3"/>
        <v>13941.105455282905</v>
      </c>
      <c r="J51" s="2">
        <f t="shared" si="4"/>
        <v>2.8272369611200374</v>
      </c>
      <c r="K51" s="64">
        <v>3</v>
      </c>
      <c r="L51" s="64">
        <v>0</v>
      </c>
    </row>
    <row r="52" spans="1:12" x14ac:dyDescent="0.45">
      <c r="A52" s="1" t="s">
        <v>246</v>
      </c>
      <c r="B52" s="64">
        <v>3300</v>
      </c>
      <c r="C52" s="64">
        <v>5740</v>
      </c>
      <c r="D52" s="64">
        <v>2774</v>
      </c>
      <c r="E52" s="64">
        <v>0</v>
      </c>
      <c r="F52" s="65">
        <f t="shared" si="1"/>
        <v>8514</v>
      </c>
      <c r="G52" s="40">
        <f t="shared" si="2"/>
        <v>2.58</v>
      </c>
      <c r="H52" s="64">
        <v>4953</v>
      </c>
      <c r="I52" s="65">
        <f t="shared" si="3"/>
        <v>13469.58</v>
      </c>
      <c r="J52" s="2">
        <f t="shared" si="4"/>
        <v>4.0816909090909093</v>
      </c>
      <c r="K52" s="64">
        <v>132</v>
      </c>
      <c r="L52" s="64">
        <v>69</v>
      </c>
    </row>
    <row r="53" spans="1:12" x14ac:dyDescent="0.45">
      <c r="A53" s="1" t="s">
        <v>251</v>
      </c>
      <c r="B53" s="64">
        <v>5893</v>
      </c>
      <c r="C53" s="64">
        <v>5121</v>
      </c>
      <c r="D53" s="64">
        <v>2982</v>
      </c>
      <c r="E53" s="64">
        <v>0</v>
      </c>
      <c r="F53" s="65">
        <f t="shared" si="1"/>
        <v>8103</v>
      </c>
      <c r="G53" s="40">
        <f t="shared" si="2"/>
        <v>1.3750212116069913</v>
      </c>
      <c r="H53" s="64">
        <v>9828</v>
      </c>
      <c r="I53" s="65">
        <f t="shared" si="3"/>
        <v>17932.375021211607</v>
      </c>
      <c r="J53" s="2">
        <f t="shared" si="4"/>
        <v>3.0429959309709158</v>
      </c>
      <c r="K53" s="64">
        <v>20</v>
      </c>
      <c r="L53" s="64">
        <v>0</v>
      </c>
    </row>
    <row r="54" spans="1:12" x14ac:dyDescent="0.45">
      <c r="A54" s="1" t="s">
        <v>256</v>
      </c>
      <c r="B54" s="64">
        <v>3286</v>
      </c>
      <c r="C54" s="64">
        <v>3872</v>
      </c>
      <c r="D54" s="64">
        <v>1815</v>
      </c>
      <c r="E54" s="64">
        <v>156</v>
      </c>
      <c r="F54" s="65">
        <f t="shared" si="1"/>
        <v>5843</v>
      </c>
      <c r="G54" s="40">
        <f t="shared" si="2"/>
        <v>1.778149726110773</v>
      </c>
      <c r="H54" s="64">
        <v>714</v>
      </c>
      <c r="I54" s="65">
        <f t="shared" si="3"/>
        <v>6558.7781497261112</v>
      </c>
      <c r="J54" s="2">
        <f t="shared" si="4"/>
        <v>1.9959763084985123</v>
      </c>
      <c r="K54" s="64">
        <v>0</v>
      </c>
      <c r="L54" s="64">
        <v>0</v>
      </c>
    </row>
    <row r="55" spans="1:12" x14ac:dyDescent="0.45">
      <c r="A55" s="1" t="s">
        <v>261</v>
      </c>
      <c r="B55" s="64">
        <v>1732</v>
      </c>
      <c r="C55" s="64">
        <v>1487</v>
      </c>
      <c r="D55" s="64">
        <v>1324</v>
      </c>
      <c r="E55" s="64">
        <v>8</v>
      </c>
      <c r="F55" s="65">
        <f t="shared" si="1"/>
        <v>2819</v>
      </c>
      <c r="G55" s="40">
        <f t="shared" si="2"/>
        <v>1.6275981524249423</v>
      </c>
      <c r="H55" s="64">
        <v>1189</v>
      </c>
      <c r="I55" s="65">
        <f t="shared" si="3"/>
        <v>4009.627598152425</v>
      </c>
      <c r="J55" s="2">
        <f t="shared" si="4"/>
        <v>2.3150274816122547</v>
      </c>
      <c r="K55" s="64">
        <v>0</v>
      </c>
      <c r="L55" s="64">
        <v>0</v>
      </c>
    </row>
    <row r="56" spans="1:12" x14ac:dyDescent="0.45">
      <c r="A56" s="1" t="s">
        <v>266</v>
      </c>
      <c r="B56" s="64">
        <v>907</v>
      </c>
      <c r="C56" s="64">
        <v>635</v>
      </c>
      <c r="D56" s="64">
        <v>473</v>
      </c>
      <c r="E56" s="64">
        <v>0</v>
      </c>
      <c r="F56" s="65">
        <f t="shared" si="1"/>
        <v>1108</v>
      </c>
      <c r="G56" s="40">
        <f t="shared" si="2"/>
        <v>1.2216097023153252</v>
      </c>
      <c r="H56" s="64">
        <v>0</v>
      </c>
      <c r="I56" s="65">
        <f t="shared" si="3"/>
        <v>1109.2216097023154</v>
      </c>
      <c r="J56" s="2">
        <f t="shared" si="4"/>
        <v>1.2229565707853531</v>
      </c>
      <c r="K56" s="64">
        <v>23</v>
      </c>
      <c r="L56" s="64">
        <v>0</v>
      </c>
    </row>
    <row r="57" spans="1:12" x14ac:dyDescent="0.45">
      <c r="A57" s="1" t="s">
        <v>271</v>
      </c>
      <c r="B57" s="64">
        <v>1895</v>
      </c>
      <c r="C57" s="64">
        <v>11765</v>
      </c>
      <c r="D57" s="64">
        <v>17255</v>
      </c>
      <c r="E57" s="64">
        <v>3713</v>
      </c>
      <c r="F57" s="65">
        <f t="shared" si="1"/>
        <v>32733</v>
      </c>
      <c r="G57" s="40">
        <f t="shared" si="2"/>
        <v>17.273350923482848</v>
      </c>
      <c r="H57" s="64">
        <v>4117</v>
      </c>
      <c r="I57" s="65">
        <f t="shared" si="3"/>
        <v>36867.273350923482</v>
      </c>
      <c r="J57" s="2">
        <f t="shared" si="4"/>
        <v>19.4550255149992</v>
      </c>
      <c r="K57" s="64">
        <v>6</v>
      </c>
      <c r="L57" s="64">
        <v>0</v>
      </c>
    </row>
    <row r="58" spans="1:12" x14ac:dyDescent="0.45">
      <c r="A58" s="1" t="s">
        <v>276</v>
      </c>
      <c r="B58" s="64">
        <v>327</v>
      </c>
      <c r="C58" s="65" t="s">
        <v>37</v>
      </c>
      <c r="D58" s="65" t="s">
        <v>37</v>
      </c>
      <c r="E58" s="65" t="s">
        <v>37</v>
      </c>
      <c r="F58" s="65">
        <f t="shared" si="1"/>
        <v>0</v>
      </c>
      <c r="G58" s="40">
        <f t="shared" si="2"/>
        <v>0</v>
      </c>
      <c r="H58" s="64">
        <v>0</v>
      </c>
      <c r="I58" s="65">
        <f t="shared" si="3"/>
        <v>0</v>
      </c>
      <c r="J58" s="2">
        <f t="shared" si="4"/>
        <v>0</v>
      </c>
      <c r="K58" s="65" t="s">
        <v>37</v>
      </c>
      <c r="L58" s="65" t="s">
        <v>37</v>
      </c>
    </row>
    <row r="59" spans="1:12" x14ac:dyDescent="0.45">
      <c r="A59" s="1" t="s">
        <v>278</v>
      </c>
      <c r="B59" s="64">
        <v>1049</v>
      </c>
      <c r="C59" s="64">
        <v>1031</v>
      </c>
      <c r="D59" s="64">
        <v>675</v>
      </c>
      <c r="E59" s="64">
        <v>0</v>
      </c>
      <c r="F59" s="65">
        <f t="shared" si="1"/>
        <v>1706</v>
      </c>
      <c r="G59" s="40">
        <f t="shared" si="2"/>
        <v>1.6263107721639656</v>
      </c>
      <c r="H59" s="64">
        <v>87889</v>
      </c>
      <c r="I59" s="65">
        <f t="shared" si="3"/>
        <v>89596.626310772161</v>
      </c>
      <c r="J59" s="2">
        <f t="shared" si="4"/>
        <v>85.411464547923885</v>
      </c>
      <c r="K59" s="64">
        <v>0</v>
      </c>
      <c r="L59" s="64">
        <v>0</v>
      </c>
    </row>
    <row r="60" spans="1:12" x14ac:dyDescent="0.45">
      <c r="A60" s="1" t="s">
        <v>283</v>
      </c>
      <c r="B60" s="64">
        <v>5192</v>
      </c>
      <c r="C60" s="64">
        <v>40587</v>
      </c>
      <c r="D60" s="64">
        <v>25087</v>
      </c>
      <c r="E60" s="64">
        <v>42</v>
      </c>
      <c r="F60" s="65">
        <f t="shared" si="1"/>
        <v>65716</v>
      </c>
      <c r="G60" s="40">
        <f t="shared" si="2"/>
        <v>12.657164869029275</v>
      </c>
      <c r="H60" s="64">
        <v>11080</v>
      </c>
      <c r="I60" s="65">
        <f t="shared" si="3"/>
        <v>76808.65716486903</v>
      </c>
      <c r="J60" s="2">
        <f t="shared" si="4"/>
        <v>14.793655077979396</v>
      </c>
      <c r="K60" s="64">
        <v>0</v>
      </c>
      <c r="L60" s="64">
        <v>0</v>
      </c>
    </row>
    <row r="61" spans="1:12" x14ac:dyDescent="0.45">
      <c r="A61" s="1" t="s">
        <v>288</v>
      </c>
      <c r="B61" s="64">
        <v>1246</v>
      </c>
      <c r="C61" s="64">
        <v>1637</v>
      </c>
      <c r="D61" s="64">
        <v>15632</v>
      </c>
      <c r="E61" s="64">
        <v>0</v>
      </c>
      <c r="F61" s="65">
        <f t="shared" si="1"/>
        <v>17269</v>
      </c>
      <c r="G61" s="40">
        <f t="shared" si="2"/>
        <v>13.859550561797754</v>
      </c>
      <c r="H61" s="64">
        <v>0</v>
      </c>
      <c r="I61" s="65">
        <f t="shared" si="3"/>
        <v>17282.8595505618</v>
      </c>
      <c r="J61" s="2">
        <f t="shared" si="4"/>
        <v>13.870673796598554</v>
      </c>
      <c r="K61" s="64">
        <v>5</v>
      </c>
      <c r="L61" s="64">
        <v>0</v>
      </c>
    </row>
    <row r="62" spans="1:12" x14ac:dyDescent="0.45">
      <c r="A62" s="1" t="s">
        <v>293</v>
      </c>
      <c r="B62" s="64">
        <v>637</v>
      </c>
      <c r="C62" s="64">
        <v>5954</v>
      </c>
      <c r="D62" s="64">
        <v>2479</v>
      </c>
      <c r="E62" s="64">
        <v>15</v>
      </c>
      <c r="F62" s="65">
        <f t="shared" si="1"/>
        <v>8448</v>
      </c>
      <c r="G62" s="40">
        <f t="shared" si="2"/>
        <v>13.262166405023548</v>
      </c>
      <c r="H62" s="64">
        <v>4158</v>
      </c>
      <c r="I62" s="65">
        <f t="shared" si="3"/>
        <v>12619.262166405024</v>
      </c>
      <c r="J62" s="2">
        <f t="shared" si="4"/>
        <v>19.81045865997649</v>
      </c>
      <c r="K62" s="64">
        <v>2</v>
      </c>
      <c r="L62" s="64">
        <v>1</v>
      </c>
    </row>
    <row r="63" spans="1:12" x14ac:dyDescent="0.45">
      <c r="A63" s="1" t="s">
        <v>298</v>
      </c>
      <c r="B63" s="64">
        <v>1198</v>
      </c>
      <c r="C63" s="64">
        <v>3200</v>
      </c>
      <c r="D63" s="64">
        <v>800</v>
      </c>
      <c r="E63" s="64">
        <v>0</v>
      </c>
      <c r="F63" s="65">
        <f t="shared" si="1"/>
        <v>4000</v>
      </c>
      <c r="G63" s="40">
        <f t="shared" si="2"/>
        <v>3.33889816360601</v>
      </c>
      <c r="H63" s="64">
        <v>0</v>
      </c>
      <c r="I63" s="65">
        <f t="shared" si="3"/>
        <v>4003.3388981636058</v>
      </c>
      <c r="J63" s="2">
        <f t="shared" si="4"/>
        <v>3.3416852238427426</v>
      </c>
      <c r="K63" s="64">
        <v>40</v>
      </c>
      <c r="L63" s="64">
        <v>0</v>
      </c>
    </row>
    <row r="64" spans="1:12" x14ac:dyDescent="0.45">
      <c r="A64" s="1" t="s">
        <v>303</v>
      </c>
      <c r="B64" s="64">
        <v>90027</v>
      </c>
      <c r="C64" s="64">
        <v>74270</v>
      </c>
      <c r="D64" s="64">
        <v>71638</v>
      </c>
      <c r="E64" s="64">
        <v>375</v>
      </c>
      <c r="F64" s="65">
        <f t="shared" si="1"/>
        <v>146283</v>
      </c>
      <c r="G64" s="40">
        <f t="shared" si="2"/>
        <v>1.624879202905795</v>
      </c>
      <c r="H64" s="64">
        <v>74536</v>
      </c>
      <c r="I64" s="65">
        <f t="shared" si="3"/>
        <v>220820.62487920289</v>
      </c>
      <c r="J64" s="2">
        <f t="shared" si="4"/>
        <v>2.4528266506626113</v>
      </c>
      <c r="K64" s="64">
        <v>560</v>
      </c>
      <c r="L64" s="64">
        <v>424</v>
      </c>
    </row>
    <row r="65" spans="1:12" x14ac:dyDescent="0.45">
      <c r="A65" s="1" t="s">
        <v>308</v>
      </c>
      <c r="B65" s="64">
        <v>2910</v>
      </c>
      <c r="C65" s="64">
        <v>8669</v>
      </c>
      <c r="D65" s="64">
        <v>4904</v>
      </c>
      <c r="E65" s="64">
        <v>0</v>
      </c>
      <c r="F65" s="65">
        <f t="shared" si="1"/>
        <v>13573</v>
      </c>
      <c r="G65" s="40">
        <f t="shared" si="2"/>
        <v>4.66426116838488</v>
      </c>
      <c r="H65" s="64">
        <v>1701</v>
      </c>
      <c r="I65" s="65">
        <f t="shared" si="3"/>
        <v>15278.664261168386</v>
      </c>
      <c r="J65" s="2">
        <f t="shared" si="4"/>
        <v>5.2504000897485863</v>
      </c>
      <c r="K65" s="64">
        <v>3</v>
      </c>
      <c r="L65" s="64">
        <v>0</v>
      </c>
    </row>
    <row r="66" spans="1:12" x14ac:dyDescent="0.45">
      <c r="A66" s="1" t="s">
        <v>313</v>
      </c>
      <c r="B66" s="64">
        <v>1399</v>
      </c>
      <c r="C66" s="64">
        <v>1459</v>
      </c>
      <c r="D66" s="64">
        <v>1455</v>
      </c>
      <c r="E66" s="64">
        <v>0</v>
      </c>
      <c r="F66" s="65">
        <f t="shared" si="1"/>
        <v>2914</v>
      </c>
      <c r="G66" s="40">
        <f t="shared" si="2"/>
        <v>2.0829163688348822</v>
      </c>
      <c r="H66" s="64">
        <v>2743</v>
      </c>
      <c r="I66" s="65">
        <f t="shared" si="3"/>
        <v>5659.082916368835</v>
      </c>
      <c r="J66" s="2">
        <f t="shared" si="4"/>
        <v>4.045091434144986</v>
      </c>
      <c r="K66" s="64">
        <v>0</v>
      </c>
      <c r="L66" s="64">
        <v>0</v>
      </c>
    </row>
    <row r="67" spans="1:12" x14ac:dyDescent="0.45">
      <c r="A67" s="1" t="s">
        <v>318</v>
      </c>
      <c r="B67" s="64">
        <v>16147</v>
      </c>
      <c r="C67" s="64">
        <v>7577</v>
      </c>
      <c r="D67" s="64">
        <v>5038</v>
      </c>
      <c r="E67" s="64">
        <v>0</v>
      </c>
      <c r="F67" s="65">
        <f t="shared" si="1"/>
        <v>12615</v>
      </c>
      <c r="G67" s="40">
        <f t="shared" si="2"/>
        <v>0.78125967672013374</v>
      </c>
      <c r="H67" s="64">
        <v>8906</v>
      </c>
      <c r="I67" s="65">
        <f t="shared" si="3"/>
        <v>21521.781259676718</v>
      </c>
      <c r="J67" s="2">
        <f t="shared" si="4"/>
        <v>1.3328656257928233</v>
      </c>
      <c r="K67" s="64">
        <v>3</v>
      </c>
      <c r="L67" s="64">
        <v>0</v>
      </c>
    </row>
    <row r="68" spans="1:12" x14ac:dyDescent="0.45">
      <c r="A68" s="1" t="s">
        <v>323</v>
      </c>
      <c r="B68" s="64">
        <v>2719</v>
      </c>
      <c r="C68" s="64">
        <v>2474</v>
      </c>
      <c r="D68" s="64">
        <v>1333</v>
      </c>
      <c r="E68" s="64">
        <v>0</v>
      </c>
      <c r="F68" s="65">
        <f t="shared" si="1"/>
        <v>3807</v>
      </c>
      <c r="G68" s="40">
        <f t="shared" si="2"/>
        <v>1.4001471129091578</v>
      </c>
      <c r="H68" s="64">
        <v>1564</v>
      </c>
      <c r="I68" s="65">
        <f t="shared" si="3"/>
        <v>5372.4001471129086</v>
      </c>
      <c r="J68" s="2">
        <f t="shared" si="4"/>
        <v>1.9758735370036442</v>
      </c>
      <c r="K68" s="64">
        <v>1</v>
      </c>
      <c r="L68" s="64">
        <v>0</v>
      </c>
    </row>
    <row r="69" spans="1:12" x14ac:dyDescent="0.45">
      <c r="A69" s="1" t="s">
        <v>328</v>
      </c>
      <c r="B69" s="64">
        <v>3429</v>
      </c>
      <c r="C69" s="64">
        <v>4993</v>
      </c>
      <c r="D69" s="64">
        <v>6732</v>
      </c>
      <c r="E69" s="64">
        <v>1855</v>
      </c>
      <c r="F69" s="65">
        <f t="shared" si="1"/>
        <v>13580</v>
      </c>
      <c r="G69" s="40">
        <f t="shared" si="2"/>
        <v>3.9603382910469525</v>
      </c>
      <c r="H69" s="64">
        <v>5999</v>
      </c>
      <c r="I69" s="65">
        <f t="shared" si="3"/>
        <v>19582.960338291046</v>
      </c>
      <c r="J69" s="2">
        <f t="shared" ref="J69:J100" si="5">I69/B69</f>
        <v>5.7109828924733295</v>
      </c>
      <c r="K69" s="64">
        <v>145</v>
      </c>
      <c r="L69" s="64">
        <v>11</v>
      </c>
    </row>
    <row r="70" spans="1:12" x14ac:dyDescent="0.45">
      <c r="A70" s="1" t="s">
        <v>333</v>
      </c>
      <c r="B70" s="64">
        <v>4505</v>
      </c>
      <c r="C70" s="64">
        <v>5451</v>
      </c>
      <c r="D70" s="64">
        <v>4238</v>
      </c>
      <c r="E70" s="64">
        <v>1245</v>
      </c>
      <c r="F70" s="65">
        <f t="shared" si="1"/>
        <v>10934</v>
      </c>
      <c r="G70" s="40">
        <f t="shared" si="2"/>
        <v>2.4270810210876803</v>
      </c>
      <c r="H70" s="64">
        <v>8670</v>
      </c>
      <c r="I70" s="65">
        <f t="shared" si="3"/>
        <v>19606.427081021087</v>
      </c>
      <c r="J70" s="2">
        <f t="shared" si="5"/>
        <v>4.3521480756983548</v>
      </c>
      <c r="K70" s="64">
        <v>3</v>
      </c>
      <c r="L70" s="64">
        <v>0</v>
      </c>
    </row>
    <row r="71" spans="1:12" x14ac:dyDescent="0.45">
      <c r="A71" s="1" t="s">
        <v>338</v>
      </c>
      <c r="B71" s="64">
        <v>1087</v>
      </c>
      <c r="C71" s="64">
        <v>1198</v>
      </c>
      <c r="D71" s="64">
        <v>583</v>
      </c>
      <c r="E71" s="64">
        <v>0</v>
      </c>
      <c r="F71" s="65">
        <f t="shared" ref="F71:F126" si="6">SUM(C71:E71)</f>
        <v>1781</v>
      </c>
      <c r="G71" s="40">
        <f t="shared" ref="G71:G128" si="7">F71/B71</f>
        <v>1.6384544618215271</v>
      </c>
      <c r="H71" s="64">
        <v>1250</v>
      </c>
      <c r="I71" s="65">
        <f t="shared" ref="I71:I126" si="8">SUM(F71:H71)</f>
        <v>3032.6384544618213</v>
      </c>
      <c r="J71" s="2">
        <f t="shared" si="5"/>
        <v>2.7899157814736166</v>
      </c>
      <c r="K71" s="64">
        <v>2</v>
      </c>
      <c r="L71" s="64">
        <v>0</v>
      </c>
    </row>
    <row r="72" spans="1:12" x14ac:dyDescent="0.45">
      <c r="A72" s="1" t="s">
        <v>343</v>
      </c>
      <c r="B72" s="64">
        <v>915</v>
      </c>
      <c r="C72" s="64">
        <v>3520</v>
      </c>
      <c r="D72" s="64">
        <v>1015</v>
      </c>
      <c r="E72" s="64">
        <v>0</v>
      </c>
      <c r="F72" s="65">
        <f t="shared" si="6"/>
        <v>4535</v>
      </c>
      <c r="G72" s="40">
        <f t="shared" si="7"/>
        <v>4.9562841530054644</v>
      </c>
      <c r="H72" s="64">
        <v>12</v>
      </c>
      <c r="I72" s="65">
        <f t="shared" si="8"/>
        <v>4551.9562841530051</v>
      </c>
      <c r="J72" s="2">
        <f t="shared" si="5"/>
        <v>4.9748156110961803</v>
      </c>
      <c r="K72" s="64">
        <v>1</v>
      </c>
      <c r="L72" s="64">
        <v>1</v>
      </c>
    </row>
    <row r="73" spans="1:12" x14ac:dyDescent="0.45">
      <c r="A73" s="1" t="s">
        <v>348</v>
      </c>
      <c r="B73" s="64">
        <v>1029</v>
      </c>
      <c r="C73" s="64">
        <v>1388</v>
      </c>
      <c r="D73" s="64">
        <v>388</v>
      </c>
      <c r="E73" s="64">
        <v>0</v>
      </c>
      <c r="F73" s="65">
        <f t="shared" si="6"/>
        <v>1776</v>
      </c>
      <c r="G73" s="40">
        <f t="shared" si="7"/>
        <v>1.7259475218658893</v>
      </c>
      <c r="H73" s="64">
        <v>2124</v>
      </c>
      <c r="I73" s="65">
        <f t="shared" si="8"/>
        <v>3901.7259475218661</v>
      </c>
      <c r="J73" s="2">
        <f t="shared" si="5"/>
        <v>3.7917647692146415</v>
      </c>
      <c r="K73" s="64">
        <v>0</v>
      </c>
      <c r="L73" s="64">
        <v>0</v>
      </c>
    </row>
    <row r="74" spans="1:12" x14ac:dyDescent="0.45">
      <c r="A74" s="1" t="s">
        <v>353</v>
      </c>
      <c r="B74" s="64">
        <v>816490</v>
      </c>
      <c r="C74" s="64">
        <v>1820924</v>
      </c>
      <c r="D74" s="64">
        <v>2335541</v>
      </c>
      <c r="E74" s="64">
        <v>8436</v>
      </c>
      <c r="F74" s="65">
        <f t="shared" si="6"/>
        <v>4164901</v>
      </c>
      <c r="G74" s="40">
        <f t="shared" si="7"/>
        <v>5.1009822533037763</v>
      </c>
      <c r="H74" s="64">
        <v>5617931</v>
      </c>
      <c r="I74" s="65">
        <f t="shared" si="8"/>
        <v>9782837.1009822525</v>
      </c>
      <c r="J74" s="2">
        <f t="shared" si="5"/>
        <v>11.981576138081609</v>
      </c>
      <c r="K74" s="64">
        <v>6396</v>
      </c>
      <c r="L74" s="64">
        <v>5959</v>
      </c>
    </row>
    <row r="75" spans="1:12" x14ac:dyDescent="0.45">
      <c r="A75" s="1" t="s">
        <v>358</v>
      </c>
      <c r="B75" s="64">
        <v>12886</v>
      </c>
      <c r="C75" s="64">
        <v>22994</v>
      </c>
      <c r="D75" s="64">
        <v>21279</v>
      </c>
      <c r="E75" s="64">
        <v>1270</v>
      </c>
      <c r="F75" s="65">
        <f t="shared" si="6"/>
        <v>45543</v>
      </c>
      <c r="G75" s="40">
        <f t="shared" si="7"/>
        <v>3.5343007915567282</v>
      </c>
      <c r="H75" s="64">
        <v>28806</v>
      </c>
      <c r="I75" s="65">
        <f t="shared" si="8"/>
        <v>74352.534300791565</v>
      </c>
      <c r="J75" s="2">
        <f t="shared" si="5"/>
        <v>5.7700243908731617</v>
      </c>
      <c r="K75" s="64">
        <v>96</v>
      </c>
      <c r="L75" s="64">
        <v>34</v>
      </c>
    </row>
    <row r="76" spans="1:12" x14ac:dyDescent="0.45">
      <c r="A76" s="1" t="s">
        <v>363</v>
      </c>
      <c r="B76" s="64">
        <v>1135</v>
      </c>
      <c r="C76" s="64">
        <v>364</v>
      </c>
      <c r="D76" s="64">
        <v>113</v>
      </c>
      <c r="E76" s="64">
        <v>0</v>
      </c>
      <c r="F76" s="65">
        <f t="shared" si="6"/>
        <v>477</v>
      </c>
      <c r="G76" s="40">
        <f t="shared" si="7"/>
        <v>0.42026431718061674</v>
      </c>
      <c r="H76" s="64">
        <v>0</v>
      </c>
      <c r="I76" s="65">
        <f t="shared" si="8"/>
        <v>477.42026431718062</v>
      </c>
      <c r="J76" s="2">
        <f t="shared" si="5"/>
        <v>0.42063459411205339</v>
      </c>
      <c r="K76" s="64">
        <v>0</v>
      </c>
      <c r="L76" s="64">
        <v>0</v>
      </c>
    </row>
    <row r="77" spans="1:12" x14ac:dyDescent="0.45">
      <c r="A77" s="1" t="s">
        <v>368</v>
      </c>
      <c r="B77" s="64">
        <v>984</v>
      </c>
      <c r="C77" s="64">
        <v>2400</v>
      </c>
      <c r="D77" s="64">
        <v>1900</v>
      </c>
      <c r="E77" s="65" t="s">
        <v>37</v>
      </c>
      <c r="F77" s="65">
        <f t="shared" si="6"/>
        <v>4300</v>
      </c>
      <c r="G77" s="40">
        <f t="shared" si="7"/>
        <v>4.3699186991869921</v>
      </c>
      <c r="H77" s="64">
        <v>0</v>
      </c>
      <c r="I77" s="65">
        <f t="shared" si="8"/>
        <v>4304.3699186991871</v>
      </c>
      <c r="J77" s="2">
        <f t="shared" si="5"/>
        <v>4.3743596734747836</v>
      </c>
      <c r="K77" s="64">
        <v>0</v>
      </c>
      <c r="L77" s="65" t="s">
        <v>37</v>
      </c>
    </row>
    <row r="78" spans="1:12" x14ac:dyDescent="0.45">
      <c r="A78" s="1" t="s">
        <v>373</v>
      </c>
      <c r="B78" s="64">
        <v>721</v>
      </c>
      <c r="C78" s="64">
        <v>111</v>
      </c>
      <c r="D78" s="64">
        <v>200</v>
      </c>
      <c r="E78" s="64">
        <v>0</v>
      </c>
      <c r="F78" s="65">
        <f t="shared" si="6"/>
        <v>311</v>
      </c>
      <c r="G78" s="40">
        <f t="shared" si="7"/>
        <v>0.43134535367545074</v>
      </c>
      <c r="H78" s="64">
        <v>0</v>
      </c>
      <c r="I78" s="65">
        <f t="shared" si="8"/>
        <v>311.43134535367545</v>
      </c>
      <c r="J78" s="2">
        <f t="shared" si="5"/>
        <v>0.43194361352798261</v>
      </c>
      <c r="K78" s="64">
        <v>0</v>
      </c>
      <c r="L78" s="64">
        <v>0</v>
      </c>
    </row>
    <row r="79" spans="1:12" x14ac:dyDescent="0.45">
      <c r="A79" s="1" t="s">
        <v>378</v>
      </c>
      <c r="B79" s="64">
        <v>23965</v>
      </c>
      <c r="C79" s="64">
        <v>44687</v>
      </c>
      <c r="D79" s="64">
        <v>128563</v>
      </c>
      <c r="E79" s="64">
        <v>189</v>
      </c>
      <c r="F79" s="65">
        <f t="shared" si="6"/>
        <v>173439</v>
      </c>
      <c r="G79" s="40">
        <f t="shared" si="7"/>
        <v>7.2371792196953892</v>
      </c>
      <c r="H79" s="64">
        <v>85206</v>
      </c>
      <c r="I79" s="65">
        <f t="shared" si="8"/>
        <v>258652.23717921969</v>
      </c>
      <c r="J79" s="2">
        <f t="shared" si="5"/>
        <v>10.792916218619641</v>
      </c>
      <c r="K79" s="64">
        <v>491</v>
      </c>
      <c r="L79" s="64">
        <v>140</v>
      </c>
    </row>
    <row r="80" spans="1:12" x14ac:dyDescent="0.45">
      <c r="A80" s="1" t="s">
        <v>383</v>
      </c>
      <c r="B80" s="64">
        <v>2243</v>
      </c>
      <c r="C80" s="64">
        <v>3068</v>
      </c>
      <c r="D80" s="64">
        <v>2145</v>
      </c>
      <c r="E80" s="64">
        <v>2737</v>
      </c>
      <c r="F80" s="65">
        <f t="shared" si="6"/>
        <v>7950</v>
      </c>
      <c r="G80" s="40">
        <f t="shared" si="7"/>
        <v>3.5443602318323673</v>
      </c>
      <c r="H80" s="64">
        <v>3010</v>
      </c>
      <c r="I80" s="65">
        <f t="shared" si="8"/>
        <v>10963.544360231834</v>
      </c>
      <c r="J80" s="2">
        <f t="shared" si="5"/>
        <v>4.8878931610485212</v>
      </c>
      <c r="K80" s="64">
        <v>1</v>
      </c>
      <c r="L80" s="64">
        <v>0</v>
      </c>
    </row>
    <row r="81" spans="1:12" x14ac:dyDescent="0.45">
      <c r="A81" s="1" t="s">
        <v>388</v>
      </c>
      <c r="B81" s="64">
        <v>9561</v>
      </c>
      <c r="C81" s="64">
        <v>4318</v>
      </c>
      <c r="D81" s="64">
        <v>1905</v>
      </c>
      <c r="E81" s="64">
        <v>0</v>
      </c>
      <c r="F81" s="65">
        <f t="shared" si="6"/>
        <v>6223</v>
      </c>
      <c r="G81" s="40">
        <f t="shared" si="7"/>
        <v>0.65087333960882754</v>
      </c>
      <c r="H81" s="64">
        <v>395</v>
      </c>
      <c r="I81" s="65">
        <f t="shared" si="8"/>
        <v>6618.6508733396086</v>
      </c>
      <c r="J81" s="2">
        <f t="shared" si="5"/>
        <v>0.69225508559142435</v>
      </c>
      <c r="K81" s="64">
        <v>0</v>
      </c>
      <c r="L81" s="64">
        <v>2</v>
      </c>
    </row>
    <row r="82" spans="1:12" x14ac:dyDescent="0.45">
      <c r="A82" s="1" t="s">
        <v>393</v>
      </c>
      <c r="B82" s="64">
        <v>1052</v>
      </c>
      <c r="C82" s="64">
        <v>1050</v>
      </c>
      <c r="D82" s="64">
        <v>1293</v>
      </c>
      <c r="E82" s="64">
        <v>0</v>
      </c>
      <c r="F82" s="65">
        <f t="shared" si="6"/>
        <v>2343</v>
      </c>
      <c r="G82" s="40">
        <f t="shared" si="7"/>
        <v>2.2271863117870723</v>
      </c>
      <c r="H82" s="64">
        <v>1480</v>
      </c>
      <c r="I82" s="65">
        <f t="shared" si="8"/>
        <v>3825.2271863117871</v>
      </c>
      <c r="J82" s="2">
        <f t="shared" si="5"/>
        <v>3.6361475155055012</v>
      </c>
      <c r="K82" s="64">
        <v>3</v>
      </c>
      <c r="L82" s="64">
        <v>0</v>
      </c>
    </row>
    <row r="83" spans="1:12" x14ac:dyDescent="0.45">
      <c r="A83" s="1" t="s">
        <v>398</v>
      </c>
      <c r="B83" s="64">
        <v>3066</v>
      </c>
      <c r="C83" s="64">
        <v>26987</v>
      </c>
      <c r="D83" s="64">
        <v>4261</v>
      </c>
      <c r="E83" s="64">
        <v>0</v>
      </c>
      <c r="F83" s="65">
        <f t="shared" si="6"/>
        <v>31248</v>
      </c>
      <c r="G83" s="40">
        <f t="shared" si="7"/>
        <v>10.191780821917808</v>
      </c>
      <c r="H83" s="64">
        <v>3109</v>
      </c>
      <c r="I83" s="65">
        <f t="shared" si="8"/>
        <v>34367.191780821915</v>
      </c>
      <c r="J83" s="2">
        <f t="shared" si="5"/>
        <v>11.209129739341785</v>
      </c>
      <c r="K83" s="64">
        <v>0</v>
      </c>
      <c r="L83" s="64">
        <v>0</v>
      </c>
    </row>
    <row r="84" spans="1:12" x14ac:dyDescent="0.45">
      <c r="A84" s="1" t="s">
        <v>403</v>
      </c>
      <c r="B84" s="64">
        <v>11354</v>
      </c>
      <c r="C84" s="64">
        <v>19419</v>
      </c>
      <c r="D84" s="64">
        <v>9988</v>
      </c>
      <c r="E84" s="64">
        <v>0</v>
      </c>
      <c r="F84" s="65">
        <f t="shared" si="6"/>
        <v>29407</v>
      </c>
      <c r="G84" s="40">
        <f t="shared" si="7"/>
        <v>2.590012330456227</v>
      </c>
      <c r="H84" s="64">
        <v>16054</v>
      </c>
      <c r="I84" s="65">
        <f t="shared" si="8"/>
        <v>45463.59001233046</v>
      </c>
      <c r="J84" s="2">
        <f t="shared" si="5"/>
        <v>4.0041914754562677</v>
      </c>
      <c r="K84" s="64">
        <v>110</v>
      </c>
      <c r="L84" s="64">
        <v>188</v>
      </c>
    </row>
    <row r="85" spans="1:12" x14ac:dyDescent="0.45">
      <c r="A85" s="1" t="s">
        <v>408</v>
      </c>
      <c r="B85" s="64">
        <v>6112</v>
      </c>
      <c r="C85" s="64">
        <v>12385</v>
      </c>
      <c r="D85" s="64">
        <v>10854</v>
      </c>
      <c r="E85" s="64">
        <v>123</v>
      </c>
      <c r="F85" s="65">
        <f t="shared" si="6"/>
        <v>23362</v>
      </c>
      <c r="G85" s="40">
        <f t="shared" si="7"/>
        <v>3.8223167539267018</v>
      </c>
      <c r="H85" s="64">
        <v>12339</v>
      </c>
      <c r="I85" s="65">
        <f t="shared" si="8"/>
        <v>35704.822316753925</v>
      </c>
      <c r="J85" s="2">
        <f t="shared" si="5"/>
        <v>5.8417575780029329</v>
      </c>
      <c r="K85" s="64">
        <v>30</v>
      </c>
      <c r="L85" s="64">
        <v>0</v>
      </c>
    </row>
    <row r="86" spans="1:12" x14ac:dyDescent="0.45">
      <c r="A86" s="1" t="s">
        <v>413</v>
      </c>
      <c r="B86" s="64">
        <v>2923</v>
      </c>
      <c r="C86" s="64">
        <v>6383</v>
      </c>
      <c r="D86" s="64">
        <v>1342</v>
      </c>
      <c r="E86" s="64">
        <v>0</v>
      </c>
      <c r="F86" s="65">
        <f t="shared" si="6"/>
        <v>7725</v>
      </c>
      <c r="G86" s="40">
        <f t="shared" si="7"/>
        <v>2.6428327061238455</v>
      </c>
      <c r="H86" s="64">
        <v>2558</v>
      </c>
      <c r="I86" s="65">
        <f t="shared" si="8"/>
        <v>10285.642832706124</v>
      </c>
      <c r="J86" s="2">
        <f t="shared" si="5"/>
        <v>3.5188651497455092</v>
      </c>
      <c r="K86" s="64">
        <v>479</v>
      </c>
      <c r="L86" s="64">
        <v>41</v>
      </c>
    </row>
    <row r="87" spans="1:12" x14ac:dyDescent="0.45">
      <c r="A87" s="1" t="s">
        <v>418</v>
      </c>
      <c r="B87" s="64">
        <v>1971</v>
      </c>
      <c r="C87" s="64">
        <v>2332</v>
      </c>
      <c r="D87" s="64">
        <v>830</v>
      </c>
      <c r="E87" s="64">
        <v>0</v>
      </c>
      <c r="F87" s="65">
        <f t="shared" si="6"/>
        <v>3162</v>
      </c>
      <c r="G87" s="40">
        <f t="shared" si="7"/>
        <v>1.604261796042618</v>
      </c>
      <c r="H87" s="64">
        <v>2958</v>
      </c>
      <c r="I87" s="65">
        <f t="shared" si="8"/>
        <v>6121.6042617960429</v>
      </c>
      <c r="J87" s="2">
        <f t="shared" si="5"/>
        <v>3.1058367639756685</v>
      </c>
      <c r="K87" s="64">
        <v>0</v>
      </c>
      <c r="L87" s="64">
        <v>0</v>
      </c>
    </row>
    <row r="88" spans="1:12" x14ac:dyDescent="0.45">
      <c r="A88" s="1" t="s">
        <v>423</v>
      </c>
      <c r="B88" s="64">
        <v>3292</v>
      </c>
      <c r="C88" s="64">
        <v>7673</v>
      </c>
      <c r="D88" s="64">
        <v>14050</v>
      </c>
      <c r="E88" s="64">
        <v>390</v>
      </c>
      <c r="F88" s="65">
        <f t="shared" si="6"/>
        <v>22113</v>
      </c>
      <c r="G88" s="40">
        <f t="shared" si="7"/>
        <v>6.7171931956257591</v>
      </c>
      <c r="H88" s="64">
        <v>10140</v>
      </c>
      <c r="I88" s="65">
        <f t="shared" si="8"/>
        <v>32259.717193195625</v>
      </c>
      <c r="J88" s="2">
        <f t="shared" si="5"/>
        <v>9.7994280659767998</v>
      </c>
      <c r="K88" s="64">
        <v>112</v>
      </c>
      <c r="L88" s="64">
        <v>0</v>
      </c>
    </row>
    <row r="89" spans="1:12" x14ac:dyDescent="0.45">
      <c r="A89" s="1" t="s">
        <v>428</v>
      </c>
      <c r="B89" s="64">
        <v>4448</v>
      </c>
      <c r="C89" s="64">
        <v>7853</v>
      </c>
      <c r="D89" s="64">
        <v>10275</v>
      </c>
      <c r="E89" s="64">
        <v>0</v>
      </c>
      <c r="F89" s="65">
        <f t="shared" si="6"/>
        <v>18128</v>
      </c>
      <c r="G89" s="40">
        <f t="shared" si="7"/>
        <v>4.0755395683453237</v>
      </c>
      <c r="H89" s="64">
        <v>7274</v>
      </c>
      <c r="I89" s="65">
        <f t="shared" si="8"/>
        <v>25406.075539568345</v>
      </c>
      <c r="J89" s="2">
        <f t="shared" si="5"/>
        <v>5.7117975583561922</v>
      </c>
      <c r="K89" s="64">
        <v>110</v>
      </c>
      <c r="L89" s="64">
        <v>76</v>
      </c>
    </row>
    <row r="90" spans="1:12" x14ac:dyDescent="0.45">
      <c r="A90" s="1" t="s">
        <v>433</v>
      </c>
      <c r="B90" s="64">
        <v>9092</v>
      </c>
      <c r="C90" s="64">
        <v>3598</v>
      </c>
      <c r="D90" s="64">
        <v>17320</v>
      </c>
      <c r="E90" s="64">
        <v>67</v>
      </c>
      <c r="F90" s="65">
        <f t="shared" si="6"/>
        <v>20985</v>
      </c>
      <c r="G90" s="40">
        <f t="shared" si="7"/>
        <v>2.3080730312362516</v>
      </c>
      <c r="H90" s="64">
        <v>9524</v>
      </c>
      <c r="I90" s="65">
        <f t="shared" si="8"/>
        <v>30511.308073031236</v>
      </c>
      <c r="J90" s="2">
        <f t="shared" si="5"/>
        <v>3.3558411870909852</v>
      </c>
      <c r="K90" s="64">
        <v>4</v>
      </c>
      <c r="L90" s="64">
        <v>0</v>
      </c>
    </row>
    <row r="91" spans="1:12" x14ac:dyDescent="0.45">
      <c r="A91" s="1" t="s">
        <v>438</v>
      </c>
      <c r="B91" s="64">
        <v>426832</v>
      </c>
      <c r="C91" s="64">
        <v>585616</v>
      </c>
      <c r="D91" s="64">
        <v>864311</v>
      </c>
      <c r="E91" s="64">
        <v>14</v>
      </c>
      <c r="F91" s="65">
        <f t="shared" si="6"/>
        <v>1449941</v>
      </c>
      <c r="G91" s="40">
        <f t="shared" si="7"/>
        <v>3.396982887880946</v>
      </c>
      <c r="H91" s="64">
        <v>1347375</v>
      </c>
      <c r="I91" s="65">
        <f t="shared" si="8"/>
        <v>2797319.3969828878</v>
      </c>
      <c r="J91" s="2">
        <f t="shared" si="5"/>
        <v>6.55367778653636</v>
      </c>
      <c r="K91" s="64">
        <v>4418</v>
      </c>
      <c r="L91" s="64">
        <v>3069</v>
      </c>
    </row>
    <row r="92" spans="1:12" x14ac:dyDescent="0.45">
      <c r="A92" s="1" t="s">
        <v>443</v>
      </c>
      <c r="B92" s="64">
        <v>24234</v>
      </c>
      <c r="C92" s="64">
        <v>42645</v>
      </c>
      <c r="D92" s="64">
        <v>32688</v>
      </c>
      <c r="E92" s="64">
        <v>602</v>
      </c>
      <c r="F92" s="65">
        <f t="shared" si="6"/>
        <v>75935</v>
      </c>
      <c r="G92" s="40">
        <f t="shared" si="7"/>
        <v>3.1334076091441778</v>
      </c>
      <c r="H92" s="64">
        <v>37989</v>
      </c>
      <c r="I92" s="65">
        <f t="shared" si="8"/>
        <v>113927.13340760914</v>
      </c>
      <c r="J92" s="2">
        <f t="shared" si="5"/>
        <v>4.7011278950073923</v>
      </c>
      <c r="K92" s="64">
        <v>833</v>
      </c>
      <c r="L92" s="64">
        <v>497</v>
      </c>
    </row>
    <row r="93" spans="1:12" x14ac:dyDescent="0.45">
      <c r="A93" s="1" t="s">
        <v>448</v>
      </c>
      <c r="B93" s="64">
        <v>2414</v>
      </c>
      <c r="C93" s="64">
        <v>9855</v>
      </c>
      <c r="D93" s="64">
        <v>6898</v>
      </c>
      <c r="E93" s="64">
        <v>0</v>
      </c>
      <c r="F93" s="65">
        <f t="shared" si="6"/>
        <v>16753</v>
      </c>
      <c r="G93" s="40">
        <f t="shared" si="7"/>
        <v>6.9399337199668603</v>
      </c>
      <c r="H93" s="64">
        <v>6481</v>
      </c>
      <c r="I93" s="65">
        <f t="shared" si="8"/>
        <v>23240.939933719968</v>
      </c>
      <c r="J93" s="2">
        <f t="shared" si="5"/>
        <v>9.627564181325587</v>
      </c>
      <c r="K93" s="64">
        <v>0</v>
      </c>
      <c r="L93" s="64">
        <v>0</v>
      </c>
    </row>
    <row r="94" spans="1:12" x14ac:dyDescent="0.45">
      <c r="A94" s="1" t="s">
        <v>453</v>
      </c>
      <c r="B94" s="64">
        <v>9700</v>
      </c>
      <c r="C94" s="64">
        <v>17699</v>
      </c>
      <c r="D94" s="64">
        <v>15382</v>
      </c>
      <c r="E94" s="64">
        <v>0</v>
      </c>
      <c r="F94" s="65">
        <f t="shared" si="6"/>
        <v>33081</v>
      </c>
      <c r="G94" s="40">
        <f t="shared" si="7"/>
        <v>3.4104123711340204</v>
      </c>
      <c r="H94" s="64">
        <v>31845</v>
      </c>
      <c r="I94" s="65">
        <f t="shared" si="8"/>
        <v>64929.410412371137</v>
      </c>
      <c r="J94" s="2">
        <f t="shared" si="5"/>
        <v>6.6937536507599109</v>
      </c>
      <c r="K94" s="64">
        <v>69</v>
      </c>
      <c r="L94" s="64">
        <v>0</v>
      </c>
    </row>
    <row r="95" spans="1:12" x14ac:dyDescent="0.45">
      <c r="A95" s="1" t="s">
        <v>458</v>
      </c>
      <c r="B95" s="64">
        <v>875</v>
      </c>
      <c r="C95" s="64">
        <v>1492</v>
      </c>
      <c r="D95" s="64">
        <v>422</v>
      </c>
      <c r="E95" s="64">
        <v>0</v>
      </c>
      <c r="F95" s="65">
        <f t="shared" si="6"/>
        <v>1914</v>
      </c>
      <c r="G95" s="40">
        <f t="shared" si="7"/>
        <v>2.1874285714285713</v>
      </c>
      <c r="H95" s="64">
        <v>2089</v>
      </c>
      <c r="I95" s="65">
        <f t="shared" si="8"/>
        <v>4005.1874285714284</v>
      </c>
      <c r="J95" s="2">
        <f t="shared" si="5"/>
        <v>4.5773570612244896</v>
      </c>
      <c r="K95" s="64">
        <v>1</v>
      </c>
      <c r="L95" s="64">
        <v>0</v>
      </c>
    </row>
    <row r="96" spans="1:12" x14ac:dyDescent="0.45">
      <c r="A96" s="1" t="s">
        <v>463</v>
      </c>
      <c r="B96" s="64">
        <v>1024</v>
      </c>
      <c r="C96" s="64">
        <v>1272</v>
      </c>
      <c r="D96" s="64">
        <v>2691</v>
      </c>
      <c r="E96" s="65" t="s">
        <v>37</v>
      </c>
      <c r="F96" s="65">
        <f t="shared" si="6"/>
        <v>3963</v>
      </c>
      <c r="G96" s="40">
        <f t="shared" si="7"/>
        <v>3.8701171875</v>
      </c>
      <c r="H96" s="64">
        <v>337</v>
      </c>
      <c r="I96" s="65">
        <f t="shared" si="8"/>
        <v>4303.8701171875</v>
      </c>
      <c r="J96" s="2">
        <f t="shared" si="5"/>
        <v>4.202998161315918</v>
      </c>
      <c r="K96" s="64">
        <v>0</v>
      </c>
      <c r="L96" s="64">
        <v>0</v>
      </c>
    </row>
    <row r="97" spans="1:12" x14ac:dyDescent="0.45">
      <c r="A97" s="1" t="s">
        <v>468</v>
      </c>
      <c r="B97" s="64">
        <v>1106</v>
      </c>
      <c r="C97" s="65" t="s">
        <v>37</v>
      </c>
      <c r="D97" s="65" t="s">
        <v>37</v>
      </c>
      <c r="E97" s="65" t="s">
        <v>37</v>
      </c>
      <c r="F97" s="65">
        <f t="shared" si="6"/>
        <v>0</v>
      </c>
      <c r="G97" s="40">
        <f t="shared" si="7"/>
        <v>0</v>
      </c>
      <c r="H97" s="64">
        <v>0</v>
      </c>
      <c r="I97" s="65">
        <f t="shared" si="8"/>
        <v>0</v>
      </c>
      <c r="J97" s="2">
        <f t="shared" si="5"/>
        <v>0</v>
      </c>
      <c r="K97" s="65" t="s">
        <v>37</v>
      </c>
      <c r="L97" s="65" t="s">
        <v>37</v>
      </c>
    </row>
    <row r="98" spans="1:12" x14ac:dyDescent="0.45">
      <c r="A98" s="1" t="s">
        <v>470</v>
      </c>
      <c r="B98" s="64">
        <v>23297</v>
      </c>
      <c r="C98" s="64">
        <v>12228</v>
      </c>
      <c r="D98" s="64">
        <v>17361</v>
      </c>
      <c r="E98" s="64">
        <v>0</v>
      </c>
      <c r="F98" s="65">
        <f t="shared" si="6"/>
        <v>29589</v>
      </c>
      <c r="G98" s="40">
        <f t="shared" si="7"/>
        <v>1.2700776924067476</v>
      </c>
      <c r="H98" s="64">
        <v>32272</v>
      </c>
      <c r="I98" s="65">
        <f t="shared" si="8"/>
        <v>61862.270077692403</v>
      </c>
      <c r="J98" s="2">
        <f t="shared" si="5"/>
        <v>2.6553749443143926</v>
      </c>
      <c r="K98" s="64">
        <v>159</v>
      </c>
      <c r="L98" s="64">
        <v>125</v>
      </c>
    </row>
    <row r="99" spans="1:12" x14ac:dyDescent="0.45">
      <c r="A99" s="1" t="s">
        <v>475</v>
      </c>
      <c r="B99" s="64">
        <v>4841</v>
      </c>
      <c r="C99" s="64">
        <v>1535</v>
      </c>
      <c r="D99" s="64">
        <v>972</v>
      </c>
      <c r="E99" s="64">
        <v>0</v>
      </c>
      <c r="F99" s="65">
        <f t="shared" si="6"/>
        <v>2507</v>
      </c>
      <c r="G99" s="40">
        <f t="shared" si="7"/>
        <v>0.51786820904771746</v>
      </c>
      <c r="H99" s="64">
        <v>0</v>
      </c>
      <c r="I99" s="65">
        <f t="shared" si="8"/>
        <v>2507.5178682090477</v>
      </c>
      <c r="J99" s="2">
        <f t="shared" si="5"/>
        <v>0.51797518450920221</v>
      </c>
      <c r="K99" s="64">
        <v>8</v>
      </c>
      <c r="L99" s="64">
        <v>0</v>
      </c>
    </row>
    <row r="100" spans="1:12" x14ac:dyDescent="0.45">
      <c r="A100" s="1" t="s">
        <v>480</v>
      </c>
      <c r="B100" s="64">
        <v>7264</v>
      </c>
      <c r="C100" s="64">
        <v>14117</v>
      </c>
      <c r="D100" s="64">
        <v>5440</v>
      </c>
      <c r="E100" s="64">
        <v>0</v>
      </c>
      <c r="F100" s="65">
        <f t="shared" si="6"/>
        <v>19557</v>
      </c>
      <c r="G100" s="40">
        <f t="shared" si="7"/>
        <v>2.6923182819383258</v>
      </c>
      <c r="H100" s="64">
        <v>28262</v>
      </c>
      <c r="I100" s="65">
        <f t="shared" si="8"/>
        <v>47821.692318281937</v>
      </c>
      <c r="J100" s="2">
        <f t="shared" si="5"/>
        <v>6.5833827530674469</v>
      </c>
      <c r="K100" s="64">
        <v>84</v>
      </c>
      <c r="L100" s="64">
        <v>144</v>
      </c>
    </row>
    <row r="101" spans="1:12" x14ac:dyDescent="0.45">
      <c r="A101" s="1" t="s">
        <v>485</v>
      </c>
      <c r="B101" s="64">
        <v>1191</v>
      </c>
      <c r="C101" s="64">
        <v>1055</v>
      </c>
      <c r="D101" s="64">
        <v>2113</v>
      </c>
      <c r="E101" s="64">
        <v>52</v>
      </c>
      <c r="F101" s="65">
        <f t="shared" si="6"/>
        <v>3220</v>
      </c>
      <c r="G101" s="40">
        <f t="shared" si="7"/>
        <v>2.7036104114189756</v>
      </c>
      <c r="H101" s="64">
        <v>368</v>
      </c>
      <c r="I101" s="65">
        <f t="shared" si="8"/>
        <v>3590.703610411419</v>
      </c>
      <c r="J101" s="2">
        <f t="shared" ref="J101:J132" si="9">I101/B101</f>
        <v>3.0148644923689498</v>
      </c>
      <c r="K101" s="64">
        <v>19</v>
      </c>
      <c r="L101" s="64">
        <v>0</v>
      </c>
    </row>
    <row r="102" spans="1:12" x14ac:dyDescent="0.45">
      <c r="A102" s="1" t="s">
        <v>490</v>
      </c>
      <c r="B102" s="64">
        <v>164962</v>
      </c>
      <c r="C102" s="64">
        <v>167794</v>
      </c>
      <c r="D102" s="64">
        <v>134796</v>
      </c>
      <c r="E102" s="64">
        <v>0</v>
      </c>
      <c r="F102" s="65">
        <f t="shared" si="6"/>
        <v>302590</v>
      </c>
      <c r="G102" s="40">
        <f t="shared" si="7"/>
        <v>1.8343012330112389</v>
      </c>
      <c r="H102" s="64">
        <v>104649</v>
      </c>
      <c r="I102" s="65">
        <f t="shared" si="8"/>
        <v>407240.834301233</v>
      </c>
      <c r="J102" s="2">
        <f t="shared" si="9"/>
        <v>2.4686948163894291</v>
      </c>
      <c r="K102" s="64">
        <v>3775</v>
      </c>
      <c r="L102" s="64">
        <v>1264</v>
      </c>
    </row>
    <row r="103" spans="1:12" x14ac:dyDescent="0.45">
      <c r="A103" s="1" t="s">
        <v>494</v>
      </c>
      <c r="B103" s="64">
        <v>98205</v>
      </c>
      <c r="C103" s="64">
        <v>878285</v>
      </c>
      <c r="D103" s="64">
        <v>257704</v>
      </c>
      <c r="E103" s="64">
        <v>0</v>
      </c>
      <c r="F103" s="65">
        <f t="shared" si="6"/>
        <v>1135989</v>
      </c>
      <c r="G103" s="40">
        <f t="shared" si="7"/>
        <v>11.567527111654194</v>
      </c>
      <c r="H103" s="64">
        <v>58171</v>
      </c>
      <c r="I103" s="65">
        <f t="shared" si="8"/>
        <v>1194171.5675271116</v>
      </c>
      <c r="J103" s="2">
        <f t="shared" si="9"/>
        <v>12.15998744999859</v>
      </c>
      <c r="K103" s="64">
        <v>63</v>
      </c>
      <c r="L103" s="64">
        <v>332</v>
      </c>
    </row>
    <row r="104" spans="1:12" x14ac:dyDescent="0.45">
      <c r="A104" s="1" t="s">
        <v>497</v>
      </c>
      <c r="B104" s="64">
        <v>26856</v>
      </c>
      <c r="C104" s="64">
        <v>23283</v>
      </c>
      <c r="D104" s="64">
        <v>9914</v>
      </c>
      <c r="E104" s="64">
        <v>552</v>
      </c>
      <c r="F104" s="65">
        <f t="shared" si="6"/>
        <v>33749</v>
      </c>
      <c r="G104" s="40">
        <f t="shared" si="7"/>
        <v>1.2566651772415847</v>
      </c>
      <c r="H104" s="64">
        <v>24052</v>
      </c>
      <c r="I104" s="65">
        <f t="shared" si="8"/>
        <v>57802.256665177243</v>
      </c>
      <c r="J104" s="2">
        <f t="shared" si="9"/>
        <v>2.1523032717149704</v>
      </c>
      <c r="K104" s="64">
        <v>274</v>
      </c>
      <c r="L104" s="64">
        <v>687</v>
      </c>
    </row>
    <row r="105" spans="1:12" x14ac:dyDescent="0.45">
      <c r="A105" s="1" t="s">
        <v>500</v>
      </c>
      <c r="B105" s="64">
        <v>50138</v>
      </c>
      <c r="C105" s="64">
        <v>105065</v>
      </c>
      <c r="D105" s="64">
        <v>157339</v>
      </c>
      <c r="E105" s="64">
        <v>2013</v>
      </c>
      <c r="F105" s="65">
        <f t="shared" si="6"/>
        <v>264417</v>
      </c>
      <c r="G105" s="40">
        <f t="shared" si="7"/>
        <v>5.2737843551797043</v>
      </c>
      <c r="H105" s="64">
        <v>145236</v>
      </c>
      <c r="I105" s="65">
        <f t="shared" si="8"/>
        <v>409658.2737843552</v>
      </c>
      <c r="J105" s="2">
        <f t="shared" si="9"/>
        <v>8.1706145794478289</v>
      </c>
      <c r="K105" s="64">
        <v>435</v>
      </c>
      <c r="L105" s="64">
        <v>292</v>
      </c>
    </row>
    <row r="106" spans="1:12" x14ac:dyDescent="0.45">
      <c r="A106" s="1" t="s">
        <v>505</v>
      </c>
      <c r="B106" s="64">
        <v>1427</v>
      </c>
      <c r="C106" s="64">
        <v>5633</v>
      </c>
      <c r="D106" s="64">
        <v>19316</v>
      </c>
      <c r="E106" s="64">
        <v>84</v>
      </c>
      <c r="F106" s="65">
        <f t="shared" si="6"/>
        <v>25033</v>
      </c>
      <c r="G106" s="40">
        <f t="shared" si="7"/>
        <v>17.54239663629993</v>
      </c>
      <c r="H106" s="64">
        <v>1075</v>
      </c>
      <c r="I106" s="65">
        <f t="shared" si="8"/>
        <v>26125.542396636301</v>
      </c>
      <c r="J106" s="2">
        <f t="shared" si="9"/>
        <v>18.308018497993203</v>
      </c>
      <c r="K106" s="64">
        <v>2</v>
      </c>
      <c r="L106" s="64">
        <v>0</v>
      </c>
    </row>
    <row r="107" spans="1:12" x14ac:dyDescent="0.45">
      <c r="A107" s="1" t="s">
        <v>510</v>
      </c>
      <c r="B107" s="64">
        <v>2862</v>
      </c>
      <c r="C107" s="64">
        <v>1131</v>
      </c>
      <c r="D107" s="64">
        <v>1284</v>
      </c>
      <c r="E107" s="64">
        <v>165</v>
      </c>
      <c r="F107" s="65">
        <f t="shared" si="6"/>
        <v>2580</v>
      </c>
      <c r="G107" s="40">
        <f t="shared" si="7"/>
        <v>0.90146750524109009</v>
      </c>
      <c r="H107" s="64">
        <v>2900</v>
      </c>
      <c r="I107" s="65">
        <f t="shared" si="8"/>
        <v>5480.9014675052413</v>
      </c>
      <c r="J107" s="2">
        <f t="shared" si="9"/>
        <v>1.9150599117768139</v>
      </c>
      <c r="K107" s="64">
        <v>13</v>
      </c>
      <c r="L107" s="64">
        <v>0</v>
      </c>
    </row>
    <row r="108" spans="1:12" x14ac:dyDescent="0.45">
      <c r="A108" s="1" t="s">
        <v>515</v>
      </c>
      <c r="B108" s="64">
        <v>266</v>
      </c>
      <c r="C108" s="64">
        <v>145</v>
      </c>
      <c r="D108" s="64">
        <v>543</v>
      </c>
      <c r="E108" s="64">
        <v>0</v>
      </c>
      <c r="F108" s="65">
        <f t="shared" si="6"/>
        <v>688</v>
      </c>
      <c r="G108" s="40">
        <f t="shared" si="7"/>
        <v>2.5864661654135337</v>
      </c>
      <c r="H108" s="64">
        <v>694</v>
      </c>
      <c r="I108" s="65">
        <f t="shared" si="8"/>
        <v>1384.5864661654136</v>
      </c>
      <c r="J108" s="2">
        <f t="shared" si="9"/>
        <v>5.2052122788173447</v>
      </c>
      <c r="K108" s="64">
        <v>8</v>
      </c>
      <c r="L108" s="64">
        <v>4</v>
      </c>
    </row>
    <row r="109" spans="1:12" x14ac:dyDescent="0.45">
      <c r="A109" s="1" t="s">
        <v>520</v>
      </c>
      <c r="B109" s="64">
        <v>835</v>
      </c>
      <c r="C109" s="64">
        <v>1037</v>
      </c>
      <c r="D109" s="64">
        <v>426</v>
      </c>
      <c r="E109" s="64">
        <v>0</v>
      </c>
      <c r="F109" s="65">
        <f t="shared" si="6"/>
        <v>1463</v>
      </c>
      <c r="G109" s="40">
        <f t="shared" si="7"/>
        <v>1.7520958083832336</v>
      </c>
      <c r="H109" s="64">
        <v>0</v>
      </c>
      <c r="I109" s="65">
        <f t="shared" si="8"/>
        <v>1464.7520958083833</v>
      </c>
      <c r="J109" s="2">
        <f t="shared" si="9"/>
        <v>1.7541941267166268</v>
      </c>
      <c r="K109" s="64">
        <v>0</v>
      </c>
      <c r="L109" s="64">
        <v>0</v>
      </c>
    </row>
    <row r="110" spans="1:12" x14ac:dyDescent="0.45">
      <c r="A110" s="1" t="s">
        <v>525</v>
      </c>
      <c r="B110" s="64">
        <v>2988</v>
      </c>
      <c r="C110" s="64">
        <v>3709</v>
      </c>
      <c r="D110" s="64">
        <v>3198</v>
      </c>
      <c r="E110" s="64">
        <v>577</v>
      </c>
      <c r="F110" s="65">
        <f t="shared" si="6"/>
        <v>7484</v>
      </c>
      <c r="G110" s="40">
        <f t="shared" si="7"/>
        <v>2.5046854082998662</v>
      </c>
      <c r="H110" s="64">
        <v>6853</v>
      </c>
      <c r="I110" s="65">
        <f t="shared" si="8"/>
        <v>14339.504685408301</v>
      </c>
      <c r="J110" s="2">
        <f t="shared" si="9"/>
        <v>4.7990310192129524</v>
      </c>
      <c r="K110" s="64">
        <v>11</v>
      </c>
      <c r="L110" s="64">
        <v>0</v>
      </c>
    </row>
    <row r="111" spans="1:12" x14ac:dyDescent="0.45">
      <c r="A111" s="1" t="s">
        <v>530</v>
      </c>
      <c r="B111" s="64">
        <v>395</v>
      </c>
      <c r="C111" s="64">
        <v>393</v>
      </c>
      <c r="D111" s="64">
        <v>231</v>
      </c>
      <c r="E111" s="64">
        <v>158</v>
      </c>
      <c r="F111" s="65">
        <f t="shared" si="6"/>
        <v>782</v>
      </c>
      <c r="G111" s="40">
        <f t="shared" si="7"/>
        <v>1.9797468354430379</v>
      </c>
      <c r="H111" s="64">
        <v>0</v>
      </c>
      <c r="I111" s="65">
        <f t="shared" si="8"/>
        <v>783.97974683544305</v>
      </c>
      <c r="J111" s="2">
        <f t="shared" si="9"/>
        <v>1.9847588527479572</v>
      </c>
      <c r="K111" s="64">
        <v>0</v>
      </c>
      <c r="L111" s="64">
        <v>0</v>
      </c>
    </row>
    <row r="112" spans="1:12" x14ac:dyDescent="0.45">
      <c r="A112" s="1" t="s">
        <v>535</v>
      </c>
      <c r="B112" s="64">
        <v>693514</v>
      </c>
      <c r="C112" s="64">
        <v>2261670</v>
      </c>
      <c r="D112" s="64">
        <v>2623540</v>
      </c>
      <c r="E112" s="64">
        <v>36808</v>
      </c>
      <c r="F112" s="65">
        <f t="shared" si="6"/>
        <v>4922018</v>
      </c>
      <c r="G112" s="40">
        <f t="shared" si="7"/>
        <v>7.0972150526160975</v>
      </c>
      <c r="H112" s="64">
        <v>2166288</v>
      </c>
      <c r="I112" s="65">
        <f t="shared" si="8"/>
        <v>7088313.0972150527</v>
      </c>
      <c r="J112" s="2">
        <f t="shared" si="9"/>
        <v>10.220865183997804</v>
      </c>
      <c r="K112" s="64">
        <v>17785</v>
      </c>
      <c r="L112" s="64">
        <v>937</v>
      </c>
    </row>
    <row r="113" spans="1:12" x14ac:dyDescent="0.45">
      <c r="A113" s="1" t="s">
        <v>540</v>
      </c>
      <c r="B113" s="64">
        <v>8584</v>
      </c>
      <c r="C113" s="64">
        <v>2026</v>
      </c>
      <c r="D113" s="64">
        <v>5003</v>
      </c>
      <c r="E113" s="64">
        <v>98</v>
      </c>
      <c r="F113" s="65">
        <f t="shared" si="6"/>
        <v>7127</v>
      </c>
      <c r="G113" s="40" t="s">
        <v>201</v>
      </c>
      <c r="H113" s="64">
        <v>5104</v>
      </c>
      <c r="I113" s="65">
        <f t="shared" si="8"/>
        <v>12231</v>
      </c>
      <c r="J113" s="2">
        <f t="shared" si="9"/>
        <v>1.4248602050326189</v>
      </c>
      <c r="K113" s="64">
        <v>5</v>
      </c>
      <c r="L113" s="64">
        <v>0</v>
      </c>
    </row>
    <row r="114" spans="1:12" x14ac:dyDescent="0.45">
      <c r="A114" s="1" t="s">
        <v>545</v>
      </c>
      <c r="B114" s="64">
        <v>5395</v>
      </c>
      <c r="C114" s="64">
        <v>10649</v>
      </c>
      <c r="D114" s="64">
        <v>9182</v>
      </c>
      <c r="E114" s="64">
        <v>354</v>
      </c>
      <c r="F114" s="65">
        <f t="shared" si="6"/>
        <v>20185</v>
      </c>
      <c r="G114" s="40">
        <f t="shared" si="7"/>
        <v>3.7414272474513437</v>
      </c>
      <c r="H114" s="64">
        <v>10315</v>
      </c>
      <c r="I114" s="65">
        <f t="shared" si="8"/>
        <v>30503.741427247453</v>
      </c>
      <c r="J114" s="2">
        <f t="shared" si="9"/>
        <v>5.6540762608429009</v>
      </c>
      <c r="K114" s="64">
        <v>6</v>
      </c>
      <c r="L114" s="64">
        <v>0</v>
      </c>
    </row>
    <row r="115" spans="1:12" x14ac:dyDescent="0.45">
      <c r="A115" s="1" t="s">
        <v>550</v>
      </c>
      <c r="B115" s="64">
        <v>8387</v>
      </c>
      <c r="C115" s="64">
        <v>11743</v>
      </c>
      <c r="D115" s="64">
        <v>2721</v>
      </c>
      <c r="E115" s="64">
        <v>0</v>
      </c>
      <c r="F115" s="65">
        <f t="shared" si="6"/>
        <v>14464</v>
      </c>
      <c r="G115" s="40">
        <f t="shared" si="7"/>
        <v>1.724573745081674</v>
      </c>
      <c r="H115" s="64">
        <v>12102</v>
      </c>
      <c r="I115" s="65">
        <f t="shared" si="8"/>
        <v>26567.724573745079</v>
      </c>
      <c r="J115" s="2">
        <f t="shared" si="9"/>
        <v>3.1677267883325477</v>
      </c>
      <c r="K115" s="64">
        <v>149</v>
      </c>
      <c r="L115" s="64">
        <v>103</v>
      </c>
    </row>
    <row r="116" spans="1:12" x14ac:dyDescent="0.45">
      <c r="A116" s="1" t="s">
        <v>555</v>
      </c>
      <c r="B116" s="64">
        <v>2384</v>
      </c>
      <c r="C116" s="64">
        <v>8132</v>
      </c>
      <c r="D116" s="64">
        <v>2162</v>
      </c>
      <c r="E116" s="65" t="s">
        <v>37</v>
      </c>
      <c r="F116" s="65">
        <f t="shared" si="6"/>
        <v>10294</v>
      </c>
      <c r="G116" s="40">
        <f t="shared" si="7"/>
        <v>4.3179530201342278</v>
      </c>
      <c r="H116" s="64">
        <v>0</v>
      </c>
      <c r="I116" s="65">
        <f t="shared" si="8"/>
        <v>10298.317953020134</v>
      </c>
      <c r="J116" s="2">
        <f t="shared" si="9"/>
        <v>4.3197642420386471</v>
      </c>
      <c r="K116" s="65" t="s">
        <v>37</v>
      </c>
      <c r="L116" s="65" t="s">
        <v>37</v>
      </c>
    </row>
    <row r="117" spans="1:12" x14ac:dyDescent="0.45">
      <c r="A117" s="1" t="s">
        <v>560</v>
      </c>
      <c r="B117" s="64">
        <v>2617</v>
      </c>
      <c r="C117" s="64">
        <v>3578</v>
      </c>
      <c r="D117" s="64">
        <v>4586</v>
      </c>
      <c r="E117" s="64">
        <v>99</v>
      </c>
      <c r="F117" s="65">
        <f t="shared" si="6"/>
        <v>8263</v>
      </c>
      <c r="G117" s="40">
        <f t="shared" si="7"/>
        <v>3.1574321742453191</v>
      </c>
      <c r="H117" s="64">
        <v>5756</v>
      </c>
      <c r="I117" s="65">
        <f t="shared" si="8"/>
        <v>14022.157432174245</v>
      </c>
      <c r="J117" s="2">
        <f t="shared" si="9"/>
        <v>5.3581037188285228</v>
      </c>
      <c r="K117" s="64">
        <v>25</v>
      </c>
      <c r="L117" s="64">
        <v>0</v>
      </c>
    </row>
    <row r="118" spans="1:12" x14ac:dyDescent="0.45">
      <c r="A118" s="1" t="s">
        <v>563</v>
      </c>
      <c r="B118" s="64">
        <v>1842</v>
      </c>
      <c r="C118" s="64">
        <v>1730</v>
      </c>
      <c r="D118" s="64">
        <v>206</v>
      </c>
      <c r="E118" s="64">
        <v>0</v>
      </c>
      <c r="F118" s="65">
        <f t="shared" si="6"/>
        <v>1936</v>
      </c>
      <c r="G118" s="40">
        <f t="shared" si="7"/>
        <v>1.0510314875135722</v>
      </c>
      <c r="H118" s="64">
        <v>2882</v>
      </c>
      <c r="I118" s="65">
        <f t="shared" si="8"/>
        <v>4819.0510314875137</v>
      </c>
      <c r="J118" s="2">
        <f t="shared" si="9"/>
        <v>2.6162057717087479</v>
      </c>
      <c r="K118" s="64">
        <v>0</v>
      </c>
      <c r="L118" s="64">
        <v>0</v>
      </c>
    </row>
    <row r="119" spans="1:12" x14ac:dyDescent="0.45">
      <c r="A119" s="1" t="s">
        <v>568</v>
      </c>
      <c r="B119" s="64">
        <v>703</v>
      </c>
      <c r="C119" s="64">
        <v>1226</v>
      </c>
      <c r="D119" s="64">
        <v>570</v>
      </c>
      <c r="E119" s="64">
        <v>0</v>
      </c>
      <c r="F119" s="65">
        <f t="shared" si="6"/>
        <v>1796</v>
      </c>
      <c r="G119" s="40">
        <f t="shared" si="7"/>
        <v>2.5547652916073971</v>
      </c>
      <c r="H119" s="64">
        <v>1551</v>
      </c>
      <c r="I119" s="65">
        <f t="shared" si="8"/>
        <v>3349.5547652916075</v>
      </c>
      <c r="J119" s="2">
        <f t="shared" si="9"/>
        <v>4.7646582721075497</v>
      </c>
      <c r="K119" s="64">
        <v>20</v>
      </c>
      <c r="L119" s="64">
        <v>0</v>
      </c>
    </row>
    <row r="120" spans="1:12" x14ac:dyDescent="0.45">
      <c r="A120" s="1" t="s">
        <v>573</v>
      </c>
      <c r="B120" s="64">
        <v>46677</v>
      </c>
      <c r="C120" s="64">
        <v>37104</v>
      </c>
      <c r="D120" s="64">
        <v>42805</v>
      </c>
      <c r="E120" s="65" t="s">
        <v>37</v>
      </c>
      <c r="F120" s="65">
        <f t="shared" si="6"/>
        <v>79909</v>
      </c>
      <c r="G120" s="40">
        <f t="shared" si="7"/>
        <v>1.7119566381729761</v>
      </c>
      <c r="H120" s="64">
        <v>68992</v>
      </c>
      <c r="I120" s="65">
        <f t="shared" si="8"/>
        <v>148902.71195663817</v>
      </c>
      <c r="J120" s="2">
        <f t="shared" si="9"/>
        <v>3.1900660273076284</v>
      </c>
      <c r="K120" s="64">
        <v>3449</v>
      </c>
      <c r="L120" s="64">
        <v>411</v>
      </c>
    </row>
    <row r="121" spans="1:12" x14ac:dyDescent="0.45">
      <c r="A121" s="1" t="s">
        <v>578</v>
      </c>
      <c r="B121" s="64">
        <v>1127</v>
      </c>
      <c r="C121" s="65" t="s">
        <v>37</v>
      </c>
      <c r="D121" s="65" t="s">
        <v>37</v>
      </c>
      <c r="E121" s="65" t="s">
        <v>37</v>
      </c>
      <c r="F121" s="65">
        <f t="shared" si="6"/>
        <v>0</v>
      </c>
      <c r="G121" s="40">
        <f t="shared" si="7"/>
        <v>0</v>
      </c>
      <c r="H121" s="64">
        <v>0</v>
      </c>
      <c r="I121" s="65">
        <f t="shared" si="8"/>
        <v>0</v>
      </c>
      <c r="J121" s="2">
        <f t="shared" si="9"/>
        <v>0</v>
      </c>
      <c r="K121" s="65" t="s">
        <v>37</v>
      </c>
      <c r="L121" s="65" t="s">
        <v>37</v>
      </c>
    </row>
    <row r="122" spans="1:12" x14ac:dyDescent="0.45">
      <c r="A122" s="1" t="s">
        <v>579</v>
      </c>
      <c r="B122" s="64">
        <v>3047</v>
      </c>
      <c r="C122" s="64">
        <v>2878</v>
      </c>
      <c r="D122" s="64">
        <v>1420</v>
      </c>
      <c r="E122" s="64">
        <v>0</v>
      </c>
      <c r="F122" s="65">
        <f t="shared" si="6"/>
        <v>4298</v>
      </c>
      <c r="G122" s="40">
        <f t="shared" si="7"/>
        <v>1.4105677715786018</v>
      </c>
      <c r="H122" s="64">
        <v>504</v>
      </c>
      <c r="I122" s="65">
        <f t="shared" si="8"/>
        <v>4803.4105677715788</v>
      </c>
      <c r="J122" s="2">
        <f t="shared" si="9"/>
        <v>1.5764393067842399</v>
      </c>
      <c r="K122" s="64">
        <v>2</v>
      </c>
      <c r="L122" s="64">
        <v>0</v>
      </c>
    </row>
    <row r="123" spans="1:12" x14ac:dyDescent="0.45">
      <c r="A123" s="1" t="s">
        <v>584</v>
      </c>
      <c r="B123" s="64">
        <v>11750</v>
      </c>
      <c r="C123" s="64">
        <v>10852</v>
      </c>
      <c r="D123" s="64">
        <v>17485</v>
      </c>
      <c r="E123" s="64">
        <v>7212</v>
      </c>
      <c r="F123" s="65">
        <f t="shared" si="6"/>
        <v>35549</v>
      </c>
      <c r="G123" s="40">
        <f t="shared" si="7"/>
        <v>3.0254468085106385</v>
      </c>
      <c r="H123" s="64">
        <v>34390</v>
      </c>
      <c r="I123" s="65">
        <f t="shared" si="8"/>
        <v>69942.025446808519</v>
      </c>
      <c r="J123" s="2">
        <f t="shared" si="9"/>
        <v>5.9525128039837041</v>
      </c>
      <c r="K123" s="64">
        <v>259</v>
      </c>
      <c r="L123" s="64">
        <v>167</v>
      </c>
    </row>
    <row r="124" spans="1:12" x14ac:dyDescent="0.45">
      <c r="A124" s="1" t="s">
        <v>589</v>
      </c>
      <c r="B124" s="64">
        <v>1944</v>
      </c>
      <c r="C124" s="64">
        <v>3604</v>
      </c>
      <c r="D124" s="64">
        <v>3972</v>
      </c>
      <c r="E124" s="64">
        <v>51</v>
      </c>
      <c r="F124" s="65">
        <f t="shared" si="6"/>
        <v>7627</v>
      </c>
      <c r="G124" s="40">
        <f t="shared" si="7"/>
        <v>3.9233539094650207</v>
      </c>
      <c r="H124" s="64">
        <v>2651</v>
      </c>
      <c r="I124" s="65">
        <f t="shared" si="8"/>
        <v>10281.923353909464</v>
      </c>
      <c r="J124" s="2">
        <f t="shared" si="9"/>
        <v>5.289055223204457</v>
      </c>
      <c r="K124" s="64">
        <v>15</v>
      </c>
      <c r="L124" s="64">
        <v>0</v>
      </c>
    </row>
    <row r="125" spans="1:12" x14ac:dyDescent="0.45">
      <c r="A125" s="1" t="s">
        <v>594</v>
      </c>
      <c r="B125" s="64">
        <v>1075</v>
      </c>
      <c r="C125" s="64">
        <v>4898</v>
      </c>
      <c r="D125" s="64">
        <v>3774</v>
      </c>
      <c r="E125" s="64">
        <v>185</v>
      </c>
      <c r="F125" s="65">
        <f t="shared" si="6"/>
        <v>8857</v>
      </c>
      <c r="G125" s="40">
        <f t="shared" si="7"/>
        <v>8.23906976744186</v>
      </c>
      <c r="H125" s="64">
        <v>0</v>
      </c>
      <c r="I125" s="65">
        <f t="shared" si="8"/>
        <v>8865.2390697674418</v>
      </c>
      <c r="J125" s="2">
        <f t="shared" si="9"/>
        <v>8.2467340183883184</v>
      </c>
      <c r="K125" s="64">
        <v>5</v>
      </c>
      <c r="L125" s="64">
        <v>0</v>
      </c>
    </row>
    <row r="126" spans="1:12" x14ac:dyDescent="0.45">
      <c r="A126" s="1" t="s">
        <v>599</v>
      </c>
      <c r="B126" s="64">
        <v>27068</v>
      </c>
      <c r="C126" s="64">
        <v>65668</v>
      </c>
      <c r="D126" s="64">
        <v>93168</v>
      </c>
      <c r="E126" s="64">
        <v>1043</v>
      </c>
      <c r="F126" s="65">
        <f t="shared" si="6"/>
        <v>159879</v>
      </c>
      <c r="G126" s="40">
        <f t="shared" si="7"/>
        <v>5.9065686419388204</v>
      </c>
      <c r="H126" s="64">
        <v>65773</v>
      </c>
      <c r="I126" s="65">
        <f t="shared" si="8"/>
        <v>225657.90656864195</v>
      </c>
      <c r="J126" s="2">
        <f t="shared" si="9"/>
        <v>8.3367040996247219</v>
      </c>
      <c r="K126" s="64">
        <v>172</v>
      </c>
      <c r="L126" s="64">
        <v>207</v>
      </c>
    </row>
    <row r="128" spans="1:12" x14ac:dyDescent="0.45">
      <c r="A128" s="1" t="s">
        <v>604</v>
      </c>
      <c r="B128" s="37">
        <v>3987000</v>
      </c>
      <c r="F128" s="6">
        <f>SUM(F5:F127)</f>
        <v>15164679</v>
      </c>
      <c r="G128" s="40">
        <f t="shared" si="7"/>
        <v>3.8035312264860797</v>
      </c>
      <c r="H128" s="37">
        <f>SUM(H5:H126)</f>
        <v>11176891</v>
      </c>
      <c r="I128" s="37">
        <f>SUM(I5:I127)</f>
        <v>26341972.941907834</v>
      </c>
      <c r="J128" s="2">
        <f>I128/B128</f>
        <v>6.6069658745693092</v>
      </c>
      <c r="K128" s="37">
        <f>SUM(K5:K126)</f>
        <v>48114</v>
      </c>
      <c r="L128" s="37">
        <f>SUBTOTAL(109,L5:L127)</f>
        <v>21786</v>
      </c>
    </row>
  </sheetData>
  <mergeCells count="2">
    <mergeCell ref="C3:F3"/>
    <mergeCell ref="K3:L3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276B-5763-424B-B6CD-E175A3AE9870}">
  <dimension ref="A1:N128"/>
  <sheetViews>
    <sheetView workbookViewId="0">
      <selection activeCell="L122" sqref="L122"/>
    </sheetView>
  </sheetViews>
  <sheetFormatPr defaultRowHeight="14.25" x14ac:dyDescent="0.45"/>
  <cols>
    <col min="1" max="1" width="52.3984375" bestFit="1" customWidth="1"/>
    <col min="2" max="2" width="13.59765625" style="37" bestFit="1" customWidth="1"/>
    <col min="3" max="3" width="15.1328125" style="37" customWidth="1"/>
    <col min="4" max="7" width="18.265625" style="37" customWidth="1"/>
    <col min="8" max="8" width="13.73046875" style="37" customWidth="1"/>
    <col min="9" max="9" width="12.265625" style="2" bestFit="1" customWidth="1"/>
    <col min="10" max="10" width="13.86328125" style="37" customWidth="1"/>
    <col min="11" max="11" width="14.3984375" style="37" customWidth="1"/>
    <col min="12" max="12" width="13" style="37" bestFit="1" customWidth="1"/>
    <col min="13" max="13" width="14.265625" style="37" customWidth="1"/>
    <col min="14" max="14" width="13.73046875" bestFit="1" customWidth="1"/>
  </cols>
  <sheetData>
    <row r="1" spans="1:14" x14ac:dyDescent="0.45">
      <c r="A1" s="15" t="s">
        <v>804</v>
      </c>
    </row>
    <row r="3" spans="1:14" x14ac:dyDescent="0.45">
      <c r="C3" s="80" t="s">
        <v>805</v>
      </c>
      <c r="D3" s="80"/>
      <c r="E3" s="80"/>
      <c r="F3" s="80"/>
      <c r="G3" s="80"/>
      <c r="H3" s="80"/>
      <c r="I3" s="80"/>
      <c r="J3" s="81" t="s">
        <v>806</v>
      </c>
      <c r="K3" s="81"/>
      <c r="L3" s="81"/>
      <c r="M3" s="81"/>
      <c r="N3" s="81"/>
    </row>
    <row r="4" spans="1:14" x14ac:dyDescent="0.45">
      <c r="A4" s="23" t="s">
        <v>1</v>
      </c>
      <c r="B4" s="57" t="s">
        <v>11</v>
      </c>
      <c r="C4" s="59" t="s">
        <v>807</v>
      </c>
      <c r="D4" s="59" t="s">
        <v>808</v>
      </c>
      <c r="E4" s="59" t="s">
        <v>809</v>
      </c>
      <c r="F4" s="59" t="s">
        <v>810</v>
      </c>
      <c r="G4" s="60" t="s">
        <v>811</v>
      </c>
      <c r="H4" s="45" t="s">
        <v>812</v>
      </c>
      <c r="I4" s="25" t="s">
        <v>813</v>
      </c>
      <c r="J4" s="61" t="s">
        <v>814</v>
      </c>
      <c r="K4" s="61" t="s">
        <v>815</v>
      </c>
      <c r="L4" s="61" t="s">
        <v>816</v>
      </c>
      <c r="M4" s="62" t="s">
        <v>817</v>
      </c>
      <c r="N4" s="26" t="s">
        <v>818</v>
      </c>
    </row>
    <row r="5" spans="1:14" x14ac:dyDescent="0.45">
      <c r="A5" s="1" t="s">
        <v>12</v>
      </c>
      <c r="B5" s="64">
        <v>16578</v>
      </c>
      <c r="C5" s="64">
        <v>45197</v>
      </c>
      <c r="D5" s="64">
        <v>21022</v>
      </c>
      <c r="E5" s="64">
        <v>2672</v>
      </c>
      <c r="F5" s="64">
        <v>5253</v>
      </c>
      <c r="G5" s="64">
        <v>613</v>
      </c>
      <c r="H5" s="65">
        <f>SUM(C5:G5)</f>
        <v>74757</v>
      </c>
      <c r="I5" s="2">
        <f>H5/B5</f>
        <v>4.5094100615273254</v>
      </c>
      <c r="J5" s="64">
        <v>61986</v>
      </c>
      <c r="K5" s="64">
        <v>26515</v>
      </c>
      <c r="L5" s="64">
        <v>0</v>
      </c>
      <c r="M5" s="65">
        <f>SUM(J5:L5)</f>
        <v>88501</v>
      </c>
      <c r="N5" s="2">
        <f>M5/B5</f>
        <v>5.3384606104475809</v>
      </c>
    </row>
    <row r="6" spans="1:14" x14ac:dyDescent="0.45">
      <c r="A6" s="1" t="s">
        <v>17</v>
      </c>
      <c r="B6" s="64">
        <v>803</v>
      </c>
      <c r="C6" s="64">
        <v>6902</v>
      </c>
      <c r="D6" s="64">
        <v>9199</v>
      </c>
      <c r="E6" s="64">
        <v>0</v>
      </c>
      <c r="F6" s="64">
        <v>950</v>
      </c>
      <c r="G6" s="64">
        <v>0</v>
      </c>
      <c r="H6" s="65">
        <f t="shared" ref="H6:H70" si="0">SUM(C6:G6)</f>
        <v>17051</v>
      </c>
      <c r="I6" s="2">
        <f t="shared" ref="I6:I70" si="1">H6/B6</f>
        <v>21.23412204234122</v>
      </c>
      <c r="J6" s="64">
        <v>61538</v>
      </c>
      <c r="K6" s="64">
        <v>26351</v>
      </c>
      <c r="L6" s="64">
        <v>0</v>
      </c>
      <c r="M6" s="65">
        <f t="shared" ref="M6:M70" si="2">SUM(J6:L6)</f>
        <v>87889</v>
      </c>
      <c r="N6" s="2">
        <f t="shared" ref="N6:N70" si="3">M6/B6</f>
        <v>109.4508094645081</v>
      </c>
    </row>
    <row r="7" spans="1:14" x14ac:dyDescent="0.45">
      <c r="A7" s="1" t="s">
        <v>22</v>
      </c>
      <c r="B7" s="64">
        <v>4962</v>
      </c>
      <c r="C7" s="64">
        <v>29624</v>
      </c>
      <c r="D7" s="64">
        <v>13596</v>
      </c>
      <c r="E7" s="64">
        <v>854</v>
      </c>
      <c r="F7" s="64">
        <v>2753</v>
      </c>
      <c r="G7" s="64">
        <v>0</v>
      </c>
      <c r="H7" s="65">
        <f t="shared" si="0"/>
        <v>46827</v>
      </c>
      <c r="I7" s="2">
        <f t="shared" si="1"/>
        <v>9.4371221281741242</v>
      </c>
      <c r="J7" s="64">
        <v>61538</v>
      </c>
      <c r="K7" s="64">
        <v>26351</v>
      </c>
      <c r="L7" s="64">
        <v>0</v>
      </c>
      <c r="M7" s="65">
        <f t="shared" si="2"/>
        <v>87889</v>
      </c>
      <c r="N7" s="2">
        <f t="shared" si="3"/>
        <v>17.7124143490528</v>
      </c>
    </row>
    <row r="8" spans="1:14" x14ac:dyDescent="0.45">
      <c r="A8" s="1" t="s">
        <v>27</v>
      </c>
      <c r="B8" s="64">
        <v>5530</v>
      </c>
      <c r="C8" s="64">
        <v>11545</v>
      </c>
      <c r="D8" s="64">
        <v>6335</v>
      </c>
      <c r="E8" s="64">
        <v>28</v>
      </c>
      <c r="F8" s="64">
        <v>1365</v>
      </c>
      <c r="G8" s="64">
        <v>112</v>
      </c>
      <c r="H8" s="65">
        <f t="shared" si="0"/>
        <v>19385</v>
      </c>
      <c r="I8" s="2">
        <f t="shared" si="1"/>
        <v>3.5054249547920433</v>
      </c>
      <c r="J8" s="64">
        <v>61538</v>
      </c>
      <c r="K8" s="64">
        <v>26351</v>
      </c>
      <c r="L8" s="64">
        <v>0</v>
      </c>
      <c r="M8" s="65">
        <f t="shared" si="2"/>
        <v>87889</v>
      </c>
      <c r="N8" s="2">
        <f t="shared" si="3"/>
        <v>15.893128390596745</v>
      </c>
    </row>
    <row r="9" spans="1:14" x14ac:dyDescent="0.45">
      <c r="A9" s="1" t="s">
        <v>32</v>
      </c>
      <c r="B9" s="64">
        <v>2185</v>
      </c>
      <c r="C9" s="64">
        <v>8234</v>
      </c>
      <c r="D9" s="64">
        <v>2483</v>
      </c>
      <c r="E9" s="64">
        <v>254</v>
      </c>
      <c r="F9" s="64">
        <v>571</v>
      </c>
      <c r="G9" s="64">
        <v>48</v>
      </c>
      <c r="H9" s="65">
        <f t="shared" si="0"/>
        <v>11590</v>
      </c>
      <c r="I9" s="2">
        <f t="shared" si="1"/>
        <v>5.3043478260869561</v>
      </c>
      <c r="J9" s="64">
        <v>61538</v>
      </c>
      <c r="K9" s="64">
        <v>26351</v>
      </c>
      <c r="L9" s="64">
        <v>0</v>
      </c>
      <c r="M9" s="65">
        <f t="shared" si="2"/>
        <v>87889</v>
      </c>
      <c r="N9" s="2">
        <f t="shared" si="3"/>
        <v>40.223798627002289</v>
      </c>
    </row>
    <row r="10" spans="1:14" x14ac:dyDescent="0.45">
      <c r="A10" s="1" t="s">
        <v>38</v>
      </c>
      <c r="B10" s="64">
        <v>1008</v>
      </c>
      <c r="C10" s="64">
        <v>3841</v>
      </c>
      <c r="D10" s="64">
        <v>1644</v>
      </c>
      <c r="E10" s="64">
        <v>0</v>
      </c>
      <c r="F10" s="64">
        <v>0</v>
      </c>
      <c r="G10" s="64">
        <v>0</v>
      </c>
      <c r="H10" s="65">
        <f t="shared" si="0"/>
        <v>5485</v>
      </c>
      <c r="I10" s="2">
        <f t="shared" si="1"/>
        <v>5.441468253968254</v>
      </c>
      <c r="J10" s="64">
        <v>0</v>
      </c>
      <c r="K10" s="64">
        <v>0</v>
      </c>
      <c r="L10" s="64">
        <v>0</v>
      </c>
      <c r="M10" s="65">
        <f t="shared" si="2"/>
        <v>0</v>
      </c>
      <c r="N10" s="2">
        <f t="shared" si="3"/>
        <v>0</v>
      </c>
    </row>
    <row r="11" spans="1:14" x14ac:dyDescent="0.45">
      <c r="A11" s="1" t="s">
        <v>43</v>
      </c>
      <c r="B11" s="64">
        <v>25064</v>
      </c>
      <c r="C11" s="64">
        <v>41539</v>
      </c>
      <c r="D11" s="64">
        <v>18317</v>
      </c>
      <c r="E11" s="64">
        <v>7626</v>
      </c>
      <c r="F11" s="64">
        <v>11261</v>
      </c>
      <c r="G11" s="64">
        <v>1432</v>
      </c>
      <c r="H11" s="65">
        <f t="shared" si="0"/>
        <v>80175</v>
      </c>
      <c r="I11" s="2">
        <f t="shared" si="1"/>
        <v>3.1988110437280564</v>
      </c>
      <c r="J11" s="64">
        <v>2761061</v>
      </c>
      <c r="K11" s="64">
        <v>826354</v>
      </c>
      <c r="L11" s="64">
        <v>70153</v>
      </c>
      <c r="M11" s="65">
        <f t="shared" si="2"/>
        <v>3657568</v>
      </c>
      <c r="N11" s="2">
        <f t="shared" si="3"/>
        <v>145.92914139802107</v>
      </c>
    </row>
    <row r="12" spans="1:14" x14ac:dyDescent="0.45">
      <c r="A12" s="1" t="s">
        <v>48</v>
      </c>
      <c r="B12" s="64">
        <v>975</v>
      </c>
      <c r="C12" s="64">
        <v>8863</v>
      </c>
      <c r="D12" s="64">
        <v>3545</v>
      </c>
      <c r="E12" s="64">
        <v>0</v>
      </c>
      <c r="F12" s="64">
        <v>0</v>
      </c>
      <c r="G12" s="64">
        <v>0</v>
      </c>
      <c r="H12" s="65">
        <f t="shared" si="0"/>
        <v>12408</v>
      </c>
      <c r="I12" s="2">
        <f t="shared" si="1"/>
        <v>12.726153846153846</v>
      </c>
      <c r="J12" s="64">
        <v>61538</v>
      </c>
      <c r="K12" s="64">
        <v>26351</v>
      </c>
      <c r="L12" s="64">
        <v>0</v>
      </c>
      <c r="M12" s="65">
        <f t="shared" si="2"/>
        <v>87889</v>
      </c>
      <c r="N12" s="2">
        <f t="shared" si="3"/>
        <v>90.142564102564108</v>
      </c>
    </row>
    <row r="13" spans="1:14" x14ac:dyDescent="0.45">
      <c r="A13" s="1" t="s">
        <v>53</v>
      </c>
      <c r="B13" s="64">
        <v>38355</v>
      </c>
      <c r="C13" s="64">
        <v>41435</v>
      </c>
      <c r="D13" s="64">
        <v>19654</v>
      </c>
      <c r="E13" s="64">
        <v>2441</v>
      </c>
      <c r="F13" s="64">
        <v>10382</v>
      </c>
      <c r="G13" s="64">
        <v>1740</v>
      </c>
      <c r="H13" s="65">
        <f t="shared" si="0"/>
        <v>75652</v>
      </c>
      <c r="I13" s="2">
        <f t="shared" si="1"/>
        <v>1.9724155911875896</v>
      </c>
      <c r="J13" s="64">
        <v>1102867</v>
      </c>
      <c r="K13" s="64">
        <v>861615</v>
      </c>
      <c r="L13" s="64">
        <v>34105</v>
      </c>
      <c r="M13" s="65">
        <f t="shared" si="2"/>
        <v>1998587</v>
      </c>
      <c r="N13" s="2">
        <f t="shared" si="3"/>
        <v>52.107600052144441</v>
      </c>
    </row>
    <row r="14" spans="1:14" x14ac:dyDescent="0.45">
      <c r="A14" s="1" t="s">
        <v>58</v>
      </c>
      <c r="B14" s="64">
        <v>5025</v>
      </c>
      <c r="C14" s="64">
        <v>11760</v>
      </c>
      <c r="D14" s="64">
        <v>5581</v>
      </c>
      <c r="E14" s="64">
        <v>357</v>
      </c>
      <c r="F14" s="64">
        <v>0</v>
      </c>
      <c r="G14" s="64">
        <v>0</v>
      </c>
      <c r="H14" s="65">
        <f t="shared" si="0"/>
        <v>17698</v>
      </c>
      <c r="I14" s="2">
        <f t="shared" si="1"/>
        <v>3.5219900497512437</v>
      </c>
      <c r="J14" s="64">
        <v>61538</v>
      </c>
      <c r="K14" s="64">
        <v>26351</v>
      </c>
      <c r="L14" s="64">
        <v>0</v>
      </c>
      <c r="M14" s="65">
        <f t="shared" si="2"/>
        <v>87889</v>
      </c>
      <c r="N14" s="2">
        <f t="shared" si="3"/>
        <v>17.490348258706469</v>
      </c>
    </row>
    <row r="15" spans="1:14" x14ac:dyDescent="0.45">
      <c r="A15" s="1" t="s">
        <v>63</v>
      </c>
      <c r="B15" s="64">
        <v>6016</v>
      </c>
      <c r="C15" s="64">
        <v>17916</v>
      </c>
      <c r="D15" s="64">
        <v>8397</v>
      </c>
      <c r="E15" s="64">
        <v>168</v>
      </c>
      <c r="F15" s="64">
        <v>843</v>
      </c>
      <c r="G15" s="64">
        <v>88</v>
      </c>
      <c r="H15" s="65">
        <f t="shared" si="0"/>
        <v>27412</v>
      </c>
      <c r="I15" s="2">
        <f t="shared" si="1"/>
        <v>4.5565159574468082</v>
      </c>
      <c r="J15" s="64">
        <v>142000</v>
      </c>
      <c r="K15" s="64">
        <v>26655</v>
      </c>
      <c r="L15" s="64">
        <v>0</v>
      </c>
      <c r="M15" s="65">
        <f t="shared" si="2"/>
        <v>168655</v>
      </c>
      <c r="N15" s="2">
        <f t="shared" si="3"/>
        <v>28.034408244680851</v>
      </c>
    </row>
    <row r="16" spans="1:14" x14ac:dyDescent="0.45">
      <c r="A16" s="1" t="s">
        <v>68</v>
      </c>
      <c r="B16" s="64">
        <v>2133</v>
      </c>
      <c r="C16" s="64">
        <v>9272</v>
      </c>
      <c r="D16" s="64">
        <v>2243</v>
      </c>
      <c r="E16" s="64">
        <v>220</v>
      </c>
      <c r="F16" s="64">
        <v>8</v>
      </c>
      <c r="G16" s="64">
        <v>0</v>
      </c>
      <c r="H16" s="65">
        <f t="shared" si="0"/>
        <v>11743</v>
      </c>
      <c r="I16" s="2">
        <f t="shared" si="1"/>
        <v>5.5053914674167839</v>
      </c>
      <c r="J16" s="64">
        <v>61538</v>
      </c>
      <c r="K16" s="64">
        <v>26351</v>
      </c>
      <c r="L16" s="64">
        <v>0</v>
      </c>
      <c r="M16" s="65">
        <f t="shared" si="2"/>
        <v>87889</v>
      </c>
      <c r="N16" s="2">
        <f t="shared" si="3"/>
        <v>41.204406938584157</v>
      </c>
    </row>
    <row r="17" spans="1:14" x14ac:dyDescent="0.45">
      <c r="A17" s="1" t="s">
        <v>73</v>
      </c>
      <c r="B17" s="64">
        <v>4282</v>
      </c>
      <c r="C17" s="64">
        <v>16576</v>
      </c>
      <c r="D17" s="64">
        <v>8965</v>
      </c>
      <c r="E17" s="64">
        <v>417</v>
      </c>
      <c r="F17" s="64">
        <v>1288</v>
      </c>
      <c r="G17" s="64">
        <v>11</v>
      </c>
      <c r="H17" s="65">
        <f t="shared" si="0"/>
        <v>27257</v>
      </c>
      <c r="I17" s="2">
        <f t="shared" si="1"/>
        <v>6.3654834189631018</v>
      </c>
      <c r="J17" s="64">
        <v>61538</v>
      </c>
      <c r="K17" s="64">
        <v>26351</v>
      </c>
      <c r="L17" s="64">
        <v>0</v>
      </c>
      <c r="M17" s="65">
        <f t="shared" si="2"/>
        <v>87889</v>
      </c>
      <c r="N17" s="2">
        <f t="shared" si="3"/>
        <v>20.52522185894442</v>
      </c>
    </row>
    <row r="18" spans="1:14" x14ac:dyDescent="0.45">
      <c r="A18" s="1" t="s">
        <v>78</v>
      </c>
      <c r="B18" s="64">
        <v>1019</v>
      </c>
      <c r="C18" s="64">
        <v>5859</v>
      </c>
      <c r="D18" s="64">
        <v>5766</v>
      </c>
      <c r="E18" s="64">
        <v>124</v>
      </c>
      <c r="F18" s="64">
        <v>740</v>
      </c>
      <c r="G18" s="64">
        <v>17</v>
      </c>
      <c r="H18" s="65">
        <f t="shared" si="0"/>
        <v>12506</v>
      </c>
      <c r="I18" s="2">
        <f t="shared" si="1"/>
        <v>12.272816486751717</v>
      </c>
      <c r="J18" s="64">
        <v>0</v>
      </c>
      <c r="K18" s="64">
        <v>0</v>
      </c>
      <c r="L18" s="64">
        <v>0</v>
      </c>
      <c r="M18" s="65">
        <f t="shared" si="2"/>
        <v>0</v>
      </c>
      <c r="N18" s="2">
        <f t="shared" si="3"/>
        <v>0</v>
      </c>
    </row>
    <row r="19" spans="1:14" x14ac:dyDescent="0.45">
      <c r="A19" s="1" t="s">
        <v>83</v>
      </c>
      <c r="B19" s="64">
        <v>3179</v>
      </c>
      <c r="C19" s="64">
        <v>422</v>
      </c>
      <c r="D19" s="64">
        <v>145</v>
      </c>
      <c r="E19" s="64">
        <v>0</v>
      </c>
      <c r="F19" s="64">
        <v>0</v>
      </c>
      <c r="G19" s="64">
        <v>0</v>
      </c>
      <c r="H19" s="65">
        <f>SUM(C19:F19)</f>
        <v>567</v>
      </c>
      <c r="I19" s="2">
        <f>H19/B19</f>
        <v>0.17835797420572508</v>
      </c>
      <c r="J19" s="64">
        <v>0</v>
      </c>
      <c r="K19" s="64">
        <v>0</v>
      </c>
      <c r="L19" s="64">
        <v>0</v>
      </c>
      <c r="M19" s="65">
        <f>SUM(J19:L19)</f>
        <v>0</v>
      </c>
      <c r="N19" s="2">
        <f>M19/B19</f>
        <v>0</v>
      </c>
    </row>
    <row r="20" spans="1:14" x14ac:dyDescent="0.45">
      <c r="A20" s="1" t="s">
        <v>88</v>
      </c>
      <c r="B20" s="64">
        <v>359</v>
      </c>
      <c r="C20" s="64">
        <v>4459</v>
      </c>
      <c r="D20" s="64">
        <v>1528</v>
      </c>
      <c r="E20" s="64">
        <v>61</v>
      </c>
      <c r="F20" s="64">
        <v>520</v>
      </c>
      <c r="G20" s="64">
        <v>0</v>
      </c>
      <c r="H20" s="65">
        <f t="shared" si="0"/>
        <v>6568</v>
      </c>
      <c r="I20" s="2">
        <f t="shared" si="1"/>
        <v>18.295264623955433</v>
      </c>
      <c r="J20" s="64">
        <v>0</v>
      </c>
      <c r="K20" s="64">
        <v>0</v>
      </c>
      <c r="L20" s="64">
        <v>0</v>
      </c>
      <c r="M20" s="65">
        <f t="shared" si="2"/>
        <v>0</v>
      </c>
      <c r="N20" s="2">
        <f t="shared" si="3"/>
        <v>0</v>
      </c>
    </row>
    <row r="21" spans="1:14" x14ac:dyDescent="0.45">
      <c r="A21" s="1" t="s">
        <v>93</v>
      </c>
      <c r="B21" s="64">
        <v>1379</v>
      </c>
      <c r="C21" s="64">
        <v>8827</v>
      </c>
      <c r="D21" s="64">
        <v>6132</v>
      </c>
      <c r="E21" s="64">
        <v>0</v>
      </c>
      <c r="F21" s="64">
        <v>1747</v>
      </c>
      <c r="G21" s="64">
        <v>42</v>
      </c>
      <c r="H21" s="65">
        <f t="shared" si="0"/>
        <v>16748</v>
      </c>
      <c r="I21" s="2">
        <f t="shared" si="1"/>
        <v>12.145032632342277</v>
      </c>
      <c r="J21" s="64">
        <v>0</v>
      </c>
      <c r="K21" s="64">
        <v>0</v>
      </c>
      <c r="L21" s="64">
        <v>0</v>
      </c>
      <c r="M21" s="65">
        <f t="shared" si="2"/>
        <v>0</v>
      </c>
      <c r="N21" s="2">
        <f t="shared" si="3"/>
        <v>0</v>
      </c>
    </row>
    <row r="22" spans="1:14" x14ac:dyDescent="0.45">
      <c r="A22" s="1" t="s">
        <v>98</v>
      </c>
      <c r="B22" s="64">
        <v>7497</v>
      </c>
      <c r="C22" s="64">
        <v>13001</v>
      </c>
      <c r="D22" s="64">
        <v>7516</v>
      </c>
      <c r="E22" s="64">
        <v>48</v>
      </c>
      <c r="F22" s="64">
        <v>2240</v>
      </c>
      <c r="G22" s="64">
        <v>6</v>
      </c>
      <c r="H22" s="65">
        <f t="shared" si="0"/>
        <v>22811</v>
      </c>
      <c r="I22" s="2">
        <f t="shared" si="1"/>
        <v>3.0426837401627318</v>
      </c>
      <c r="J22" s="64">
        <v>61538</v>
      </c>
      <c r="K22" s="64">
        <v>26351</v>
      </c>
      <c r="L22" s="64">
        <v>0</v>
      </c>
      <c r="M22" s="65">
        <f t="shared" si="2"/>
        <v>87889</v>
      </c>
      <c r="N22" s="2">
        <f t="shared" si="3"/>
        <v>11.723222622382286</v>
      </c>
    </row>
    <row r="23" spans="1:14" x14ac:dyDescent="0.45">
      <c r="A23" s="1" t="s">
        <v>103</v>
      </c>
      <c r="B23" s="64">
        <v>2944</v>
      </c>
      <c r="C23" s="64">
        <v>6077</v>
      </c>
      <c r="D23" s="64">
        <v>2883</v>
      </c>
      <c r="E23" s="64">
        <v>192</v>
      </c>
      <c r="F23" s="64">
        <v>259</v>
      </c>
      <c r="G23" s="64">
        <v>0</v>
      </c>
      <c r="H23" s="65">
        <f t="shared" si="0"/>
        <v>9411</v>
      </c>
      <c r="I23" s="2">
        <f t="shared" si="1"/>
        <v>3.1966711956521738</v>
      </c>
      <c r="J23" s="64">
        <v>61538</v>
      </c>
      <c r="K23" s="64">
        <v>26351</v>
      </c>
      <c r="L23" s="64">
        <v>0</v>
      </c>
      <c r="M23" s="65">
        <f t="shared" si="2"/>
        <v>87889</v>
      </c>
      <c r="N23" s="2">
        <f t="shared" si="3"/>
        <v>29.853600543478262</v>
      </c>
    </row>
    <row r="24" spans="1:14" x14ac:dyDescent="0.45">
      <c r="A24" s="1" t="s">
        <v>108</v>
      </c>
      <c r="B24" s="64">
        <v>1986</v>
      </c>
      <c r="C24" s="64">
        <v>11602</v>
      </c>
      <c r="D24" s="64">
        <v>4841</v>
      </c>
      <c r="E24" s="64">
        <v>54</v>
      </c>
      <c r="F24" s="64">
        <v>1188</v>
      </c>
      <c r="G24" s="64">
        <v>0</v>
      </c>
      <c r="H24" s="65">
        <f t="shared" si="0"/>
        <v>17685</v>
      </c>
      <c r="I24" s="2">
        <f t="shared" si="1"/>
        <v>8.9048338368580069</v>
      </c>
      <c r="J24" s="64">
        <v>61538</v>
      </c>
      <c r="K24" s="64">
        <v>26351</v>
      </c>
      <c r="L24" s="64">
        <v>0</v>
      </c>
      <c r="M24" s="65">
        <f t="shared" si="2"/>
        <v>87889</v>
      </c>
      <c r="N24" s="2">
        <f t="shared" si="3"/>
        <v>44.254279959718026</v>
      </c>
    </row>
    <row r="25" spans="1:14" x14ac:dyDescent="0.45">
      <c r="A25" s="1" t="s">
        <v>113</v>
      </c>
      <c r="B25" s="64">
        <v>5712</v>
      </c>
      <c r="C25" s="64">
        <v>7316</v>
      </c>
      <c r="D25" s="64">
        <v>5310</v>
      </c>
      <c r="E25" s="64">
        <v>340</v>
      </c>
      <c r="F25" s="64">
        <v>156</v>
      </c>
      <c r="G25" s="64">
        <v>0</v>
      </c>
      <c r="H25" s="65">
        <f t="shared" si="0"/>
        <v>13122</v>
      </c>
      <c r="I25" s="2">
        <f t="shared" si="1"/>
        <v>2.297268907563025</v>
      </c>
      <c r="J25" s="64">
        <v>61538</v>
      </c>
      <c r="K25" s="64">
        <v>26351</v>
      </c>
      <c r="L25" s="64">
        <v>0</v>
      </c>
      <c r="M25" s="65">
        <f t="shared" si="2"/>
        <v>87889</v>
      </c>
      <c r="N25" s="2">
        <f t="shared" si="3"/>
        <v>15.38672969187675</v>
      </c>
    </row>
    <row r="26" spans="1:14" x14ac:dyDescent="0.45">
      <c r="A26" s="1" t="s">
        <v>118</v>
      </c>
      <c r="B26" s="64">
        <v>17014</v>
      </c>
      <c r="C26" s="64">
        <v>32897</v>
      </c>
      <c r="D26" s="64">
        <v>9450</v>
      </c>
      <c r="E26" s="64">
        <v>1030</v>
      </c>
      <c r="F26" s="64">
        <v>213</v>
      </c>
      <c r="G26" s="64">
        <v>10</v>
      </c>
      <c r="H26" s="65">
        <f t="shared" si="0"/>
        <v>43600</v>
      </c>
      <c r="I26" s="2">
        <f t="shared" si="1"/>
        <v>2.5625955095803454</v>
      </c>
      <c r="J26" s="64">
        <v>61545</v>
      </c>
      <c r="K26" s="64">
        <v>26355</v>
      </c>
      <c r="L26" s="64">
        <v>35460</v>
      </c>
      <c r="M26" s="65">
        <f t="shared" si="2"/>
        <v>123360</v>
      </c>
      <c r="N26" s="2">
        <f t="shared" si="3"/>
        <v>7.2504995885741153</v>
      </c>
    </row>
    <row r="27" spans="1:14" x14ac:dyDescent="0.45">
      <c r="A27" s="1" t="s">
        <v>123</v>
      </c>
      <c r="B27" s="64">
        <v>2154</v>
      </c>
      <c r="C27" s="64">
        <v>9507</v>
      </c>
      <c r="D27" s="64">
        <v>6087</v>
      </c>
      <c r="E27" s="64">
        <v>0</v>
      </c>
      <c r="F27" s="64">
        <v>703</v>
      </c>
      <c r="G27" s="64">
        <v>144</v>
      </c>
      <c r="H27" s="65">
        <f t="shared" si="0"/>
        <v>16441</v>
      </c>
      <c r="I27" s="2">
        <f t="shared" si="1"/>
        <v>7.6327762302692665</v>
      </c>
      <c r="J27" s="64">
        <v>0</v>
      </c>
      <c r="K27" s="64">
        <v>0</v>
      </c>
      <c r="L27" s="64">
        <v>0</v>
      </c>
      <c r="M27" s="65">
        <f t="shared" si="2"/>
        <v>0</v>
      </c>
      <c r="N27" s="2">
        <f t="shared" si="3"/>
        <v>0</v>
      </c>
    </row>
    <row r="28" spans="1:14" x14ac:dyDescent="0.45">
      <c r="A28" s="1" t="s">
        <v>128</v>
      </c>
      <c r="B28" s="64">
        <v>20602</v>
      </c>
      <c r="C28" s="64">
        <v>26377</v>
      </c>
      <c r="D28" s="64">
        <v>14380</v>
      </c>
      <c r="E28" s="64">
        <v>1787</v>
      </c>
      <c r="F28" s="64">
        <v>4585</v>
      </c>
      <c r="G28" s="64">
        <v>1439</v>
      </c>
      <c r="H28" s="65">
        <f t="shared" si="0"/>
        <v>48568</v>
      </c>
      <c r="I28" s="2">
        <f t="shared" si="1"/>
        <v>2.3574410251431899</v>
      </c>
      <c r="J28" s="64">
        <v>61546</v>
      </c>
      <c r="K28" s="64">
        <v>26530</v>
      </c>
      <c r="L28" s="64">
        <v>0</v>
      </c>
      <c r="M28" s="65">
        <f t="shared" si="2"/>
        <v>88076</v>
      </c>
      <c r="N28" s="2">
        <f t="shared" si="3"/>
        <v>4.2751189204931563</v>
      </c>
    </row>
    <row r="29" spans="1:14" x14ac:dyDescent="0.45">
      <c r="A29" s="1" t="s">
        <v>133</v>
      </c>
      <c r="B29" s="64">
        <v>3263</v>
      </c>
      <c r="C29" s="64">
        <v>9244</v>
      </c>
      <c r="D29" s="64">
        <v>5761</v>
      </c>
      <c r="E29" s="64">
        <v>72</v>
      </c>
      <c r="F29" s="64">
        <v>487</v>
      </c>
      <c r="G29" s="64">
        <v>404</v>
      </c>
      <c r="H29" s="65">
        <f t="shared" si="0"/>
        <v>15968</v>
      </c>
      <c r="I29" s="2">
        <f t="shared" si="1"/>
        <v>4.8936561446521605</v>
      </c>
      <c r="J29" s="64">
        <v>61538</v>
      </c>
      <c r="K29" s="64">
        <v>26351</v>
      </c>
      <c r="L29" s="64">
        <v>0</v>
      </c>
      <c r="M29" s="65">
        <f t="shared" si="2"/>
        <v>87889</v>
      </c>
      <c r="N29" s="2">
        <f t="shared" si="3"/>
        <v>26.935029114311984</v>
      </c>
    </row>
    <row r="30" spans="1:14" x14ac:dyDescent="0.45">
      <c r="A30" s="1" t="s">
        <v>138</v>
      </c>
      <c r="B30" s="64">
        <v>11093</v>
      </c>
      <c r="C30" s="64">
        <v>8979</v>
      </c>
      <c r="D30" s="64">
        <v>7868</v>
      </c>
      <c r="E30" s="64">
        <v>647</v>
      </c>
      <c r="F30" s="64">
        <v>1259</v>
      </c>
      <c r="G30" s="64">
        <v>233</v>
      </c>
      <c r="H30" s="65">
        <f t="shared" si="0"/>
        <v>18986</v>
      </c>
      <c r="I30" s="2">
        <f t="shared" si="1"/>
        <v>1.7115297935635085</v>
      </c>
      <c r="J30" s="64">
        <v>61759</v>
      </c>
      <c r="K30" s="64">
        <v>26396</v>
      </c>
      <c r="L30" s="64">
        <v>0</v>
      </c>
      <c r="M30" s="65">
        <f t="shared" si="2"/>
        <v>88155</v>
      </c>
      <c r="N30" s="2">
        <f t="shared" si="3"/>
        <v>7.9469034526277831</v>
      </c>
    </row>
    <row r="31" spans="1:14" x14ac:dyDescent="0.45">
      <c r="A31" s="1" t="s">
        <v>143</v>
      </c>
      <c r="B31" s="64">
        <v>1386</v>
      </c>
      <c r="C31" s="64">
        <v>4783</v>
      </c>
      <c r="D31" s="64">
        <v>-1</v>
      </c>
      <c r="E31" s="64">
        <v>68</v>
      </c>
      <c r="F31" s="64">
        <v>18</v>
      </c>
      <c r="G31" s="64">
        <v>0</v>
      </c>
      <c r="H31" s="65">
        <f t="shared" si="0"/>
        <v>4868</v>
      </c>
      <c r="I31" s="2">
        <f t="shared" si="1"/>
        <v>3.5122655122655124</v>
      </c>
      <c r="J31" s="64">
        <v>61538</v>
      </c>
      <c r="K31" s="64">
        <v>26351</v>
      </c>
      <c r="L31" s="64">
        <v>0</v>
      </c>
      <c r="M31" s="65">
        <f t="shared" si="2"/>
        <v>87889</v>
      </c>
      <c r="N31" s="2">
        <f t="shared" si="3"/>
        <v>63.411976911976915</v>
      </c>
    </row>
    <row r="32" spans="1:14" x14ac:dyDescent="0.45">
      <c r="A32" s="1" t="s">
        <v>148</v>
      </c>
      <c r="B32" s="64">
        <v>8444</v>
      </c>
      <c r="C32" s="64">
        <v>27578</v>
      </c>
      <c r="D32" s="64">
        <v>8543</v>
      </c>
      <c r="E32" s="64">
        <v>612</v>
      </c>
      <c r="F32" s="64">
        <v>564</v>
      </c>
      <c r="G32" s="64">
        <v>0</v>
      </c>
      <c r="H32" s="65">
        <f t="shared" si="0"/>
        <v>37297</v>
      </c>
      <c r="I32" s="2">
        <f t="shared" si="1"/>
        <v>4.416982472761724</v>
      </c>
      <c r="J32" s="64">
        <v>86016</v>
      </c>
      <c r="K32" s="64">
        <v>26351</v>
      </c>
      <c r="L32" s="64">
        <v>0</v>
      </c>
      <c r="M32" s="65">
        <f t="shared" si="2"/>
        <v>112367</v>
      </c>
      <c r="N32" s="2">
        <f t="shared" si="3"/>
        <v>13.30731880625296</v>
      </c>
    </row>
    <row r="33" spans="1:14" x14ac:dyDescent="0.45">
      <c r="A33" s="1" t="s">
        <v>153</v>
      </c>
      <c r="B33" s="64">
        <v>3439</v>
      </c>
      <c r="C33" s="64">
        <v>7376</v>
      </c>
      <c r="D33" s="64">
        <v>4341</v>
      </c>
      <c r="E33" s="64">
        <v>319</v>
      </c>
      <c r="F33" s="64">
        <v>949</v>
      </c>
      <c r="G33" s="64">
        <v>0</v>
      </c>
      <c r="H33" s="65">
        <f t="shared" si="0"/>
        <v>12985</v>
      </c>
      <c r="I33" s="2">
        <f t="shared" si="1"/>
        <v>3.7758069206164584</v>
      </c>
      <c r="J33" s="64">
        <v>0</v>
      </c>
      <c r="K33" s="64">
        <v>0</v>
      </c>
      <c r="L33" s="64">
        <v>0</v>
      </c>
      <c r="M33" s="65">
        <f t="shared" si="2"/>
        <v>0</v>
      </c>
      <c r="N33" s="2">
        <f t="shared" si="3"/>
        <v>0</v>
      </c>
    </row>
    <row r="34" spans="1:14" x14ac:dyDescent="0.45">
      <c r="A34" s="1" t="s">
        <v>158</v>
      </c>
      <c r="B34" s="64">
        <v>2527</v>
      </c>
      <c r="C34" s="64">
        <v>16273</v>
      </c>
      <c r="D34" s="64">
        <v>3449</v>
      </c>
      <c r="E34" s="64">
        <v>148</v>
      </c>
      <c r="F34" s="64">
        <v>1848</v>
      </c>
      <c r="G34" s="64">
        <v>541</v>
      </c>
      <c r="H34" s="65">
        <f t="shared" si="0"/>
        <v>22259</v>
      </c>
      <c r="I34" s="2">
        <f t="shared" si="1"/>
        <v>8.8084685397704785</v>
      </c>
      <c r="J34" s="64">
        <v>61538</v>
      </c>
      <c r="K34" s="64">
        <v>26351</v>
      </c>
      <c r="L34" s="64">
        <v>0</v>
      </c>
      <c r="M34" s="65">
        <f t="shared" si="2"/>
        <v>87889</v>
      </c>
      <c r="N34" s="2">
        <f t="shared" si="3"/>
        <v>34.779976256430551</v>
      </c>
    </row>
    <row r="35" spans="1:14" x14ac:dyDescent="0.45">
      <c r="A35" s="1" t="s">
        <v>163</v>
      </c>
      <c r="B35" s="64">
        <v>23174</v>
      </c>
      <c r="C35" s="64">
        <v>48457</v>
      </c>
      <c r="D35" s="64">
        <v>12458</v>
      </c>
      <c r="E35" s="64">
        <v>2075</v>
      </c>
      <c r="F35" s="64">
        <v>4787</v>
      </c>
      <c r="G35" s="64">
        <v>1060</v>
      </c>
      <c r="H35" s="65">
        <f t="shared" si="0"/>
        <v>68837</v>
      </c>
      <c r="I35" s="2">
        <f t="shared" si="1"/>
        <v>2.970441011478381</v>
      </c>
      <c r="J35" s="64">
        <v>2732289</v>
      </c>
      <c r="K35" s="64">
        <v>1341193</v>
      </c>
      <c r="L35" s="64">
        <v>70909</v>
      </c>
      <c r="M35" s="65">
        <f t="shared" si="2"/>
        <v>4144391</v>
      </c>
      <c r="N35" s="2">
        <f t="shared" si="3"/>
        <v>178.83796496073185</v>
      </c>
    </row>
    <row r="36" spans="1:14" x14ac:dyDescent="0.45">
      <c r="A36" s="1" t="s">
        <v>168</v>
      </c>
      <c r="B36" s="64">
        <v>20908</v>
      </c>
      <c r="C36" s="64">
        <v>34572</v>
      </c>
      <c r="D36" s="64">
        <v>12952</v>
      </c>
      <c r="E36" s="64">
        <v>2173</v>
      </c>
      <c r="F36" s="64">
        <v>4679</v>
      </c>
      <c r="G36" s="64">
        <v>236</v>
      </c>
      <c r="H36" s="65">
        <f t="shared" si="0"/>
        <v>54612</v>
      </c>
      <c r="I36" s="2">
        <f t="shared" si="1"/>
        <v>2.6120145398890378</v>
      </c>
      <c r="J36" s="64">
        <v>61538</v>
      </c>
      <c r="K36" s="64">
        <v>26351</v>
      </c>
      <c r="L36" s="64">
        <v>0</v>
      </c>
      <c r="M36" s="65">
        <f t="shared" si="2"/>
        <v>87889</v>
      </c>
      <c r="N36" s="2">
        <f t="shared" si="3"/>
        <v>4.2036062751100056</v>
      </c>
    </row>
    <row r="37" spans="1:14" x14ac:dyDescent="0.45">
      <c r="A37" s="1" t="s">
        <v>173</v>
      </c>
      <c r="B37" s="64">
        <v>237338</v>
      </c>
      <c r="C37" s="64">
        <v>208133</v>
      </c>
      <c r="D37" s="64">
        <v>84829</v>
      </c>
      <c r="E37" s="64">
        <v>9308</v>
      </c>
      <c r="F37" s="64">
        <v>44467</v>
      </c>
      <c r="G37" s="64">
        <v>4576</v>
      </c>
      <c r="H37" s="65">
        <f t="shared" si="0"/>
        <v>351313</v>
      </c>
      <c r="I37" s="2">
        <f t="shared" si="1"/>
        <v>1.4802222989997387</v>
      </c>
      <c r="J37" s="64">
        <v>1157482</v>
      </c>
      <c r="K37" s="64">
        <v>284061</v>
      </c>
      <c r="L37" s="64">
        <v>80667</v>
      </c>
      <c r="M37" s="65">
        <f t="shared" si="2"/>
        <v>1522210</v>
      </c>
      <c r="N37" s="2">
        <f t="shared" si="3"/>
        <v>6.4136800680885484</v>
      </c>
    </row>
    <row r="38" spans="1:14" x14ac:dyDescent="0.45">
      <c r="A38" s="1" t="s">
        <v>177</v>
      </c>
      <c r="B38" s="64">
        <v>20041</v>
      </c>
      <c r="C38" s="64">
        <v>9278</v>
      </c>
      <c r="D38" s="64">
        <v>7059</v>
      </c>
      <c r="E38" s="64">
        <v>279</v>
      </c>
      <c r="F38" s="64">
        <v>766</v>
      </c>
      <c r="G38" s="64">
        <v>201</v>
      </c>
      <c r="H38" s="65">
        <f t="shared" si="0"/>
        <v>17583</v>
      </c>
      <c r="I38" s="2">
        <f t="shared" si="1"/>
        <v>0.87735142956938272</v>
      </c>
      <c r="J38" s="64">
        <v>61538</v>
      </c>
      <c r="K38" s="64">
        <v>26351</v>
      </c>
      <c r="L38" s="64">
        <v>35365</v>
      </c>
      <c r="M38" s="65">
        <f t="shared" si="2"/>
        <v>123254</v>
      </c>
      <c r="N38" s="2">
        <f t="shared" si="3"/>
        <v>6.1500923107629362</v>
      </c>
    </row>
    <row r="39" spans="1:14" x14ac:dyDescent="0.45">
      <c r="A39" s="1" t="s">
        <v>182</v>
      </c>
      <c r="B39" s="64">
        <v>3613</v>
      </c>
      <c r="C39" s="64">
        <v>5795</v>
      </c>
      <c r="D39" s="64">
        <v>7636</v>
      </c>
      <c r="E39" s="64">
        <v>123</v>
      </c>
      <c r="F39" s="64">
        <v>1875</v>
      </c>
      <c r="G39" s="64">
        <v>124</v>
      </c>
      <c r="H39" s="65">
        <f t="shared" si="0"/>
        <v>15553</v>
      </c>
      <c r="I39" s="2">
        <f t="shared" si="1"/>
        <v>4.3047329089399389</v>
      </c>
      <c r="J39" s="64">
        <v>61538</v>
      </c>
      <c r="K39" s="64">
        <v>26351</v>
      </c>
      <c r="L39" s="64">
        <v>0</v>
      </c>
      <c r="M39" s="65">
        <f t="shared" si="2"/>
        <v>87889</v>
      </c>
      <c r="N39" s="2">
        <f t="shared" si="3"/>
        <v>24.325768059784114</v>
      </c>
    </row>
    <row r="40" spans="1:14" x14ac:dyDescent="0.45">
      <c r="A40" s="1" t="s">
        <v>187</v>
      </c>
      <c r="B40" s="64">
        <v>11383</v>
      </c>
      <c r="C40" s="64">
        <v>12331</v>
      </c>
      <c r="D40" s="64">
        <v>5834</v>
      </c>
      <c r="E40" s="64">
        <v>533</v>
      </c>
      <c r="F40" s="64">
        <v>277</v>
      </c>
      <c r="G40" s="64">
        <v>58</v>
      </c>
      <c r="H40" s="65">
        <f t="shared" si="0"/>
        <v>19033</v>
      </c>
      <c r="I40" s="2">
        <f t="shared" si="1"/>
        <v>1.6720548185891242</v>
      </c>
      <c r="J40" s="64">
        <v>61538</v>
      </c>
      <c r="K40" s="64">
        <v>26351</v>
      </c>
      <c r="L40" s="64">
        <v>0</v>
      </c>
      <c r="M40" s="65">
        <f t="shared" si="2"/>
        <v>87889</v>
      </c>
      <c r="N40" s="2">
        <f t="shared" si="3"/>
        <v>7.7210752877097422</v>
      </c>
    </row>
    <row r="41" spans="1:14" x14ac:dyDescent="0.45">
      <c r="A41" s="1" t="s">
        <v>192</v>
      </c>
      <c r="B41" s="64">
        <v>62007</v>
      </c>
      <c r="C41" s="64">
        <v>40633</v>
      </c>
      <c r="D41" s="64">
        <v>14813</v>
      </c>
      <c r="E41" s="64">
        <v>1060</v>
      </c>
      <c r="F41" s="64">
        <v>1402</v>
      </c>
      <c r="G41" s="64">
        <v>92</v>
      </c>
      <c r="H41" s="65">
        <f t="shared" si="0"/>
        <v>58000</v>
      </c>
      <c r="I41" s="2">
        <f t="shared" si="1"/>
        <v>0.93537826374441591</v>
      </c>
      <c r="J41" s="64">
        <v>1151959</v>
      </c>
      <c r="K41" s="64">
        <v>885281</v>
      </c>
      <c r="L41" s="64">
        <v>34683</v>
      </c>
      <c r="M41" s="65">
        <f t="shared" si="2"/>
        <v>2071923</v>
      </c>
      <c r="N41" s="2">
        <f t="shared" si="3"/>
        <v>33.414340316415888</v>
      </c>
    </row>
    <row r="42" spans="1:14" x14ac:dyDescent="0.45">
      <c r="A42" s="1" t="s">
        <v>197</v>
      </c>
      <c r="B42" s="64">
        <v>1102</v>
      </c>
      <c r="C42" s="64">
        <v>10816</v>
      </c>
      <c r="D42" s="64">
        <v>10030</v>
      </c>
      <c r="E42" s="64">
        <v>96</v>
      </c>
      <c r="F42" s="64">
        <v>683</v>
      </c>
      <c r="G42" s="64">
        <v>0</v>
      </c>
      <c r="H42" s="65">
        <f t="shared" si="0"/>
        <v>21625</v>
      </c>
      <c r="I42" s="2">
        <f t="shared" si="1"/>
        <v>19.623411978221416</v>
      </c>
      <c r="J42" s="64">
        <v>61538</v>
      </c>
      <c r="K42" s="64">
        <v>26351</v>
      </c>
      <c r="L42" s="64">
        <v>0</v>
      </c>
      <c r="M42" s="65">
        <f t="shared" si="2"/>
        <v>87889</v>
      </c>
      <c r="N42" s="2">
        <f t="shared" si="3"/>
        <v>79.754083484573499</v>
      </c>
    </row>
    <row r="43" spans="1:14" x14ac:dyDescent="0.45">
      <c r="A43" s="1" t="s">
        <v>202</v>
      </c>
      <c r="B43" s="64">
        <v>2653</v>
      </c>
      <c r="C43" s="64">
        <v>12621</v>
      </c>
      <c r="D43" s="64">
        <v>4622</v>
      </c>
      <c r="E43" s="64">
        <v>258</v>
      </c>
      <c r="F43" s="64">
        <v>628</v>
      </c>
      <c r="G43" s="64">
        <v>177</v>
      </c>
      <c r="H43" s="65">
        <f t="shared" si="0"/>
        <v>18306</v>
      </c>
      <c r="I43" s="2">
        <f t="shared" si="1"/>
        <v>6.9001130795326047</v>
      </c>
      <c r="J43" s="64">
        <v>61538</v>
      </c>
      <c r="K43" s="64">
        <v>26351</v>
      </c>
      <c r="L43" s="64">
        <v>0</v>
      </c>
      <c r="M43" s="65">
        <f t="shared" si="2"/>
        <v>87889</v>
      </c>
      <c r="N43" s="2">
        <f t="shared" si="3"/>
        <v>33.128156803618545</v>
      </c>
    </row>
    <row r="44" spans="1:14" x14ac:dyDescent="0.45">
      <c r="A44" s="1" t="s">
        <v>206</v>
      </c>
      <c r="B44" s="64">
        <v>3356</v>
      </c>
      <c r="C44" s="64">
        <v>11714</v>
      </c>
      <c r="D44" s="64">
        <v>7013</v>
      </c>
      <c r="E44" s="64">
        <v>577</v>
      </c>
      <c r="F44" s="64">
        <v>1128</v>
      </c>
      <c r="G44" s="64">
        <v>6</v>
      </c>
      <c r="H44" s="65">
        <f t="shared" si="0"/>
        <v>20438</v>
      </c>
      <c r="I44" s="2">
        <f t="shared" si="1"/>
        <v>6.089988081048868</v>
      </c>
      <c r="J44" s="64">
        <v>0</v>
      </c>
      <c r="K44" s="64">
        <v>0</v>
      </c>
      <c r="L44" s="64">
        <v>0</v>
      </c>
      <c r="M44" s="65">
        <f t="shared" si="2"/>
        <v>0</v>
      </c>
      <c r="N44" s="2">
        <f t="shared" si="3"/>
        <v>0</v>
      </c>
    </row>
    <row r="45" spans="1:14" x14ac:dyDescent="0.45">
      <c r="A45" s="1" t="s">
        <v>211</v>
      </c>
      <c r="B45" s="64">
        <v>987</v>
      </c>
      <c r="C45" s="64">
        <v>12053</v>
      </c>
      <c r="D45" s="64">
        <v>2462</v>
      </c>
      <c r="E45" s="64">
        <v>307</v>
      </c>
      <c r="F45" s="64">
        <v>0</v>
      </c>
      <c r="G45" s="64">
        <v>0</v>
      </c>
      <c r="H45" s="65">
        <f t="shared" si="0"/>
        <v>14822</v>
      </c>
      <c r="I45" s="2">
        <f t="shared" si="1"/>
        <v>15.017223910840933</v>
      </c>
      <c r="J45" s="64">
        <v>0</v>
      </c>
      <c r="K45" s="64">
        <v>0</v>
      </c>
      <c r="L45" s="64">
        <v>0</v>
      </c>
      <c r="M45" s="65">
        <f t="shared" si="2"/>
        <v>0</v>
      </c>
      <c r="N45" s="2">
        <f t="shared" si="3"/>
        <v>0</v>
      </c>
    </row>
    <row r="46" spans="1:14" x14ac:dyDescent="0.45">
      <c r="A46" s="1" t="s">
        <v>216</v>
      </c>
      <c r="B46" s="64">
        <v>883</v>
      </c>
      <c r="C46" s="64">
        <v>7826</v>
      </c>
      <c r="D46" s="64">
        <v>2231</v>
      </c>
      <c r="E46" s="64">
        <v>32</v>
      </c>
      <c r="F46" s="64">
        <v>159</v>
      </c>
      <c r="G46" s="64">
        <v>0</v>
      </c>
      <c r="H46" s="65">
        <f t="shared" si="0"/>
        <v>10248</v>
      </c>
      <c r="I46" s="2">
        <f t="shared" si="1"/>
        <v>11.605889014722537</v>
      </c>
      <c r="J46" s="64">
        <v>0</v>
      </c>
      <c r="K46" s="64">
        <v>0</v>
      </c>
      <c r="L46" s="64">
        <v>0</v>
      </c>
      <c r="M46" s="65">
        <f t="shared" si="2"/>
        <v>0</v>
      </c>
      <c r="N46" s="2">
        <f t="shared" si="3"/>
        <v>0</v>
      </c>
    </row>
    <row r="47" spans="1:14" x14ac:dyDescent="0.45">
      <c r="A47" s="1" t="s">
        <v>221</v>
      </c>
      <c r="B47" s="64">
        <v>11682</v>
      </c>
      <c r="C47" s="64">
        <v>8417</v>
      </c>
      <c r="D47" s="64">
        <v>5795</v>
      </c>
      <c r="E47" s="64">
        <v>223</v>
      </c>
      <c r="F47" s="64">
        <v>3010</v>
      </c>
      <c r="G47" s="64">
        <v>27</v>
      </c>
      <c r="H47" s="65">
        <f t="shared" si="0"/>
        <v>17472</v>
      </c>
      <c r="I47" s="2">
        <f t="shared" si="1"/>
        <v>1.4956343091936313</v>
      </c>
      <c r="J47" s="64">
        <v>61596</v>
      </c>
      <c r="K47" s="64">
        <v>27534</v>
      </c>
      <c r="L47" s="64">
        <v>35220</v>
      </c>
      <c r="M47" s="65">
        <f t="shared" si="2"/>
        <v>124350</v>
      </c>
      <c r="N47" s="2">
        <f t="shared" si="3"/>
        <v>10.644581407293272</v>
      </c>
    </row>
    <row r="48" spans="1:14" x14ac:dyDescent="0.45">
      <c r="A48" s="1" t="s">
        <v>226</v>
      </c>
      <c r="B48" s="64">
        <v>12397</v>
      </c>
      <c r="C48" s="64">
        <v>19849</v>
      </c>
      <c r="D48" s="64">
        <v>10454</v>
      </c>
      <c r="E48" s="64">
        <v>1383</v>
      </c>
      <c r="F48" s="64">
        <v>786</v>
      </c>
      <c r="G48" s="64">
        <v>178</v>
      </c>
      <c r="H48" s="65">
        <f t="shared" si="0"/>
        <v>32650</v>
      </c>
      <c r="I48" s="2">
        <f t="shared" si="1"/>
        <v>2.6337017020246836</v>
      </c>
      <c r="J48" s="64">
        <v>1200750</v>
      </c>
      <c r="K48" s="64">
        <v>280083</v>
      </c>
      <c r="L48" s="64">
        <v>31770</v>
      </c>
      <c r="M48" s="65">
        <f t="shared" si="2"/>
        <v>1512603</v>
      </c>
      <c r="N48" s="2">
        <f t="shared" si="3"/>
        <v>122.01363233040252</v>
      </c>
    </row>
    <row r="49" spans="1:14" x14ac:dyDescent="0.45">
      <c r="A49" s="1" t="s">
        <v>231</v>
      </c>
      <c r="B49" s="64">
        <v>2223</v>
      </c>
      <c r="C49" s="64">
        <v>17795</v>
      </c>
      <c r="D49" s="64">
        <v>8639</v>
      </c>
      <c r="E49" s="64">
        <v>356</v>
      </c>
      <c r="F49" s="64">
        <v>1901</v>
      </c>
      <c r="G49" s="64">
        <v>476</v>
      </c>
      <c r="H49" s="65">
        <f t="shared" si="0"/>
        <v>29167</v>
      </c>
      <c r="I49" s="2">
        <f t="shared" si="1"/>
        <v>13.120557804768332</v>
      </c>
      <c r="J49" s="64">
        <v>61538</v>
      </c>
      <c r="K49" s="64">
        <v>26351</v>
      </c>
      <c r="L49" s="64">
        <v>0</v>
      </c>
      <c r="M49" s="65">
        <f t="shared" si="2"/>
        <v>87889</v>
      </c>
      <c r="N49" s="2">
        <f t="shared" si="3"/>
        <v>39.536212325686009</v>
      </c>
    </row>
    <row r="50" spans="1:14" x14ac:dyDescent="0.45">
      <c r="A50" s="1" t="s">
        <v>236</v>
      </c>
      <c r="B50" s="64">
        <v>5606</v>
      </c>
      <c r="C50" s="64">
        <v>18922</v>
      </c>
      <c r="D50" s="64">
        <v>4878</v>
      </c>
      <c r="E50" s="64">
        <v>158</v>
      </c>
      <c r="F50" s="64">
        <v>318</v>
      </c>
      <c r="G50" s="64">
        <v>0</v>
      </c>
      <c r="H50" s="65">
        <f t="shared" si="0"/>
        <v>24276</v>
      </c>
      <c r="I50" s="2">
        <f t="shared" si="1"/>
        <v>4.3303603282197649</v>
      </c>
      <c r="J50" s="64">
        <v>0</v>
      </c>
      <c r="K50" s="64">
        <v>0</v>
      </c>
      <c r="L50" s="64">
        <v>0</v>
      </c>
      <c r="M50" s="65">
        <f t="shared" si="2"/>
        <v>0</v>
      </c>
      <c r="N50" s="2">
        <f t="shared" si="3"/>
        <v>0</v>
      </c>
    </row>
    <row r="51" spans="1:14" x14ac:dyDescent="0.45">
      <c r="A51" s="1" t="s">
        <v>241</v>
      </c>
      <c r="B51" s="64">
        <v>4931</v>
      </c>
      <c r="C51" s="64">
        <v>7575</v>
      </c>
      <c r="D51" s="64">
        <v>6999</v>
      </c>
      <c r="E51" s="64">
        <v>95</v>
      </c>
      <c r="F51" s="64">
        <v>1251</v>
      </c>
      <c r="G51" s="64">
        <v>44</v>
      </c>
      <c r="H51" s="65">
        <f t="shared" si="0"/>
        <v>15964</v>
      </c>
      <c r="I51" s="2">
        <f t="shared" si="1"/>
        <v>3.2374771851551412</v>
      </c>
      <c r="J51" s="64">
        <v>87891</v>
      </c>
      <c r="K51" s="64">
        <v>26351</v>
      </c>
      <c r="L51" s="64">
        <v>0</v>
      </c>
      <c r="M51" s="65">
        <f t="shared" si="2"/>
        <v>114242</v>
      </c>
      <c r="N51" s="2">
        <f t="shared" si="3"/>
        <v>23.168120056783614</v>
      </c>
    </row>
    <row r="52" spans="1:14" x14ac:dyDescent="0.45">
      <c r="A52" s="1" t="s">
        <v>246</v>
      </c>
      <c r="B52" s="64">
        <v>3300</v>
      </c>
      <c r="C52" s="64">
        <v>20801</v>
      </c>
      <c r="D52" s="64">
        <v>8702</v>
      </c>
      <c r="E52" s="64">
        <v>511</v>
      </c>
      <c r="F52" s="64">
        <v>1250</v>
      </c>
      <c r="G52" s="64">
        <v>0</v>
      </c>
      <c r="H52" s="65">
        <f t="shared" si="0"/>
        <v>31264</v>
      </c>
      <c r="I52" s="2">
        <f t="shared" si="1"/>
        <v>9.4739393939393945</v>
      </c>
      <c r="J52" s="64">
        <v>61538</v>
      </c>
      <c r="K52" s="64">
        <v>26351</v>
      </c>
      <c r="L52" s="64">
        <v>0</v>
      </c>
      <c r="M52" s="65">
        <f t="shared" si="2"/>
        <v>87889</v>
      </c>
      <c r="N52" s="2">
        <f t="shared" si="3"/>
        <v>26.633030303030303</v>
      </c>
    </row>
    <row r="53" spans="1:14" x14ac:dyDescent="0.45">
      <c r="A53" s="1" t="s">
        <v>251</v>
      </c>
      <c r="B53" s="64">
        <v>5893</v>
      </c>
      <c r="C53" s="64">
        <v>13989</v>
      </c>
      <c r="D53" s="64">
        <v>5412</v>
      </c>
      <c r="E53" s="64">
        <v>671</v>
      </c>
      <c r="F53" s="64">
        <v>3336</v>
      </c>
      <c r="G53" s="64">
        <v>0</v>
      </c>
      <c r="H53" s="65">
        <f t="shared" si="0"/>
        <v>23408</v>
      </c>
      <c r="I53" s="2">
        <f t="shared" si="1"/>
        <v>3.9721703716273544</v>
      </c>
      <c r="J53" s="64">
        <v>61538</v>
      </c>
      <c r="K53" s="64">
        <v>26351</v>
      </c>
      <c r="L53" s="64">
        <v>0</v>
      </c>
      <c r="M53" s="65">
        <f t="shared" si="2"/>
        <v>87889</v>
      </c>
      <c r="N53" s="2">
        <f t="shared" si="3"/>
        <v>14.914135414899032</v>
      </c>
    </row>
    <row r="54" spans="1:14" x14ac:dyDescent="0.45">
      <c r="A54" s="1" t="s">
        <v>256</v>
      </c>
      <c r="B54" s="64">
        <v>3286</v>
      </c>
      <c r="C54" s="64">
        <v>9225</v>
      </c>
      <c r="D54" s="64">
        <v>3372</v>
      </c>
      <c r="E54" s="64">
        <v>288</v>
      </c>
      <c r="F54" s="64">
        <v>32</v>
      </c>
      <c r="G54" s="64">
        <v>130</v>
      </c>
      <c r="H54" s="65">
        <f t="shared" si="0"/>
        <v>13047</v>
      </c>
      <c r="I54" s="2">
        <f t="shared" si="1"/>
        <v>3.9704808277541082</v>
      </c>
      <c r="J54" s="64">
        <v>61538</v>
      </c>
      <c r="K54" s="64">
        <v>26351</v>
      </c>
      <c r="L54" s="64">
        <v>0</v>
      </c>
      <c r="M54" s="65">
        <f t="shared" si="2"/>
        <v>87889</v>
      </c>
      <c r="N54" s="2">
        <f t="shared" si="3"/>
        <v>26.746500304321362</v>
      </c>
    </row>
    <row r="55" spans="1:14" x14ac:dyDescent="0.45">
      <c r="A55" s="1" t="s">
        <v>261</v>
      </c>
      <c r="B55" s="64">
        <v>1732</v>
      </c>
      <c r="C55" s="64">
        <v>11412</v>
      </c>
      <c r="D55" s="64">
        <v>6120</v>
      </c>
      <c r="E55" s="64">
        <v>355</v>
      </c>
      <c r="F55" s="64">
        <v>405</v>
      </c>
      <c r="G55" s="64">
        <v>113</v>
      </c>
      <c r="H55" s="65">
        <f t="shared" si="0"/>
        <v>18405</v>
      </c>
      <c r="I55" s="2">
        <f t="shared" si="1"/>
        <v>10.626443418013857</v>
      </c>
      <c r="J55" s="64">
        <v>70088</v>
      </c>
      <c r="K55" s="64">
        <v>18476</v>
      </c>
      <c r="L55" s="64">
        <v>0</v>
      </c>
      <c r="M55" s="65">
        <f t="shared" si="2"/>
        <v>88564</v>
      </c>
      <c r="N55" s="2">
        <f t="shared" si="3"/>
        <v>51.133949191685915</v>
      </c>
    </row>
    <row r="56" spans="1:14" x14ac:dyDescent="0.45">
      <c r="A56" s="1" t="s">
        <v>266</v>
      </c>
      <c r="B56" s="64">
        <v>907</v>
      </c>
      <c r="C56" s="64">
        <v>5262</v>
      </c>
      <c r="D56" s="64">
        <v>2624</v>
      </c>
      <c r="E56" s="64">
        <v>286</v>
      </c>
      <c r="F56" s="64">
        <v>468</v>
      </c>
      <c r="G56" s="64">
        <v>0</v>
      </c>
      <c r="H56" s="65">
        <f t="shared" si="0"/>
        <v>8640</v>
      </c>
      <c r="I56" s="2">
        <f t="shared" si="1"/>
        <v>9.5259095920617423</v>
      </c>
      <c r="J56" s="64">
        <v>0</v>
      </c>
      <c r="K56" s="64">
        <v>0</v>
      </c>
      <c r="L56" s="64">
        <v>0</v>
      </c>
      <c r="M56" s="65">
        <f t="shared" si="2"/>
        <v>0</v>
      </c>
      <c r="N56" s="2">
        <f t="shared" si="3"/>
        <v>0</v>
      </c>
    </row>
    <row r="57" spans="1:14" x14ac:dyDescent="0.45">
      <c r="A57" s="1" t="s">
        <v>271</v>
      </c>
      <c r="B57" s="64">
        <v>1895</v>
      </c>
      <c r="C57" s="64">
        <v>6258</v>
      </c>
      <c r="D57" s="64">
        <v>4903</v>
      </c>
      <c r="E57" s="64">
        <v>47</v>
      </c>
      <c r="F57" s="64">
        <v>2680</v>
      </c>
      <c r="G57" s="64">
        <v>10</v>
      </c>
      <c r="H57" s="65">
        <f t="shared" si="0"/>
        <v>13898</v>
      </c>
      <c r="I57" s="2">
        <f t="shared" si="1"/>
        <v>7.3340369393139841</v>
      </c>
      <c r="J57" s="64">
        <v>61538</v>
      </c>
      <c r="K57" s="64">
        <v>26351</v>
      </c>
      <c r="L57" s="64">
        <v>0</v>
      </c>
      <c r="M57" s="65">
        <f t="shared" si="2"/>
        <v>87889</v>
      </c>
      <c r="N57" s="2">
        <f t="shared" si="3"/>
        <v>46.379419525065963</v>
      </c>
    </row>
    <row r="58" spans="1:14" x14ac:dyDescent="0.45">
      <c r="A58" s="1" t="s">
        <v>276</v>
      </c>
      <c r="B58" s="64">
        <v>327</v>
      </c>
      <c r="C58" s="65" t="s">
        <v>37</v>
      </c>
      <c r="D58" s="65" t="s">
        <v>37</v>
      </c>
      <c r="E58" s="65" t="s">
        <v>37</v>
      </c>
      <c r="F58" s="65" t="s">
        <v>37</v>
      </c>
      <c r="G58" s="65" t="s">
        <v>37</v>
      </c>
      <c r="H58" s="65">
        <f t="shared" si="0"/>
        <v>0</v>
      </c>
      <c r="I58" s="2">
        <f t="shared" si="1"/>
        <v>0</v>
      </c>
      <c r="J58" s="65" t="s">
        <v>37</v>
      </c>
      <c r="K58" s="65" t="s">
        <v>37</v>
      </c>
      <c r="L58" s="65" t="s">
        <v>37</v>
      </c>
      <c r="M58" s="65">
        <f t="shared" si="2"/>
        <v>0</v>
      </c>
      <c r="N58" s="2">
        <f t="shared" si="3"/>
        <v>0</v>
      </c>
    </row>
    <row r="59" spans="1:14" x14ac:dyDescent="0.45">
      <c r="A59" s="1" t="s">
        <v>278</v>
      </c>
      <c r="B59" s="64">
        <v>1049</v>
      </c>
      <c r="C59" s="64">
        <v>10242</v>
      </c>
      <c r="D59" s="64">
        <v>5407</v>
      </c>
      <c r="E59" s="64">
        <v>0</v>
      </c>
      <c r="F59" s="64">
        <v>1375</v>
      </c>
      <c r="G59" s="64">
        <v>0</v>
      </c>
      <c r="H59" s="65">
        <f t="shared" si="0"/>
        <v>17024</v>
      </c>
      <c r="I59" s="2">
        <f t="shared" si="1"/>
        <v>16.228789323164918</v>
      </c>
      <c r="J59" s="64">
        <v>61538</v>
      </c>
      <c r="K59" s="64">
        <v>26351</v>
      </c>
      <c r="L59" s="64">
        <v>0</v>
      </c>
      <c r="M59" s="65">
        <f t="shared" si="2"/>
        <v>87889</v>
      </c>
      <c r="N59" s="2">
        <f t="shared" si="3"/>
        <v>83.78360343183985</v>
      </c>
    </row>
    <row r="60" spans="1:14" x14ac:dyDescent="0.45">
      <c r="A60" s="1" t="s">
        <v>283</v>
      </c>
      <c r="B60" s="64">
        <v>5192</v>
      </c>
      <c r="C60" s="64">
        <v>27745</v>
      </c>
      <c r="D60" s="64">
        <v>12050</v>
      </c>
      <c r="E60" s="64">
        <v>1325</v>
      </c>
      <c r="F60" s="64">
        <v>5413</v>
      </c>
      <c r="G60" s="64">
        <v>77</v>
      </c>
      <c r="H60" s="65">
        <f t="shared" si="0"/>
        <v>46610</v>
      </c>
      <c r="I60" s="2">
        <f t="shared" si="1"/>
        <v>8.9772727272727266</v>
      </c>
      <c r="J60" s="64">
        <v>61538</v>
      </c>
      <c r="K60" s="64">
        <v>26351</v>
      </c>
      <c r="L60" s="64">
        <v>0</v>
      </c>
      <c r="M60" s="65">
        <f t="shared" si="2"/>
        <v>87889</v>
      </c>
      <c r="N60" s="2">
        <f t="shared" si="3"/>
        <v>16.927773497688751</v>
      </c>
    </row>
    <row r="61" spans="1:14" x14ac:dyDescent="0.45">
      <c r="A61" s="1" t="s">
        <v>288</v>
      </c>
      <c r="B61" s="64">
        <v>1246</v>
      </c>
      <c r="C61" s="64">
        <v>9008</v>
      </c>
      <c r="D61" s="64">
        <v>11796</v>
      </c>
      <c r="E61" s="64">
        <v>208</v>
      </c>
      <c r="F61" s="64">
        <v>110</v>
      </c>
      <c r="G61" s="64">
        <v>0</v>
      </c>
      <c r="H61" s="65">
        <f t="shared" si="0"/>
        <v>21122</v>
      </c>
      <c r="I61" s="2">
        <f t="shared" si="1"/>
        <v>16.951845906902086</v>
      </c>
      <c r="J61" s="64">
        <v>51059</v>
      </c>
      <c r="K61" s="64">
        <v>18376</v>
      </c>
      <c r="L61" s="64">
        <v>0</v>
      </c>
      <c r="M61" s="65">
        <f t="shared" si="2"/>
        <v>69435</v>
      </c>
      <c r="N61" s="2">
        <f t="shared" si="3"/>
        <v>55.726324237560192</v>
      </c>
    </row>
    <row r="62" spans="1:14" x14ac:dyDescent="0.45">
      <c r="A62" s="1" t="s">
        <v>293</v>
      </c>
      <c r="B62" s="64">
        <v>637</v>
      </c>
      <c r="C62" s="64">
        <v>5954</v>
      </c>
      <c r="D62" s="64">
        <v>2479</v>
      </c>
      <c r="E62" s="64">
        <v>379</v>
      </c>
      <c r="F62" s="64">
        <v>1020</v>
      </c>
      <c r="G62" s="64">
        <v>15</v>
      </c>
      <c r="H62" s="65">
        <f t="shared" si="0"/>
        <v>9847</v>
      </c>
      <c r="I62" s="2">
        <f t="shared" si="1"/>
        <v>15.45839874411303</v>
      </c>
      <c r="J62" s="64">
        <v>61538</v>
      </c>
      <c r="K62" s="64">
        <v>26351</v>
      </c>
      <c r="L62" s="64">
        <v>0</v>
      </c>
      <c r="M62" s="65">
        <f t="shared" si="2"/>
        <v>87889</v>
      </c>
      <c r="N62" s="2">
        <f t="shared" si="3"/>
        <v>137.97331240188382</v>
      </c>
    </row>
    <row r="63" spans="1:14" x14ac:dyDescent="0.45">
      <c r="A63" s="1" t="s">
        <v>298</v>
      </c>
      <c r="B63" s="64">
        <v>1198</v>
      </c>
      <c r="C63" s="64">
        <v>8316</v>
      </c>
      <c r="D63" s="64">
        <v>1789</v>
      </c>
      <c r="E63" s="64">
        <v>259</v>
      </c>
      <c r="F63" s="64">
        <v>84</v>
      </c>
      <c r="G63" s="64">
        <v>0</v>
      </c>
      <c r="H63" s="65">
        <f t="shared" si="0"/>
        <v>10448</v>
      </c>
      <c r="I63" s="2">
        <f t="shared" si="1"/>
        <v>8.7212020033388988</v>
      </c>
      <c r="J63" s="64">
        <v>0</v>
      </c>
      <c r="K63" s="64">
        <v>0</v>
      </c>
      <c r="L63" s="64">
        <v>0</v>
      </c>
      <c r="M63" s="65">
        <f t="shared" si="2"/>
        <v>0</v>
      </c>
      <c r="N63" s="2">
        <f t="shared" si="3"/>
        <v>0</v>
      </c>
    </row>
    <row r="64" spans="1:14" x14ac:dyDescent="0.45">
      <c r="A64" s="1" t="s">
        <v>303</v>
      </c>
      <c r="B64" s="64">
        <v>90027</v>
      </c>
      <c r="C64" s="64">
        <v>87485</v>
      </c>
      <c r="D64" s="64">
        <v>22200</v>
      </c>
      <c r="E64" s="64">
        <v>966</v>
      </c>
      <c r="F64" s="64">
        <v>3532</v>
      </c>
      <c r="G64" s="64">
        <v>71</v>
      </c>
      <c r="H64" s="65">
        <f t="shared" si="0"/>
        <v>114254</v>
      </c>
      <c r="I64" s="2">
        <f t="shared" si="1"/>
        <v>1.2691081564419564</v>
      </c>
      <c r="J64" s="64">
        <v>1139730</v>
      </c>
      <c r="K64" s="64">
        <v>977274</v>
      </c>
      <c r="L64" s="64">
        <v>17120</v>
      </c>
      <c r="M64" s="65">
        <f t="shared" si="2"/>
        <v>2134124</v>
      </c>
      <c r="N64" s="2">
        <f t="shared" si="3"/>
        <v>23.705377275706176</v>
      </c>
    </row>
    <row r="65" spans="1:14" x14ac:dyDescent="0.45">
      <c r="A65" s="1" t="s">
        <v>308</v>
      </c>
      <c r="B65" s="64">
        <v>2910</v>
      </c>
      <c r="C65" s="64">
        <v>8669</v>
      </c>
      <c r="D65" s="64">
        <v>4904</v>
      </c>
      <c r="E65" s="64">
        <v>170</v>
      </c>
      <c r="F65" s="64">
        <v>0</v>
      </c>
      <c r="G65" s="64">
        <v>0</v>
      </c>
      <c r="H65" s="65">
        <f t="shared" si="0"/>
        <v>13743</v>
      </c>
      <c r="I65" s="2">
        <f t="shared" si="1"/>
        <v>4.7226804123711341</v>
      </c>
      <c r="J65" s="64">
        <v>61538</v>
      </c>
      <c r="K65" s="64">
        <v>26351</v>
      </c>
      <c r="L65" s="64">
        <v>0</v>
      </c>
      <c r="M65" s="65">
        <f t="shared" si="2"/>
        <v>87889</v>
      </c>
      <c r="N65" s="2">
        <f t="shared" si="3"/>
        <v>30.202405498281788</v>
      </c>
    </row>
    <row r="66" spans="1:14" x14ac:dyDescent="0.45">
      <c r="A66" s="1" t="s">
        <v>313</v>
      </c>
      <c r="B66" s="64">
        <v>1399</v>
      </c>
      <c r="C66" s="64">
        <v>6580</v>
      </c>
      <c r="D66" s="64">
        <v>4370</v>
      </c>
      <c r="E66" s="64">
        <v>248</v>
      </c>
      <c r="F66" s="64">
        <v>793</v>
      </c>
      <c r="G66" s="64">
        <v>0</v>
      </c>
      <c r="H66" s="65">
        <f t="shared" si="0"/>
        <v>11991</v>
      </c>
      <c r="I66" s="2">
        <f t="shared" si="1"/>
        <v>8.5711222301644039</v>
      </c>
      <c r="J66" s="64">
        <v>61538</v>
      </c>
      <c r="K66" s="64">
        <v>26351</v>
      </c>
      <c r="L66" s="64">
        <v>0</v>
      </c>
      <c r="M66" s="65">
        <f t="shared" si="2"/>
        <v>87889</v>
      </c>
      <c r="N66" s="2">
        <f t="shared" si="3"/>
        <v>62.82273052180129</v>
      </c>
    </row>
    <row r="67" spans="1:14" x14ac:dyDescent="0.45">
      <c r="A67" s="1" t="s">
        <v>318</v>
      </c>
      <c r="B67" s="64">
        <v>16147</v>
      </c>
      <c r="C67" s="64">
        <v>18553</v>
      </c>
      <c r="D67" s="64">
        <v>4416</v>
      </c>
      <c r="E67" s="64">
        <v>1044</v>
      </c>
      <c r="F67" s="64">
        <v>231</v>
      </c>
      <c r="G67" s="64">
        <v>0</v>
      </c>
      <c r="H67" s="65">
        <f t="shared" si="0"/>
        <v>24244</v>
      </c>
      <c r="I67" s="2">
        <f t="shared" si="1"/>
        <v>1.5014553787081191</v>
      </c>
      <c r="J67" s="64">
        <v>61538</v>
      </c>
      <c r="K67" s="64">
        <v>26351</v>
      </c>
      <c r="L67" s="64">
        <v>0</v>
      </c>
      <c r="M67" s="65">
        <f t="shared" si="2"/>
        <v>87889</v>
      </c>
      <c r="N67" s="2">
        <f t="shared" si="3"/>
        <v>5.4430544373567846</v>
      </c>
    </row>
    <row r="68" spans="1:14" x14ac:dyDescent="0.45">
      <c r="A68" s="1" t="s">
        <v>323</v>
      </c>
      <c r="B68" s="64">
        <v>2719</v>
      </c>
      <c r="C68" s="64">
        <v>10490</v>
      </c>
      <c r="D68" s="64">
        <v>4507</v>
      </c>
      <c r="E68" s="64">
        <v>233</v>
      </c>
      <c r="F68" s="64">
        <v>877</v>
      </c>
      <c r="G68" s="64">
        <v>0</v>
      </c>
      <c r="H68" s="65">
        <f t="shared" si="0"/>
        <v>16107</v>
      </c>
      <c r="I68" s="2">
        <f t="shared" si="1"/>
        <v>5.9238690695108494</v>
      </c>
      <c r="J68" s="64">
        <v>61538</v>
      </c>
      <c r="K68" s="64">
        <v>26351</v>
      </c>
      <c r="L68" s="64">
        <v>0</v>
      </c>
      <c r="M68" s="65">
        <f t="shared" si="2"/>
        <v>87889</v>
      </c>
      <c r="N68" s="2">
        <f t="shared" si="3"/>
        <v>32.32401618242001</v>
      </c>
    </row>
    <row r="69" spans="1:14" x14ac:dyDescent="0.45">
      <c r="A69" s="1" t="s">
        <v>328</v>
      </c>
      <c r="B69" s="64">
        <v>3429</v>
      </c>
      <c r="C69" s="64">
        <v>14277</v>
      </c>
      <c r="D69" s="64">
        <v>8166</v>
      </c>
      <c r="E69" s="64">
        <v>132</v>
      </c>
      <c r="F69" s="64">
        <v>1180</v>
      </c>
      <c r="G69" s="64">
        <v>277</v>
      </c>
      <c r="H69" s="65">
        <f t="shared" si="0"/>
        <v>24032</v>
      </c>
      <c r="I69" s="2">
        <f t="shared" si="1"/>
        <v>7.0084572761738118</v>
      </c>
      <c r="J69" s="64">
        <v>61538</v>
      </c>
      <c r="K69" s="64">
        <v>26531</v>
      </c>
      <c r="L69" s="64">
        <v>0</v>
      </c>
      <c r="M69" s="65">
        <f t="shared" si="2"/>
        <v>88069</v>
      </c>
      <c r="N69" s="2">
        <f t="shared" si="3"/>
        <v>25.68358121901429</v>
      </c>
    </row>
    <row r="70" spans="1:14" x14ac:dyDescent="0.45">
      <c r="A70" s="1" t="s">
        <v>333</v>
      </c>
      <c r="B70" s="64">
        <v>4505</v>
      </c>
      <c r="C70" s="64">
        <v>17896</v>
      </c>
      <c r="D70" s="64">
        <v>8419</v>
      </c>
      <c r="E70" s="64">
        <v>673</v>
      </c>
      <c r="F70" s="64">
        <v>1909</v>
      </c>
      <c r="G70" s="64">
        <v>874</v>
      </c>
      <c r="H70" s="65">
        <f t="shared" si="0"/>
        <v>29771</v>
      </c>
      <c r="I70" s="2">
        <f t="shared" si="1"/>
        <v>6.6084350721420639</v>
      </c>
      <c r="J70" s="64">
        <v>87889</v>
      </c>
      <c r="K70" s="64">
        <v>26351</v>
      </c>
      <c r="L70" s="64">
        <v>0</v>
      </c>
      <c r="M70" s="65">
        <f t="shared" si="2"/>
        <v>114240</v>
      </c>
      <c r="N70" s="2">
        <f t="shared" si="3"/>
        <v>25.358490566037737</v>
      </c>
    </row>
    <row r="71" spans="1:14" x14ac:dyDescent="0.45">
      <c r="A71" s="1" t="s">
        <v>338</v>
      </c>
      <c r="B71" s="64">
        <v>1087</v>
      </c>
      <c r="C71" s="64">
        <v>7402</v>
      </c>
      <c r="D71" s="64">
        <v>2975</v>
      </c>
      <c r="E71" s="64">
        <v>39</v>
      </c>
      <c r="F71" s="64">
        <v>120</v>
      </c>
      <c r="G71" s="64">
        <v>0</v>
      </c>
      <c r="H71" s="65">
        <f t="shared" ref="H71:H126" si="4">SUM(C71:G71)</f>
        <v>10536</v>
      </c>
      <c r="I71" s="2">
        <f t="shared" ref="I71:I102" si="5">H71/B71</f>
        <v>9.6927322907083724</v>
      </c>
      <c r="J71" s="64">
        <v>61538</v>
      </c>
      <c r="K71" s="64">
        <v>26351</v>
      </c>
      <c r="L71" s="64">
        <v>0</v>
      </c>
      <c r="M71" s="65">
        <f t="shared" ref="M71:M126" si="6">SUM(J71:L71)</f>
        <v>87889</v>
      </c>
      <c r="N71" s="2">
        <f t="shared" ref="N71:N126" si="7">M71/B71</f>
        <v>80.854645814167426</v>
      </c>
    </row>
    <row r="72" spans="1:14" x14ac:dyDescent="0.45">
      <c r="A72" s="1" t="s">
        <v>343</v>
      </c>
      <c r="B72" s="64">
        <v>915</v>
      </c>
      <c r="C72" s="64">
        <v>4125</v>
      </c>
      <c r="D72" s="64">
        <v>2924</v>
      </c>
      <c r="E72" s="64">
        <v>244</v>
      </c>
      <c r="F72" s="64">
        <v>0</v>
      </c>
      <c r="G72" s="64">
        <v>0</v>
      </c>
      <c r="H72" s="65">
        <f t="shared" si="4"/>
        <v>7293</v>
      </c>
      <c r="I72" s="2">
        <f t="shared" si="5"/>
        <v>7.9704918032786889</v>
      </c>
      <c r="J72" s="64">
        <v>8</v>
      </c>
      <c r="K72" s="64">
        <v>0</v>
      </c>
      <c r="L72" s="64">
        <v>0</v>
      </c>
      <c r="M72" s="65">
        <f t="shared" si="6"/>
        <v>8</v>
      </c>
      <c r="N72" s="2">
        <f t="shared" si="7"/>
        <v>8.7431693989071038E-3</v>
      </c>
    </row>
    <row r="73" spans="1:14" x14ac:dyDescent="0.45">
      <c r="A73" s="1" t="s">
        <v>348</v>
      </c>
      <c r="B73" s="64">
        <v>1029</v>
      </c>
      <c r="C73" s="64">
        <v>8286</v>
      </c>
      <c r="D73" s="64">
        <v>4533</v>
      </c>
      <c r="E73" s="64">
        <v>351</v>
      </c>
      <c r="F73" s="64">
        <v>535</v>
      </c>
      <c r="G73" s="64">
        <v>0</v>
      </c>
      <c r="H73" s="65">
        <f t="shared" si="4"/>
        <v>13705</v>
      </c>
      <c r="I73" s="2">
        <f t="shared" si="5"/>
        <v>13.318756073858115</v>
      </c>
      <c r="J73" s="64">
        <v>61538</v>
      </c>
      <c r="K73" s="64">
        <v>26351</v>
      </c>
      <c r="L73" s="64">
        <v>0</v>
      </c>
      <c r="M73" s="65">
        <f t="shared" si="6"/>
        <v>87889</v>
      </c>
      <c r="N73" s="2">
        <f t="shared" si="7"/>
        <v>85.412050534499514</v>
      </c>
    </row>
    <row r="74" spans="1:14" x14ac:dyDescent="0.45">
      <c r="A74" s="1" t="s">
        <v>353</v>
      </c>
      <c r="B74" s="64">
        <v>816490</v>
      </c>
      <c r="C74" s="64">
        <v>478235</v>
      </c>
      <c r="D74" s="64">
        <v>330031</v>
      </c>
      <c r="E74" s="64">
        <v>70734</v>
      </c>
      <c r="F74" s="64">
        <v>105514</v>
      </c>
      <c r="G74" s="64">
        <v>230</v>
      </c>
      <c r="H74" s="65">
        <f t="shared" si="4"/>
        <v>984744</v>
      </c>
      <c r="I74" s="2">
        <f t="shared" si="5"/>
        <v>1.2060698845056277</v>
      </c>
      <c r="J74" s="64">
        <v>1579401</v>
      </c>
      <c r="K74" s="64">
        <v>1099505</v>
      </c>
      <c r="L74" s="64">
        <v>0</v>
      </c>
      <c r="M74" s="65">
        <f t="shared" si="6"/>
        <v>2678906</v>
      </c>
      <c r="N74" s="2">
        <f t="shared" si="7"/>
        <v>3.2810028291834561</v>
      </c>
    </row>
    <row r="75" spans="1:14" x14ac:dyDescent="0.45">
      <c r="A75" s="1" t="s">
        <v>358</v>
      </c>
      <c r="B75" s="64">
        <v>12886</v>
      </c>
      <c r="C75" s="64">
        <v>29001</v>
      </c>
      <c r="D75" s="64">
        <v>10910</v>
      </c>
      <c r="E75" s="64">
        <v>884</v>
      </c>
      <c r="F75" s="64">
        <v>1709</v>
      </c>
      <c r="G75" s="64">
        <v>354</v>
      </c>
      <c r="H75" s="65">
        <f t="shared" si="4"/>
        <v>42858</v>
      </c>
      <c r="I75" s="2">
        <f t="shared" si="5"/>
        <v>3.3259351233897254</v>
      </c>
      <c r="J75" s="64">
        <v>87474</v>
      </c>
      <c r="K75" s="64">
        <v>38325</v>
      </c>
      <c r="L75" s="64">
        <v>0</v>
      </c>
      <c r="M75" s="65">
        <f t="shared" si="6"/>
        <v>125799</v>
      </c>
      <c r="N75" s="2">
        <f t="shared" si="7"/>
        <v>9.7624553779295358</v>
      </c>
    </row>
    <row r="76" spans="1:14" x14ac:dyDescent="0.45">
      <c r="A76" s="1" t="s">
        <v>363</v>
      </c>
      <c r="B76" s="64">
        <v>1135</v>
      </c>
      <c r="C76" s="64">
        <v>2194</v>
      </c>
      <c r="D76" s="64">
        <v>1189</v>
      </c>
      <c r="E76" s="64">
        <v>153</v>
      </c>
      <c r="F76" s="64">
        <v>0</v>
      </c>
      <c r="G76" s="65" t="s">
        <v>37</v>
      </c>
      <c r="H76" s="65">
        <f t="shared" si="4"/>
        <v>3536</v>
      </c>
      <c r="I76" s="2">
        <f t="shared" si="5"/>
        <v>3.115418502202643</v>
      </c>
      <c r="J76" s="65" t="s">
        <v>37</v>
      </c>
      <c r="K76" s="65" t="s">
        <v>37</v>
      </c>
      <c r="L76" s="65" t="s">
        <v>37</v>
      </c>
      <c r="M76" s="65">
        <f t="shared" si="6"/>
        <v>0</v>
      </c>
      <c r="N76" s="2">
        <f t="shared" si="7"/>
        <v>0</v>
      </c>
    </row>
    <row r="77" spans="1:14" x14ac:dyDescent="0.45">
      <c r="A77" s="1" t="s">
        <v>368</v>
      </c>
      <c r="B77" s="64">
        <v>984</v>
      </c>
      <c r="C77" s="64">
        <v>8051</v>
      </c>
      <c r="D77" s="64">
        <v>3724</v>
      </c>
      <c r="E77" s="64">
        <v>25</v>
      </c>
      <c r="F77" s="64">
        <v>0</v>
      </c>
      <c r="G77" s="64">
        <v>0</v>
      </c>
      <c r="H77" s="65">
        <f t="shared" si="4"/>
        <v>11800</v>
      </c>
      <c r="I77" s="2">
        <f t="shared" si="5"/>
        <v>11.991869918699187</v>
      </c>
      <c r="J77" s="64">
        <v>0</v>
      </c>
      <c r="K77" s="64">
        <v>0</v>
      </c>
      <c r="L77" s="64">
        <v>0</v>
      </c>
      <c r="M77" s="65">
        <f t="shared" si="6"/>
        <v>0</v>
      </c>
      <c r="N77" s="2">
        <f t="shared" si="7"/>
        <v>0</v>
      </c>
    </row>
    <row r="78" spans="1:14" x14ac:dyDescent="0.45">
      <c r="A78" s="1" t="s">
        <v>373</v>
      </c>
      <c r="B78" s="64">
        <v>721</v>
      </c>
      <c r="C78" s="64">
        <v>2278</v>
      </c>
      <c r="D78" s="64">
        <v>1776</v>
      </c>
      <c r="E78" s="64">
        <v>0</v>
      </c>
      <c r="F78" s="64">
        <v>109</v>
      </c>
      <c r="G78" s="64">
        <v>0</v>
      </c>
      <c r="H78" s="65">
        <f t="shared" si="4"/>
        <v>4163</v>
      </c>
      <c r="I78" s="2">
        <f t="shared" si="5"/>
        <v>5.7739251040221911</v>
      </c>
      <c r="J78" s="64">
        <v>0</v>
      </c>
      <c r="K78" s="64">
        <v>0</v>
      </c>
      <c r="L78" s="64">
        <v>0</v>
      </c>
      <c r="M78" s="65">
        <f t="shared" si="6"/>
        <v>0</v>
      </c>
      <c r="N78" s="2">
        <f t="shared" si="7"/>
        <v>0</v>
      </c>
    </row>
    <row r="79" spans="1:14" x14ac:dyDescent="0.45">
      <c r="A79" s="1" t="s">
        <v>378</v>
      </c>
      <c r="B79" s="64">
        <v>23965</v>
      </c>
      <c r="C79" s="64">
        <v>17794</v>
      </c>
      <c r="D79" s="64">
        <v>13744</v>
      </c>
      <c r="E79" s="64">
        <v>1715</v>
      </c>
      <c r="F79" s="64">
        <v>2435</v>
      </c>
      <c r="G79" s="64">
        <v>189</v>
      </c>
      <c r="H79" s="65">
        <f t="shared" si="4"/>
        <v>35877</v>
      </c>
      <c r="I79" s="2">
        <f t="shared" si="5"/>
        <v>1.4970582098894221</v>
      </c>
      <c r="J79" s="64">
        <v>61249</v>
      </c>
      <c r="K79" s="64">
        <v>26351</v>
      </c>
      <c r="L79" s="64">
        <v>35276</v>
      </c>
      <c r="M79" s="65">
        <f t="shared" si="6"/>
        <v>122876</v>
      </c>
      <c r="N79" s="2">
        <f t="shared" si="7"/>
        <v>5.1273106613811805</v>
      </c>
    </row>
    <row r="80" spans="1:14" x14ac:dyDescent="0.45">
      <c r="A80" s="1" t="s">
        <v>383</v>
      </c>
      <c r="B80" s="64">
        <v>2243</v>
      </c>
      <c r="C80" s="64">
        <v>10280</v>
      </c>
      <c r="D80" s="64">
        <v>7583</v>
      </c>
      <c r="E80" s="64">
        <v>436</v>
      </c>
      <c r="F80" s="64">
        <v>4501</v>
      </c>
      <c r="G80" s="64">
        <v>318</v>
      </c>
      <c r="H80" s="65">
        <f t="shared" si="4"/>
        <v>23118</v>
      </c>
      <c r="I80" s="2">
        <f t="shared" si="5"/>
        <v>10.306732055283103</v>
      </c>
      <c r="J80" s="64">
        <v>61538</v>
      </c>
      <c r="K80" s="64">
        <v>26351</v>
      </c>
      <c r="L80" s="64">
        <v>0</v>
      </c>
      <c r="M80" s="65">
        <f t="shared" si="6"/>
        <v>87889</v>
      </c>
      <c r="N80" s="2">
        <f t="shared" si="7"/>
        <v>39.183682567989301</v>
      </c>
    </row>
    <row r="81" spans="1:14" x14ac:dyDescent="0.45">
      <c r="A81" s="1" t="s">
        <v>388</v>
      </c>
      <c r="B81" s="64">
        <v>9561</v>
      </c>
      <c r="C81" s="64">
        <v>16614</v>
      </c>
      <c r="D81" s="64">
        <v>4217</v>
      </c>
      <c r="E81" s="64">
        <v>200</v>
      </c>
      <c r="F81" s="64">
        <v>224</v>
      </c>
      <c r="G81" s="64">
        <v>0</v>
      </c>
      <c r="H81" s="65">
        <f t="shared" si="4"/>
        <v>21255</v>
      </c>
      <c r="I81" s="2">
        <f t="shared" si="5"/>
        <v>2.2230938186382176</v>
      </c>
      <c r="J81" s="64">
        <v>61538</v>
      </c>
      <c r="K81" s="64">
        <v>26351</v>
      </c>
      <c r="L81" s="64">
        <v>0</v>
      </c>
      <c r="M81" s="65">
        <f t="shared" si="6"/>
        <v>87889</v>
      </c>
      <c r="N81" s="2">
        <f t="shared" si="7"/>
        <v>9.1924484886518147</v>
      </c>
    </row>
    <row r="82" spans="1:14" x14ac:dyDescent="0.45">
      <c r="A82" s="1" t="s">
        <v>393</v>
      </c>
      <c r="B82" s="64">
        <v>1052</v>
      </c>
      <c r="C82" s="64">
        <v>4194</v>
      </c>
      <c r="D82" s="64">
        <v>3678</v>
      </c>
      <c r="E82" s="64">
        <v>0</v>
      </c>
      <c r="F82" s="64">
        <v>212</v>
      </c>
      <c r="G82" s="64">
        <v>0</v>
      </c>
      <c r="H82" s="65">
        <f t="shared" si="4"/>
        <v>8084</v>
      </c>
      <c r="I82" s="2">
        <f t="shared" si="5"/>
        <v>7.6844106463878328</v>
      </c>
      <c r="J82" s="64">
        <v>61538</v>
      </c>
      <c r="K82" s="64">
        <v>26351</v>
      </c>
      <c r="L82" s="64">
        <v>0</v>
      </c>
      <c r="M82" s="65">
        <f t="shared" si="6"/>
        <v>87889</v>
      </c>
      <c r="N82" s="2">
        <f t="shared" si="7"/>
        <v>83.544676806083643</v>
      </c>
    </row>
    <row r="83" spans="1:14" x14ac:dyDescent="0.45">
      <c r="A83" s="1" t="s">
        <v>398</v>
      </c>
      <c r="B83" s="64">
        <v>3066</v>
      </c>
      <c r="C83" s="64">
        <v>24966</v>
      </c>
      <c r="D83" s="64">
        <v>3159</v>
      </c>
      <c r="E83" s="64">
        <v>117</v>
      </c>
      <c r="F83" s="64">
        <v>2696</v>
      </c>
      <c r="G83" s="64">
        <v>0</v>
      </c>
      <c r="H83" s="65">
        <f t="shared" si="4"/>
        <v>30938</v>
      </c>
      <c r="I83" s="2">
        <f t="shared" si="5"/>
        <v>10.090671885192434</v>
      </c>
      <c r="J83" s="64">
        <v>61538</v>
      </c>
      <c r="K83" s="64">
        <v>26351</v>
      </c>
      <c r="L83" s="64">
        <v>0</v>
      </c>
      <c r="M83" s="65">
        <f t="shared" si="6"/>
        <v>87889</v>
      </c>
      <c r="N83" s="2">
        <f t="shared" si="7"/>
        <v>28.665688193085455</v>
      </c>
    </row>
    <row r="84" spans="1:14" x14ac:dyDescent="0.45">
      <c r="A84" s="1" t="s">
        <v>403</v>
      </c>
      <c r="B84" s="64">
        <v>11354</v>
      </c>
      <c r="C84" s="64">
        <v>39668</v>
      </c>
      <c r="D84" s="64">
        <v>13921</v>
      </c>
      <c r="E84" s="64">
        <v>1870</v>
      </c>
      <c r="F84" s="64">
        <v>2022</v>
      </c>
      <c r="G84" s="64">
        <v>0</v>
      </c>
      <c r="H84" s="65">
        <f t="shared" si="4"/>
        <v>57481</v>
      </c>
      <c r="I84" s="2">
        <f t="shared" si="5"/>
        <v>5.0626211026950854</v>
      </c>
      <c r="J84" s="64">
        <v>61538</v>
      </c>
      <c r="K84" s="64">
        <v>26351</v>
      </c>
      <c r="L84" s="64">
        <v>0</v>
      </c>
      <c r="M84" s="65">
        <f t="shared" si="6"/>
        <v>87889</v>
      </c>
      <c r="N84" s="2">
        <f t="shared" si="7"/>
        <v>7.7407961951735071</v>
      </c>
    </row>
    <row r="85" spans="1:14" x14ac:dyDescent="0.45">
      <c r="A85" s="1" t="s">
        <v>408</v>
      </c>
      <c r="B85" s="64">
        <v>6112</v>
      </c>
      <c r="C85" s="64">
        <v>13632</v>
      </c>
      <c r="D85" s="64">
        <v>10376</v>
      </c>
      <c r="E85" s="64">
        <v>452</v>
      </c>
      <c r="F85" s="64">
        <v>537</v>
      </c>
      <c r="G85" s="64">
        <v>107</v>
      </c>
      <c r="H85" s="65">
        <f t="shared" si="4"/>
        <v>25104</v>
      </c>
      <c r="I85" s="2">
        <f t="shared" si="5"/>
        <v>4.1073298429319376</v>
      </c>
      <c r="J85" s="64">
        <v>61538</v>
      </c>
      <c r="K85" s="64">
        <v>26351</v>
      </c>
      <c r="L85" s="64">
        <v>0</v>
      </c>
      <c r="M85" s="65">
        <f t="shared" si="6"/>
        <v>87889</v>
      </c>
      <c r="N85" s="2">
        <f t="shared" si="7"/>
        <v>14.379744764397905</v>
      </c>
    </row>
    <row r="86" spans="1:14" x14ac:dyDescent="0.45">
      <c r="A86" s="1" t="s">
        <v>413</v>
      </c>
      <c r="B86" s="64">
        <v>2923</v>
      </c>
      <c r="C86" s="64">
        <v>28675</v>
      </c>
      <c r="D86" s="64">
        <v>6140</v>
      </c>
      <c r="E86" s="64">
        <v>195</v>
      </c>
      <c r="F86" s="64">
        <v>928</v>
      </c>
      <c r="G86" s="64">
        <v>0</v>
      </c>
      <c r="H86" s="65">
        <f t="shared" si="4"/>
        <v>35938</v>
      </c>
      <c r="I86" s="2">
        <f t="shared" si="5"/>
        <v>12.294902497434142</v>
      </c>
      <c r="J86" s="64">
        <v>61538</v>
      </c>
      <c r="K86" s="64">
        <v>26351</v>
      </c>
      <c r="L86" s="64">
        <v>0</v>
      </c>
      <c r="M86" s="65">
        <f t="shared" si="6"/>
        <v>87889</v>
      </c>
      <c r="N86" s="2">
        <f t="shared" si="7"/>
        <v>30.068080738966813</v>
      </c>
    </row>
    <row r="87" spans="1:14" x14ac:dyDescent="0.45">
      <c r="A87" s="1" t="s">
        <v>418</v>
      </c>
      <c r="B87" s="64">
        <v>1971</v>
      </c>
      <c r="C87" s="64">
        <v>15067</v>
      </c>
      <c r="D87" s="64">
        <v>13032</v>
      </c>
      <c r="E87" s="64">
        <v>0</v>
      </c>
      <c r="F87" s="64">
        <v>1576</v>
      </c>
      <c r="G87" s="64">
        <v>0</v>
      </c>
      <c r="H87" s="65">
        <f t="shared" si="4"/>
        <v>29675</v>
      </c>
      <c r="I87" s="2">
        <f t="shared" si="5"/>
        <v>15.055809233891425</v>
      </c>
      <c r="J87" s="64">
        <v>61538</v>
      </c>
      <c r="K87" s="64">
        <v>26531</v>
      </c>
      <c r="L87" s="64">
        <v>1</v>
      </c>
      <c r="M87" s="65">
        <f t="shared" si="6"/>
        <v>88070</v>
      </c>
      <c r="N87" s="2">
        <f t="shared" si="7"/>
        <v>44.682902080162357</v>
      </c>
    </row>
    <row r="88" spans="1:14" x14ac:dyDescent="0.45">
      <c r="A88" s="1" t="s">
        <v>423</v>
      </c>
      <c r="B88" s="64">
        <v>3292</v>
      </c>
      <c r="C88" s="64">
        <v>9452</v>
      </c>
      <c r="D88" s="64">
        <v>7492</v>
      </c>
      <c r="E88" s="64">
        <v>172</v>
      </c>
      <c r="F88" s="64">
        <v>1277</v>
      </c>
      <c r="G88" s="64">
        <v>25</v>
      </c>
      <c r="H88" s="65">
        <f t="shared" si="4"/>
        <v>18418</v>
      </c>
      <c r="I88" s="2">
        <f t="shared" si="5"/>
        <v>5.5947752126366952</v>
      </c>
      <c r="J88" s="64">
        <v>61538</v>
      </c>
      <c r="K88" s="64">
        <v>26351</v>
      </c>
      <c r="L88" s="64">
        <v>0</v>
      </c>
      <c r="M88" s="65">
        <f t="shared" si="6"/>
        <v>87889</v>
      </c>
      <c r="N88" s="2">
        <f t="shared" si="7"/>
        <v>26.69775212636695</v>
      </c>
    </row>
    <row r="89" spans="1:14" x14ac:dyDescent="0.45">
      <c r="A89" s="1" t="s">
        <v>428</v>
      </c>
      <c r="B89" s="64">
        <v>4448</v>
      </c>
      <c r="C89" s="64">
        <v>11304</v>
      </c>
      <c r="D89" s="64">
        <v>6050</v>
      </c>
      <c r="E89" s="64">
        <v>567</v>
      </c>
      <c r="F89" s="64">
        <v>1442</v>
      </c>
      <c r="G89" s="64">
        <v>0</v>
      </c>
      <c r="H89" s="65">
        <f t="shared" si="4"/>
        <v>19363</v>
      </c>
      <c r="I89" s="2">
        <f t="shared" si="5"/>
        <v>4.3531924460431659</v>
      </c>
      <c r="J89" s="64">
        <v>61538</v>
      </c>
      <c r="K89" s="64">
        <v>26351</v>
      </c>
      <c r="L89" s="64">
        <v>0</v>
      </c>
      <c r="M89" s="65">
        <f t="shared" si="6"/>
        <v>87889</v>
      </c>
      <c r="N89" s="2">
        <f t="shared" si="7"/>
        <v>19.759217625899282</v>
      </c>
    </row>
    <row r="90" spans="1:14" x14ac:dyDescent="0.45">
      <c r="A90" s="1" t="s">
        <v>433</v>
      </c>
      <c r="B90" s="64">
        <v>9092</v>
      </c>
      <c r="C90" s="64">
        <v>4243</v>
      </c>
      <c r="D90" s="64">
        <v>6124</v>
      </c>
      <c r="E90" s="64">
        <v>69</v>
      </c>
      <c r="F90" s="64">
        <v>209</v>
      </c>
      <c r="G90" s="64">
        <v>35</v>
      </c>
      <c r="H90" s="65">
        <f t="shared" si="4"/>
        <v>10680</v>
      </c>
      <c r="I90" s="2">
        <f t="shared" si="5"/>
        <v>1.1746590409150901</v>
      </c>
      <c r="J90" s="64">
        <v>56005</v>
      </c>
      <c r="K90" s="64">
        <v>25766</v>
      </c>
      <c r="L90" s="64">
        <v>0</v>
      </c>
      <c r="M90" s="65">
        <f t="shared" si="6"/>
        <v>81771</v>
      </c>
      <c r="N90" s="2">
        <f t="shared" si="7"/>
        <v>8.9937307523097232</v>
      </c>
    </row>
    <row r="91" spans="1:14" x14ac:dyDescent="0.45">
      <c r="A91" s="1" t="s">
        <v>438</v>
      </c>
      <c r="B91" s="64">
        <v>426832</v>
      </c>
      <c r="C91" s="64">
        <v>305894</v>
      </c>
      <c r="D91" s="64">
        <v>270130</v>
      </c>
      <c r="E91" s="64">
        <v>13052</v>
      </c>
      <c r="F91" s="64">
        <v>97867</v>
      </c>
      <c r="G91" s="64">
        <v>242</v>
      </c>
      <c r="H91" s="65">
        <f t="shared" si="4"/>
        <v>687185</v>
      </c>
      <c r="I91" s="2">
        <f t="shared" si="5"/>
        <v>1.6099659819320014</v>
      </c>
      <c r="J91" s="64">
        <v>223653</v>
      </c>
      <c r="K91" s="64">
        <v>204244</v>
      </c>
      <c r="L91" s="64">
        <v>50300</v>
      </c>
      <c r="M91" s="65">
        <f t="shared" si="6"/>
        <v>478197</v>
      </c>
      <c r="N91" s="2">
        <f t="shared" si="7"/>
        <v>1.1203400869663005</v>
      </c>
    </row>
    <row r="92" spans="1:14" x14ac:dyDescent="0.45">
      <c r="A92" s="1" t="s">
        <v>443</v>
      </c>
      <c r="B92" s="64">
        <v>24234</v>
      </c>
      <c r="C92" s="64">
        <v>46693</v>
      </c>
      <c r="D92" s="64">
        <v>20367</v>
      </c>
      <c r="E92" s="64">
        <v>1558</v>
      </c>
      <c r="F92" s="64">
        <v>4236</v>
      </c>
      <c r="G92" s="64">
        <v>44</v>
      </c>
      <c r="H92" s="65">
        <f t="shared" si="4"/>
        <v>72898</v>
      </c>
      <c r="I92" s="2">
        <f t="shared" si="5"/>
        <v>3.0080878105141537</v>
      </c>
      <c r="J92" s="64">
        <v>63286</v>
      </c>
      <c r="K92" s="64">
        <v>27348</v>
      </c>
      <c r="L92" s="64">
        <v>2538</v>
      </c>
      <c r="M92" s="65">
        <f t="shared" si="6"/>
        <v>93172</v>
      </c>
      <c r="N92" s="2">
        <f t="shared" si="7"/>
        <v>3.844681026656763</v>
      </c>
    </row>
    <row r="93" spans="1:14" x14ac:dyDescent="0.45">
      <c r="A93" s="1" t="s">
        <v>448</v>
      </c>
      <c r="B93" s="64">
        <v>2414</v>
      </c>
      <c r="C93" s="64">
        <v>12789</v>
      </c>
      <c r="D93" s="64">
        <v>6251</v>
      </c>
      <c r="E93" s="64">
        <v>183</v>
      </c>
      <c r="F93" s="64">
        <v>1009</v>
      </c>
      <c r="G93" s="64">
        <v>0</v>
      </c>
      <c r="H93" s="65">
        <f t="shared" si="4"/>
        <v>20232</v>
      </c>
      <c r="I93" s="2">
        <f t="shared" si="5"/>
        <v>8.3811101905550949</v>
      </c>
      <c r="J93" s="64">
        <v>61538</v>
      </c>
      <c r="K93" s="64">
        <v>26351</v>
      </c>
      <c r="L93" s="64">
        <v>0</v>
      </c>
      <c r="M93" s="65">
        <f t="shared" si="6"/>
        <v>87889</v>
      </c>
      <c r="N93" s="2">
        <f t="shared" si="7"/>
        <v>36.40803645401823</v>
      </c>
    </row>
    <row r="94" spans="1:14" x14ac:dyDescent="0.45">
      <c r="A94" s="1" t="s">
        <v>453</v>
      </c>
      <c r="B94" s="64">
        <v>9700</v>
      </c>
      <c r="C94" s="64">
        <v>20169</v>
      </c>
      <c r="D94" s="64">
        <v>7357</v>
      </c>
      <c r="E94" s="64">
        <v>791</v>
      </c>
      <c r="F94" s="64">
        <v>1823</v>
      </c>
      <c r="G94" s="64">
        <v>31</v>
      </c>
      <c r="H94" s="65">
        <f t="shared" si="4"/>
        <v>30171</v>
      </c>
      <c r="I94" s="2">
        <f t="shared" si="5"/>
        <v>3.1104123711340206</v>
      </c>
      <c r="J94" s="64">
        <v>61562</v>
      </c>
      <c r="K94" s="64">
        <v>26390</v>
      </c>
      <c r="L94" s="64">
        <v>0</v>
      </c>
      <c r="M94" s="65">
        <f t="shared" si="6"/>
        <v>87952</v>
      </c>
      <c r="N94" s="2">
        <f t="shared" si="7"/>
        <v>9.0672164948453613</v>
      </c>
    </row>
    <row r="95" spans="1:14" x14ac:dyDescent="0.45">
      <c r="A95" s="1" t="s">
        <v>458</v>
      </c>
      <c r="B95" s="64">
        <v>875</v>
      </c>
      <c r="C95" s="64">
        <v>7278</v>
      </c>
      <c r="D95" s="64">
        <v>2164</v>
      </c>
      <c r="E95" s="64">
        <v>14</v>
      </c>
      <c r="F95" s="64">
        <v>840</v>
      </c>
      <c r="G95" s="64">
        <v>4</v>
      </c>
      <c r="H95" s="65">
        <f t="shared" si="4"/>
        <v>10300</v>
      </c>
      <c r="I95" s="2">
        <f t="shared" si="5"/>
        <v>11.771428571428572</v>
      </c>
      <c r="J95" s="64">
        <v>61538</v>
      </c>
      <c r="K95" s="64">
        <v>26351</v>
      </c>
      <c r="L95" s="64">
        <v>0</v>
      </c>
      <c r="M95" s="65">
        <f t="shared" si="6"/>
        <v>87889</v>
      </c>
      <c r="N95" s="2">
        <f t="shared" si="7"/>
        <v>100.44457142857142</v>
      </c>
    </row>
    <row r="96" spans="1:14" x14ac:dyDescent="0.45">
      <c r="A96" s="1" t="s">
        <v>463</v>
      </c>
      <c r="B96" s="64">
        <v>1024</v>
      </c>
      <c r="C96" s="64">
        <v>10778</v>
      </c>
      <c r="D96" s="64">
        <v>4076</v>
      </c>
      <c r="E96" s="64">
        <v>0</v>
      </c>
      <c r="F96" s="64">
        <v>0</v>
      </c>
      <c r="G96" s="64">
        <v>0</v>
      </c>
      <c r="H96" s="65">
        <f t="shared" si="4"/>
        <v>14854</v>
      </c>
      <c r="I96" s="2">
        <f t="shared" si="5"/>
        <v>14.505859375</v>
      </c>
      <c r="J96" s="64">
        <v>121</v>
      </c>
      <c r="K96" s="65" t="s">
        <v>37</v>
      </c>
      <c r="L96" s="64">
        <v>0</v>
      </c>
      <c r="M96" s="65">
        <f t="shared" si="6"/>
        <v>121</v>
      </c>
      <c r="N96" s="2">
        <f t="shared" si="7"/>
        <v>0.1181640625</v>
      </c>
    </row>
    <row r="97" spans="1:14" x14ac:dyDescent="0.45">
      <c r="A97" s="1" t="s">
        <v>468</v>
      </c>
      <c r="B97" s="64">
        <v>1106</v>
      </c>
      <c r="C97" s="65" t="s">
        <v>37</v>
      </c>
      <c r="D97" s="65" t="s">
        <v>37</v>
      </c>
      <c r="E97" s="65" t="s">
        <v>37</v>
      </c>
      <c r="F97" s="65" t="s">
        <v>37</v>
      </c>
      <c r="G97" s="65" t="s">
        <v>37</v>
      </c>
      <c r="H97" s="65">
        <f t="shared" si="4"/>
        <v>0</v>
      </c>
      <c r="I97" s="2">
        <f t="shared" si="5"/>
        <v>0</v>
      </c>
      <c r="J97" s="65" t="s">
        <v>37</v>
      </c>
      <c r="K97" s="65" t="s">
        <v>37</v>
      </c>
      <c r="L97" s="65" t="s">
        <v>37</v>
      </c>
      <c r="M97" s="65">
        <f t="shared" si="6"/>
        <v>0</v>
      </c>
      <c r="N97" s="2">
        <f t="shared" si="7"/>
        <v>0</v>
      </c>
    </row>
    <row r="98" spans="1:14" x14ac:dyDescent="0.45">
      <c r="A98" s="1" t="s">
        <v>470</v>
      </c>
      <c r="B98" s="64">
        <v>23297</v>
      </c>
      <c r="C98" s="64">
        <v>25567</v>
      </c>
      <c r="D98" s="64">
        <v>10690</v>
      </c>
      <c r="E98" s="64">
        <v>232</v>
      </c>
      <c r="F98" s="64">
        <v>2531</v>
      </c>
      <c r="G98" s="64">
        <v>0</v>
      </c>
      <c r="H98" s="65">
        <f t="shared" si="4"/>
        <v>39020</v>
      </c>
      <c r="I98" s="2">
        <f t="shared" si="5"/>
        <v>1.6748937631454694</v>
      </c>
      <c r="J98" s="64">
        <v>61538</v>
      </c>
      <c r="K98" s="64">
        <v>26351</v>
      </c>
      <c r="L98" s="64">
        <v>0</v>
      </c>
      <c r="M98" s="65">
        <f t="shared" si="6"/>
        <v>87889</v>
      </c>
      <c r="N98" s="2">
        <f t="shared" si="7"/>
        <v>3.7725458213503886</v>
      </c>
    </row>
    <row r="99" spans="1:14" x14ac:dyDescent="0.45">
      <c r="A99" s="1" t="s">
        <v>475</v>
      </c>
      <c r="B99" s="64">
        <v>4841</v>
      </c>
      <c r="C99" s="64">
        <v>7022</v>
      </c>
      <c r="D99" s="64">
        <v>4055</v>
      </c>
      <c r="E99" s="64">
        <v>899</v>
      </c>
      <c r="F99" s="64">
        <v>2</v>
      </c>
      <c r="G99" s="64">
        <v>0</v>
      </c>
      <c r="H99" s="65">
        <f t="shared" si="4"/>
        <v>11978</v>
      </c>
      <c r="I99" s="2">
        <f t="shared" si="5"/>
        <v>2.4742821731047306</v>
      </c>
      <c r="J99" s="64">
        <v>0</v>
      </c>
      <c r="K99" s="64">
        <v>0</v>
      </c>
      <c r="L99" s="64">
        <v>0</v>
      </c>
      <c r="M99" s="65">
        <f t="shared" si="6"/>
        <v>0</v>
      </c>
      <c r="N99" s="2">
        <f t="shared" si="7"/>
        <v>0</v>
      </c>
    </row>
    <row r="100" spans="1:14" x14ac:dyDescent="0.45">
      <c r="A100" s="1" t="s">
        <v>480</v>
      </c>
      <c r="B100" s="64">
        <v>7264</v>
      </c>
      <c r="C100" s="64">
        <v>32512</v>
      </c>
      <c r="D100" s="64">
        <v>17505</v>
      </c>
      <c r="E100" s="64">
        <v>509</v>
      </c>
      <c r="F100" s="64">
        <v>2874</v>
      </c>
      <c r="G100" s="64">
        <v>0</v>
      </c>
      <c r="H100" s="65">
        <f t="shared" si="4"/>
        <v>53400</v>
      </c>
      <c r="I100" s="2">
        <f t="shared" si="5"/>
        <v>7.3513215859030838</v>
      </c>
      <c r="J100" s="64">
        <v>65442</v>
      </c>
      <c r="K100" s="64">
        <v>26446</v>
      </c>
      <c r="L100" s="64">
        <v>0</v>
      </c>
      <c r="M100" s="65">
        <f t="shared" si="6"/>
        <v>91888</v>
      </c>
      <c r="N100" s="2">
        <f t="shared" si="7"/>
        <v>12.64977973568282</v>
      </c>
    </row>
    <row r="101" spans="1:14" x14ac:dyDescent="0.45">
      <c r="A101" s="1" t="s">
        <v>485</v>
      </c>
      <c r="B101" s="64">
        <v>1191</v>
      </c>
      <c r="C101" s="64">
        <v>7010</v>
      </c>
      <c r="D101" s="64">
        <v>3968</v>
      </c>
      <c r="E101" s="64">
        <v>249</v>
      </c>
      <c r="F101" s="64">
        <v>302</v>
      </c>
      <c r="G101" s="64">
        <v>1</v>
      </c>
      <c r="H101" s="65">
        <f t="shared" si="4"/>
        <v>11530</v>
      </c>
      <c r="I101" s="2">
        <f t="shared" si="5"/>
        <v>9.6809403862300591</v>
      </c>
      <c r="J101" s="64">
        <v>61538</v>
      </c>
      <c r="K101" s="64">
        <v>26351</v>
      </c>
      <c r="L101" s="64">
        <v>0</v>
      </c>
      <c r="M101" s="65">
        <f t="shared" si="6"/>
        <v>87889</v>
      </c>
      <c r="N101" s="2">
        <f t="shared" si="7"/>
        <v>73.794290512174641</v>
      </c>
    </row>
    <row r="102" spans="1:14" x14ac:dyDescent="0.45">
      <c r="A102" s="1" t="s">
        <v>490</v>
      </c>
      <c r="B102" s="64">
        <v>164962</v>
      </c>
      <c r="C102" s="64">
        <v>152977</v>
      </c>
      <c r="D102" s="64">
        <v>77804</v>
      </c>
      <c r="E102" s="64">
        <v>4869</v>
      </c>
      <c r="F102" s="64">
        <v>19982</v>
      </c>
      <c r="G102" s="64">
        <v>0</v>
      </c>
      <c r="H102" s="65">
        <f t="shared" si="4"/>
        <v>255632</v>
      </c>
      <c r="I102" s="2">
        <f t="shared" si="5"/>
        <v>1.5496417356724579</v>
      </c>
      <c r="J102" s="64">
        <v>1101737</v>
      </c>
      <c r="K102" s="64">
        <v>153204</v>
      </c>
      <c r="L102" s="64">
        <v>111697</v>
      </c>
      <c r="M102" s="65">
        <f t="shared" si="6"/>
        <v>1366638</v>
      </c>
      <c r="N102" s="2">
        <f t="shared" si="7"/>
        <v>8.2845625053042511</v>
      </c>
    </row>
    <row r="103" spans="1:14" x14ac:dyDescent="0.45">
      <c r="A103" s="1" t="s">
        <v>494</v>
      </c>
      <c r="B103" s="64">
        <v>98205</v>
      </c>
      <c r="C103" s="64">
        <v>70626</v>
      </c>
      <c r="D103" s="64">
        <v>28188</v>
      </c>
      <c r="E103" s="64">
        <v>75</v>
      </c>
      <c r="F103" s="64">
        <v>15360</v>
      </c>
      <c r="G103" s="64">
        <v>0</v>
      </c>
      <c r="H103" s="65">
        <f t="shared" si="4"/>
        <v>114249</v>
      </c>
      <c r="I103" s="2">
        <f t="shared" ref="I103:I134" si="8">H103/B103</f>
        <v>1.1633725370398655</v>
      </c>
      <c r="J103" s="64">
        <v>726369</v>
      </c>
      <c r="K103" s="64">
        <v>680830</v>
      </c>
      <c r="L103" s="64">
        <v>72014</v>
      </c>
      <c r="M103" s="65">
        <f t="shared" si="6"/>
        <v>1479213</v>
      </c>
      <c r="N103" s="2">
        <f t="shared" si="7"/>
        <v>15.062501909271422</v>
      </c>
    </row>
    <row r="104" spans="1:14" x14ac:dyDescent="0.45">
      <c r="A104" s="1" t="s">
        <v>497</v>
      </c>
      <c r="B104" s="64">
        <v>26856</v>
      </c>
      <c r="C104" s="64">
        <v>54993</v>
      </c>
      <c r="D104" s="64">
        <v>23744</v>
      </c>
      <c r="E104" s="64">
        <v>2432</v>
      </c>
      <c r="F104" s="64">
        <v>1581</v>
      </c>
      <c r="G104" s="64">
        <v>26</v>
      </c>
      <c r="H104" s="65">
        <f t="shared" si="4"/>
        <v>82776</v>
      </c>
      <c r="I104" s="2">
        <f t="shared" si="8"/>
        <v>3.0822162645218945</v>
      </c>
      <c r="J104" s="64">
        <v>61612</v>
      </c>
      <c r="K104" s="64">
        <v>26462</v>
      </c>
      <c r="L104" s="64">
        <v>0</v>
      </c>
      <c r="M104" s="65">
        <f t="shared" si="6"/>
        <v>88074</v>
      </c>
      <c r="N104" s="2">
        <f t="shared" si="7"/>
        <v>3.2794906166219837</v>
      </c>
    </row>
    <row r="105" spans="1:14" x14ac:dyDescent="0.45">
      <c r="A105" s="1" t="s">
        <v>500</v>
      </c>
      <c r="B105" s="64">
        <v>50138</v>
      </c>
      <c r="C105" s="64">
        <v>48678</v>
      </c>
      <c r="D105" s="64">
        <v>31945</v>
      </c>
      <c r="E105" s="64">
        <v>3270</v>
      </c>
      <c r="F105" s="64">
        <v>2447</v>
      </c>
      <c r="G105" s="64">
        <v>194</v>
      </c>
      <c r="H105" s="65">
        <f t="shared" si="4"/>
        <v>86534</v>
      </c>
      <c r="I105" s="2">
        <f t="shared" si="8"/>
        <v>1.7259164705413059</v>
      </c>
      <c r="J105" s="64">
        <v>61857</v>
      </c>
      <c r="K105" s="64">
        <v>26631</v>
      </c>
      <c r="L105" s="64">
        <v>0</v>
      </c>
      <c r="M105" s="65">
        <f t="shared" si="6"/>
        <v>88488</v>
      </c>
      <c r="N105" s="2">
        <f t="shared" si="7"/>
        <v>1.7648889066177351</v>
      </c>
    </row>
    <row r="106" spans="1:14" x14ac:dyDescent="0.45">
      <c r="A106" s="1" t="s">
        <v>505</v>
      </c>
      <c r="B106" s="64">
        <v>1427</v>
      </c>
      <c r="C106" s="64">
        <v>5609</v>
      </c>
      <c r="D106" s="64">
        <v>11789</v>
      </c>
      <c r="E106" s="64">
        <v>16</v>
      </c>
      <c r="F106" s="64">
        <v>576</v>
      </c>
      <c r="G106" s="64">
        <v>4</v>
      </c>
      <c r="H106" s="65">
        <f t="shared" si="4"/>
        <v>17994</v>
      </c>
      <c r="I106" s="2">
        <f t="shared" si="8"/>
        <v>12.609670637701472</v>
      </c>
      <c r="J106" s="64">
        <v>61538</v>
      </c>
      <c r="K106" s="64">
        <v>26351</v>
      </c>
      <c r="L106" s="64">
        <v>0</v>
      </c>
      <c r="M106" s="65">
        <f t="shared" si="6"/>
        <v>87889</v>
      </c>
      <c r="N106" s="2">
        <f t="shared" si="7"/>
        <v>61.590049053959355</v>
      </c>
    </row>
    <row r="107" spans="1:14" x14ac:dyDescent="0.45">
      <c r="A107" s="1" t="s">
        <v>510</v>
      </c>
      <c r="B107" s="64">
        <v>2862</v>
      </c>
      <c r="C107" s="64">
        <v>8862</v>
      </c>
      <c r="D107" s="64">
        <v>4328</v>
      </c>
      <c r="E107" s="64">
        <v>343</v>
      </c>
      <c r="F107" s="64">
        <v>730</v>
      </c>
      <c r="G107" s="64">
        <v>41</v>
      </c>
      <c r="H107" s="65">
        <f t="shared" si="4"/>
        <v>14304</v>
      </c>
      <c r="I107" s="2">
        <f t="shared" si="8"/>
        <v>4.9979035639412999</v>
      </c>
      <c r="J107" s="64">
        <v>61538</v>
      </c>
      <c r="K107" s="64">
        <v>26351</v>
      </c>
      <c r="L107" s="64">
        <v>0</v>
      </c>
      <c r="M107" s="65">
        <f t="shared" si="6"/>
        <v>87889</v>
      </c>
      <c r="N107" s="2">
        <f t="shared" si="7"/>
        <v>30.708944793850453</v>
      </c>
    </row>
    <row r="108" spans="1:14" x14ac:dyDescent="0.45">
      <c r="A108" s="1" t="s">
        <v>515</v>
      </c>
      <c r="B108" s="64">
        <v>266</v>
      </c>
      <c r="C108" s="64">
        <v>4136</v>
      </c>
      <c r="D108" s="64">
        <v>2881</v>
      </c>
      <c r="E108" s="64">
        <v>2</v>
      </c>
      <c r="F108" s="64">
        <v>284</v>
      </c>
      <c r="G108" s="64">
        <v>3</v>
      </c>
      <c r="H108" s="65">
        <f t="shared" si="4"/>
        <v>7306</v>
      </c>
      <c r="I108" s="2">
        <f t="shared" si="8"/>
        <v>27.466165413533833</v>
      </c>
      <c r="J108" s="64">
        <v>61538</v>
      </c>
      <c r="K108" s="64">
        <v>26351</v>
      </c>
      <c r="L108" s="64">
        <v>0</v>
      </c>
      <c r="M108" s="65">
        <f t="shared" si="6"/>
        <v>87889</v>
      </c>
      <c r="N108" s="2">
        <f t="shared" si="7"/>
        <v>330.40977443609023</v>
      </c>
    </row>
    <row r="109" spans="1:14" x14ac:dyDescent="0.45">
      <c r="A109" s="1" t="s">
        <v>520</v>
      </c>
      <c r="B109" s="64">
        <v>835</v>
      </c>
      <c r="C109" s="64">
        <v>9137</v>
      </c>
      <c r="D109" s="64">
        <v>1109</v>
      </c>
      <c r="E109" s="64">
        <v>0</v>
      </c>
      <c r="F109" s="64">
        <v>0</v>
      </c>
      <c r="G109" s="64">
        <v>0</v>
      </c>
      <c r="H109" s="65">
        <f t="shared" si="4"/>
        <v>10246</v>
      </c>
      <c r="I109" s="2">
        <f t="shared" si="8"/>
        <v>12.27065868263473</v>
      </c>
      <c r="J109" s="64">
        <v>0</v>
      </c>
      <c r="K109" s="64">
        <v>0</v>
      </c>
      <c r="L109" s="64">
        <v>0</v>
      </c>
      <c r="M109" s="65">
        <f t="shared" si="6"/>
        <v>0</v>
      </c>
      <c r="N109" s="2">
        <f t="shared" si="7"/>
        <v>0</v>
      </c>
    </row>
    <row r="110" spans="1:14" x14ac:dyDescent="0.45">
      <c r="A110" s="1" t="s">
        <v>525</v>
      </c>
      <c r="B110" s="64">
        <v>2988</v>
      </c>
      <c r="C110" s="64">
        <v>12861</v>
      </c>
      <c r="D110" s="64">
        <v>8284</v>
      </c>
      <c r="E110" s="64">
        <v>888</v>
      </c>
      <c r="F110" s="64">
        <v>1717</v>
      </c>
      <c r="G110" s="64">
        <v>24</v>
      </c>
      <c r="H110" s="65">
        <f t="shared" si="4"/>
        <v>23774</v>
      </c>
      <c r="I110" s="2">
        <f t="shared" si="8"/>
        <v>7.9564926372155291</v>
      </c>
      <c r="J110" s="64">
        <v>61538</v>
      </c>
      <c r="K110" s="64">
        <v>26351</v>
      </c>
      <c r="L110" s="64">
        <v>0</v>
      </c>
      <c r="M110" s="65">
        <f t="shared" si="6"/>
        <v>87889</v>
      </c>
      <c r="N110" s="2">
        <f t="shared" si="7"/>
        <v>29.413989290495316</v>
      </c>
    </row>
    <row r="111" spans="1:14" x14ac:dyDescent="0.45">
      <c r="A111" s="1" t="s">
        <v>530</v>
      </c>
      <c r="B111" s="64">
        <v>395</v>
      </c>
      <c r="C111" s="64">
        <v>3154</v>
      </c>
      <c r="D111" s="64">
        <v>2394</v>
      </c>
      <c r="E111" s="64">
        <v>4</v>
      </c>
      <c r="F111" s="64">
        <v>607</v>
      </c>
      <c r="G111" s="64">
        <v>66</v>
      </c>
      <c r="H111" s="65">
        <f t="shared" si="4"/>
        <v>6225</v>
      </c>
      <c r="I111" s="2">
        <f t="shared" si="8"/>
        <v>15.759493670886076</v>
      </c>
      <c r="J111" s="64">
        <v>0</v>
      </c>
      <c r="K111" s="64">
        <v>0</v>
      </c>
      <c r="L111" s="64">
        <v>0</v>
      </c>
      <c r="M111" s="65">
        <f t="shared" si="6"/>
        <v>0</v>
      </c>
      <c r="N111" s="2">
        <f t="shared" si="7"/>
        <v>0</v>
      </c>
    </row>
    <row r="112" spans="1:14" x14ac:dyDescent="0.45">
      <c r="A112" s="1" t="s">
        <v>535</v>
      </c>
      <c r="B112" s="64">
        <v>693514</v>
      </c>
      <c r="C112" s="64">
        <v>539719</v>
      </c>
      <c r="D112" s="64">
        <v>317637</v>
      </c>
      <c r="E112" s="64">
        <v>55069</v>
      </c>
      <c r="F112" s="64">
        <v>88602</v>
      </c>
      <c r="G112" s="64">
        <v>6001</v>
      </c>
      <c r="H112" s="65">
        <f t="shared" si="4"/>
        <v>1007028</v>
      </c>
      <c r="I112" s="2">
        <f t="shared" si="8"/>
        <v>1.452065855916391</v>
      </c>
      <c r="J112" s="64">
        <v>1538205</v>
      </c>
      <c r="K112" s="64">
        <v>1495814</v>
      </c>
      <c r="L112" s="64">
        <v>36544</v>
      </c>
      <c r="M112" s="65">
        <f t="shared" si="6"/>
        <v>3070563</v>
      </c>
      <c r="N112" s="2">
        <f t="shared" si="7"/>
        <v>4.4275429191047335</v>
      </c>
    </row>
    <row r="113" spans="1:14" x14ac:dyDescent="0.45">
      <c r="A113" s="1" t="s">
        <v>540</v>
      </c>
      <c r="B113" s="64">
        <v>8584</v>
      </c>
      <c r="C113" s="64">
        <v>6833</v>
      </c>
      <c r="D113" s="64">
        <v>4209</v>
      </c>
      <c r="E113" s="64">
        <v>199</v>
      </c>
      <c r="F113" s="64">
        <v>55</v>
      </c>
      <c r="G113" s="64">
        <v>89</v>
      </c>
      <c r="H113" s="65">
        <f t="shared" si="4"/>
        <v>11385</v>
      </c>
      <c r="I113" s="2">
        <f t="shared" si="8"/>
        <v>1.3263047530288909</v>
      </c>
      <c r="J113" s="64">
        <v>61538</v>
      </c>
      <c r="K113" s="64">
        <v>26351</v>
      </c>
      <c r="L113" s="64">
        <v>0</v>
      </c>
      <c r="M113" s="65">
        <f t="shared" si="6"/>
        <v>87889</v>
      </c>
      <c r="N113" s="2">
        <f t="shared" si="7"/>
        <v>10.238699906803355</v>
      </c>
    </row>
    <row r="114" spans="1:14" x14ac:dyDescent="0.45">
      <c r="A114" s="1" t="s">
        <v>545</v>
      </c>
      <c r="B114" s="64">
        <v>5395</v>
      </c>
      <c r="C114" s="64">
        <v>9167</v>
      </c>
      <c r="D114" s="64">
        <v>4802</v>
      </c>
      <c r="E114" s="64">
        <v>376</v>
      </c>
      <c r="F114" s="64">
        <v>3842</v>
      </c>
      <c r="G114" s="64">
        <v>20</v>
      </c>
      <c r="H114" s="65">
        <f t="shared" si="4"/>
        <v>18207</v>
      </c>
      <c r="I114" s="2">
        <f t="shared" si="8"/>
        <v>3.3747914735866544</v>
      </c>
      <c r="J114" s="64">
        <v>61538</v>
      </c>
      <c r="K114" s="64">
        <v>26351</v>
      </c>
      <c r="L114" s="64">
        <v>0</v>
      </c>
      <c r="M114" s="65">
        <f t="shared" si="6"/>
        <v>87889</v>
      </c>
      <c r="N114" s="2">
        <f t="shared" si="7"/>
        <v>16.290824837812789</v>
      </c>
    </row>
    <row r="115" spans="1:14" x14ac:dyDescent="0.45">
      <c r="A115" s="1" t="s">
        <v>550</v>
      </c>
      <c r="B115" s="64">
        <v>8387</v>
      </c>
      <c r="C115" s="64">
        <v>23202</v>
      </c>
      <c r="D115" s="64">
        <v>8825</v>
      </c>
      <c r="E115" s="64">
        <v>2075</v>
      </c>
      <c r="F115" s="64">
        <v>2360</v>
      </c>
      <c r="G115" s="64">
        <v>0</v>
      </c>
      <c r="H115" s="65">
        <f t="shared" si="4"/>
        <v>36462</v>
      </c>
      <c r="I115" s="2">
        <f t="shared" si="8"/>
        <v>4.3474424704900443</v>
      </c>
      <c r="J115" s="64">
        <v>61538</v>
      </c>
      <c r="K115" s="64">
        <v>25400</v>
      </c>
      <c r="L115" s="64">
        <v>0</v>
      </c>
      <c r="M115" s="65">
        <f t="shared" si="6"/>
        <v>86938</v>
      </c>
      <c r="N115" s="2">
        <f t="shared" si="7"/>
        <v>10.365804220817932</v>
      </c>
    </row>
    <row r="116" spans="1:14" x14ac:dyDescent="0.45">
      <c r="A116" s="1" t="s">
        <v>555</v>
      </c>
      <c r="B116" s="64">
        <v>2384</v>
      </c>
      <c r="C116" s="64">
        <v>7351</v>
      </c>
      <c r="D116" s="64">
        <v>2262</v>
      </c>
      <c r="E116" s="64">
        <v>0</v>
      </c>
      <c r="F116" s="64">
        <v>0</v>
      </c>
      <c r="G116" s="64">
        <v>0</v>
      </c>
      <c r="H116" s="65">
        <f t="shared" si="4"/>
        <v>9613</v>
      </c>
      <c r="I116" s="2">
        <f t="shared" si="8"/>
        <v>4.0322986577181208</v>
      </c>
      <c r="J116" s="64">
        <v>0</v>
      </c>
      <c r="K116" s="64">
        <v>0</v>
      </c>
      <c r="L116" s="64">
        <v>0</v>
      </c>
      <c r="M116" s="65">
        <f t="shared" si="6"/>
        <v>0</v>
      </c>
      <c r="N116" s="2">
        <f t="shared" si="7"/>
        <v>0</v>
      </c>
    </row>
    <row r="117" spans="1:14" x14ac:dyDescent="0.45">
      <c r="A117" s="1" t="s">
        <v>560</v>
      </c>
      <c r="B117" s="64">
        <v>2617</v>
      </c>
      <c r="C117" s="64">
        <v>6894</v>
      </c>
      <c r="D117" s="64">
        <v>5303</v>
      </c>
      <c r="E117" s="64">
        <v>183</v>
      </c>
      <c r="F117" s="64">
        <v>574</v>
      </c>
      <c r="G117" s="64">
        <v>4</v>
      </c>
      <c r="H117" s="65">
        <f t="shared" si="4"/>
        <v>12958</v>
      </c>
      <c r="I117" s="2">
        <f t="shared" si="8"/>
        <v>4.9514711501719528</v>
      </c>
      <c r="J117" s="64">
        <v>61571</v>
      </c>
      <c r="K117" s="64">
        <v>26351</v>
      </c>
      <c r="L117" s="64">
        <v>0</v>
      </c>
      <c r="M117" s="65">
        <f t="shared" si="6"/>
        <v>87922</v>
      </c>
      <c r="N117" s="2">
        <f t="shared" si="7"/>
        <v>33.596484524264426</v>
      </c>
    </row>
    <row r="118" spans="1:14" x14ac:dyDescent="0.45">
      <c r="A118" s="1" t="s">
        <v>563</v>
      </c>
      <c r="B118" s="64">
        <v>1842</v>
      </c>
      <c r="C118" s="64">
        <v>9959</v>
      </c>
      <c r="D118" s="64">
        <v>2350</v>
      </c>
      <c r="E118" s="64">
        <v>93</v>
      </c>
      <c r="F118" s="64">
        <v>1440</v>
      </c>
      <c r="G118" s="64">
        <v>0</v>
      </c>
      <c r="H118" s="65">
        <f t="shared" si="4"/>
        <v>13842</v>
      </c>
      <c r="I118" s="2">
        <f t="shared" si="8"/>
        <v>7.5146579804560263</v>
      </c>
      <c r="J118" s="64">
        <v>61538</v>
      </c>
      <c r="K118" s="64">
        <v>26351</v>
      </c>
      <c r="L118" s="64">
        <v>0</v>
      </c>
      <c r="M118" s="65">
        <f t="shared" si="6"/>
        <v>87889</v>
      </c>
      <c r="N118" s="2">
        <f t="shared" si="7"/>
        <v>47.713897937024974</v>
      </c>
    </row>
    <row r="119" spans="1:14" x14ac:dyDescent="0.45">
      <c r="A119" s="1" t="s">
        <v>568</v>
      </c>
      <c r="B119" s="64">
        <v>703</v>
      </c>
      <c r="C119" s="64">
        <v>4800</v>
      </c>
      <c r="D119" s="64">
        <v>1683</v>
      </c>
      <c r="E119" s="64">
        <v>435</v>
      </c>
      <c r="F119" s="64">
        <v>977</v>
      </c>
      <c r="G119" s="64">
        <v>0</v>
      </c>
      <c r="H119" s="65">
        <f t="shared" si="4"/>
        <v>7895</v>
      </c>
      <c r="I119" s="2">
        <f t="shared" si="8"/>
        <v>11.230440967283073</v>
      </c>
      <c r="J119" s="64">
        <v>61538</v>
      </c>
      <c r="K119" s="64">
        <v>26351</v>
      </c>
      <c r="L119" s="64">
        <v>0</v>
      </c>
      <c r="M119" s="65">
        <f t="shared" si="6"/>
        <v>87889</v>
      </c>
      <c r="N119" s="2">
        <f t="shared" si="7"/>
        <v>125.01991465149359</v>
      </c>
    </row>
    <row r="120" spans="1:14" x14ac:dyDescent="0.45">
      <c r="A120" s="1" t="s">
        <v>573</v>
      </c>
      <c r="B120" s="64">
        <v>46677</v>
      </c>
      <c r="C120" s="64">
        <v>74531</v>
      </c>
      <c r="D120" s="64">
        <v>49176</v>
      </c>
      <c r="E120" s="64">
        <v>5119</v>
      </c>
      <c r="F120" s="64">
        <v>4398</v>
      </c>
      <c r="G120" s="64">
        <v>0</v>
      </c>
      <c r="H120" s="65">
        <f t="shared" si="4"/>
        <v>133224</v>
      </c>
      <c r="I120" s="2">
        <f t="shared" si="8"/>
        <v>2.8541680056558905</v>
      </c>
      <c r="J120" s="64">
        <v>17588</v>
      </c>
      <c r="K120" s="64">
        <v>6757</v>
      </c>
      <c r="L120" s="64">
        <v>0</v>
      </c>
      <c r="M120" s="65">
        <f t="shared" si="6"/>
        <v>24345</v>
      </c>
      <c r="N120" s="2">
        <f t="shared" si="7"/>
        <v>0.52156308246031235</v>
      </c>
    </row>
    <row r="121" spans="1:14" x14ac:dyDescent="0.45">
      <c r="A121" s="1" t="s">
        <v>578</v>
      </c>
      <c r="B121" s="64">
        <v>1127</v>
      </c>
      <c r="C121" s="65" t="s">
        <v>37</v>
      </c>
      <c r="D121" s="65" t="s">
        <v>37</v>
      </c>
      <c r="E121" s="65" t="s">
        <v>37</v>
      </c>
      <c r="F121" s="65" t="s">
        <v>37</v>
      </c>
      <c r="G121" s="65" t="s">
        <v>37</v>
      </c>
      <c r="H121" s="65">
        <f t="shared" si="4"/>
        <v>0</v>
      </c>
      <c r="I121" s="2">
        <f t="shared" si="8"/>
        <v>0</v>
      </c>
      <c r="J121" s="65" t="s">
        <v>37</v>
      </c>
      <c r="K121" s="65" t="s">
        <v>37</v>
      </c>
      <c r="L121" s="65" t="s">
        <v>37</v>
      </c>
      <c r="M121" s="65">
        <f t="shared" si="6"/>
        <v>0</v>
      </c>
      <c r="N121" s="2">
        <f t="shared" si="7"/>
        <v>0</v>
      </c>
    </row>
    <row r="122" spans="1:14" x14ac:dyDescent="0.45">
      <c r="A122" s="1" t="s">
        <v>579</v>
      </c>
      <c r="B122" s="64">
        <v>3047</v>
      </c>
      <c r="C122" s="64">
        <v>12067</v>
      </c>
      <c r="D122" s="64">
        <v>3047</v>
      </c>
      <c r="E122" s="64">
        <v>32</v>
      </c>
      <c r="F122" s="64">
        <v>1207</v>
      </c>
      <c r="G122" s="64">
        <v>0</v>
      </c>
      <c r="H122" s="65">
        <f t="shared" si="4"/>
        <v>16353</v>
      </c>
      <c r="I122" s="2">
        <f t="shared" si="8"/>
        <v>5.366918280275681</v>
      </c>
      <c r="J122" s="64">
        <v>46165</v>
      </c>
      <c r="K122" s="64">
        <v>17093</v>
      </c>
      <c r="L122" s="64">
        <v>0</v>
      </c>
      <c r="M122" s="65">
        <f t="shared" si="6"/>
        <v>63258</v>
      </c>
      <c r="N122" s="2">
        <f t="shared" si="7"/>
        <v>20.760748276993766</v>
      </c>
    </row>
    <row r="123" spans="1:14" x14ac:dyDescent="0.45">
      <c r="A123" s="1" t="s">
        <v>584</v>
      </c>
      <c r="B123" s="64">
        <v>11750</v>
      </c>
      <c r="C123" s="64">
        <v>8101</v>
      </c>
      <c r="D123" s="64">
        <v>4998</v>
      </c>
      <c r="E123" s="64">
        <v>326</v>
      </c>
      <c r="F123" s="64">
        <v>1223</v>
      </c>
      <c r="G123" s="64">
        <v>19</v>
      </c>
      <c r="H123" s="65">
        <f t="shared" si="4"/>
        <v>14667</v>
      </c>
      <c r="I123" s="2">
        <f t="shared" si="8"/>
        <v>1.2482553191489361</v>
      </c>
      <c r="J123" s="64">
        <v>62374</v>
      </c>
      <c r="K123" s="64">
        <v>26868</v>
      </c>
      <c r="L123" s="64">
        <v>73</v>
      </c>
      <c r="M123" s="65">
        <f t="shared" si="6"/>
        <v>89315</v>
      </c>
      <c r="N123" s="2">
        <f t="shared" si="7"/>
        <v>7.6012765957446806</v>
      </c>
    </row>
    <row r="124" spans="1:14" x14ac:dyDescent="0.45">
      <c r="A124" s="1" t="s">
        <v>589</v>
      </c>
      <c r="B124" s="64">
        <v>1944</v>
      </c>
      <c r="C124" s="64">
        <v>13511</v>
      </c>
      <c r="D124" s="64">
        <v>3958</v>
      </c>
      <c r="E124" s="64">
        <v>279</v>
      </c>
      <c r="F124" s="64">
        <v>1108</v>
      </c>
      <c r="G124" s="64">
        <v>5</v>
      </c>
      <c r="H124" s="65">
        <f t="shared" si="4"/>
        <v>18861</v>
      </c>
      <c r="I124" s="2">
        <f t="shared" si="8"/>
        <v>9.7021604938271597</v>
      </c>
      <c r="J124" s="64">
        <v>61538</v>
      </c>
      <c r="K124" s="64">
        <v>26351</v>
      </c>
      <c r="L124" s="64">
        <v>0</v>
      </c>
      <c r="M124" s="65">
        <f t="shared" si="6"/>
        <v>87889</v>
      </c>
      <c r="N124" s="2">
        <f t="shared" si="7"/>
        <v>45.210390946502059</v>
      </c>
    </row>
    <row r="125" spans="1:14" x14ac:dyDescent="0.45">
      <c r="A125" s="1" t="s">
        <v>594</v>
      </c>
      <c r="B125" s="64">
        <v>1075</v>
      </c>
      <c r="C125" s="64">
        <v>11822</v>
      </c>
      <c r="D125" s="64">
        <v>3588</v>
      </c>
      <c r="E125" s="64">
        <v>58</v>
      </c>
      <c r="F125" s="64">
        <v>1386</v>
      </c>
      <c r="G125" s="64">
        <v>18</v>
      </c>
      <c r="H125" s="65">
        <f t="shared" si="4"/>
        <v>16872</v>
      </c>
      <c r="I125" s="2">
        <f t="shared" si="8"/>
        <v>15.694883720930232</v>
      </c>
      <c r="J125" s="64">
        <v>0</v>
      </c>
      <c r="K125" s="64">
        <v>0</v>
      </c>
      <c r="L125" s="64">
        <v>0</v>
      </c>
      <c r="M125" s="65">
        <f t="shared" si="6"/>
        <v>0</v>
      </c>
      <c r="N125" s="2">
        <f t="shared" si="7"/>
        <v>0</v>
      </c>
    </row>
    <row r="126" spans="1:14" x14ac:dyDescent="0.45">
      <c r="A126" s="1" t="s">
        <v>599</v>
      </c>
      <c r="B126" s="64">
        <v>27068</v>
      </c>
      <c r="C126" s="64">
        <v>25402</v>
      </c>
      <c r="D126" s="64">
        <v>13799</v>
      </c>
      <c r="E126" s="64">
        <v>1180</v>
      </c>
      <c r="F126" s="64">
        <v>2416</v>
      </c>
      <c r="G126" s="64">
        <v>119</v>
      </c>
      <c r="H126" s="65">
        <f t="shared" si="4"/>
        <v>42916</v>
      </c>
      <c r="I126" s="2">
        <f t="shared" si="8"/>
        <v>1.5854883995862272</v>
      </c>
      <c r="J126" s="64">
        <v>61559</v>
      </c>
      <c r="K126" s="64">
        <v>26475</v>
      </c>
      <c r="L126" s="64">
        <v>0</v>
      </c>
      <c r="M126" s="65">
        <f t="shared" si="6"/>
        <v>88034</v>
      </c>
      <c r="N126" s="2">
        <f t="shared" si="7"/>
        <v>3.2523274715531256</v>
      </c>
    </row>
    <row r="127" spans="1:14" x14ac:dyDescent="0.45">
      <c r="N127" s="2"/>
    </row>
    <row r="128" spans="1:14" x14ac:dyDescent="0.45">
      <c r="A128" t="s">
        <v>604</v>
      </c>
      <c r="B128" s="37">
        <f>SUM(B5:B127)</f>
        <v>3361147</v>
      </c>
      <c r="C128" s="37">
        <f>SUM(C5:C127)</f>
        <v>3567795</v>
      </c>
      <c r="D128" s="37">
        <f>SUM(D5:D126)</f>
        <v>1963564</v>
      </c>
      <c r="E128" s="37">
        <f>SUM(E5:E126)</f>
        <v>220403</v>
      </c>
      <c r="F128" s="37">
        <f>SUM(F5:F126)</f>
        <v>535364</v>
      </c>
      <c r="H128" s="37">
        <f t="shared" ref="H128" si="9">SUM(C128:F128)</f>
        <v>6287126</v>
      </c>
      <c r="I128" s="2">
        <f>H128/B128</f>
        <v>1.8705299113665663</v>
      </c>
      <c r="N128" s="2"/>
    </row>
  </sheetData>
  <mergeCells count="2">
    <mergeCell ref="C3:I3"/>
    <mergeCell ref="J3:N3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D604-B680-4C03-9D99-2E58516111B1}">
  <dimension ref="A1:F125"/>
  <sheetViews>
    <sheetView workbookViewId="0">
      <selection activeCell="H115" sqref="H115"/>
    </sheetView>
  </sheetViews>
  <sheetFormatPr defaultRowHeight="14.25" x14ac:dyDescent="0.45"/>
  <cols>
    <col min="1" max="1" width="52.3984375" bestFit="1" customWidth="1"/>
    <col min="2" max="2" width="22" style="37" customWidth="1"/>
    <col min="3" max="3" width="25" style="37" bestFit="1" customWidth="1"/>
    <col min="4" max="4" width="29.265625" style="37" bestFit="1" customWidth="1"/>
    <col min="5" max="5" width="21" style="3" bestFit="1" customWidth="1"/>
    <col min="6" max="6" width="17.73046875" style="3" bestFit="1" customWidth="1"/>
  </cols>
  <sheetData>
    <row r="1" spans="1:6" x14ac:dyDescent="0.45">
      <c r="A1" s="15" t="s">
        <v>819</v>
      </c>
    </row>
    <row r="3" spans="1:6" x14ac:dyDescent="0.45">
      <c r="A3" s="4" t="s">
        <v>1</v>
      </c>
      <c r="B3" s="39" t="s">
        <v>820</v>
      </c>
      <c r="C3" s="39" t="s">
        <v>821</v>
      </c>
      <c r="D3" s="39" t="s">
        <v>822</v>
      </c>
      <c r="E3" s="12" t="s">
        <v>823</v>
      </c>
      <c r="F3" s="12" t="s">
        <v>824</v>
      </c>
    </row>
    <row r="4" spans="1:6" x14ac:dyDescent="0.45">
      <c r="A4" s="1" t="s">
        <v>12</v>
      </c>
      <c r="B4" s="64">
        <v>66219</v>
      </c>
      <c r="C4" s="64">
        <v>4792</v>
      </c>
      <c r="D4" s="64">
        <v>8779</v>
      </c>
      <c r="E4" s="3">
        <f>C4/B4</f>
        <v>7.2365937268759728E-2</v>
      </c>
      <c r="F4" s="3">
        <f>D4/B4</f>
        <v>0.13257524275510049</v>
      </c>
    </row>
    <row r="5" spans="1:6" x14ac:dyDescent="0.45">
      <c r="A5" s="1" t="s">
        <v>17</v>
      </c>
      <c r="B5" s="64">
        <v>16101</v>
      </c>
      <c r="C5" s="64">
        <v>399</v>
      </c>
      <c r="D5" s="64">
        <v>809</v>
      </c>
      <c r="E5" s="3">
        <f t="shared" ref="E5:E69" si="0">C5/B5</f>
        <v>2.4781069498788895E-2</v>
      </c>
      <c r="F5" s="3">
        <f t="shared" ref="F5:F69" si="1">D5/B5</f>
        <v>5.0245326377243653E-2</v>
      </c>
    </row>
    <row r="6" spans="1:6" x14ac:dyDescent="0.45">
      <c r="A6" s="1" t="s">
        <v>22</v>
      </c>
      <c r="B6" s="64">
        <v>43220</v>
      </c>
      <c r="C6" s="64">
        <v>1590</v>
      </c>
      <c r="D6" s="64">
        <v>2771</v>
      </c>
      <c r="E6" s="3">
        <f t="shared" si="0"/>
        <v>3.6788523831559464E-2</v>
      </c>
      <c r="F6" s="3">
        <f t="shared" si="1"/>
        <v>6.411383618695049E-2</v>
      </c>
    </row>
    <row r="7" spans="1:6" x14ac:dyDescent="0.45">
      <c r="A7" s="1" t="s">
        <v>27</v>
      </c>
      <c r="B7" s="64">
        <v>17880</v>
      </c>
      <c r="C7" s="64">
        <v>1033</v>
      </c>
      <c r="D7" s="64">
        <v>284</v>
      </c>
      <c r="E7" s="3">
        <f t="shared" si="0"/>
        <v>5.7774049217002237E-2</v>
      </c>
      <c r="F7" s="3">
        <f t="shared" si="1"/>
        <v>1.5883668903803133E-2</v>
      </c>
    </row>
    <row r="8" spans="1:6" x14ac:dyDescent="0.45">
      <c r="A8" s="1" t="s">
        <v>32</v>
      </c>
      <c r="B8" s="64">
        <v>10717</v>
      </c>
      <c r="C8" s="64">
        <v>374</v>
      </c>
      <c r="D8" s="64">
        <v>485</v>
      </c>
      <c r="E8" s="3">
        <f t="shared" si="0"/>
        <v>3.4897825884109356E-2</v>
      </c>
      <c r="F8" s="3">
        <f t="shared" si="1"/>
        <v>4.525520201548941E-2</v>
      </c>
    </row>
    <row r="9" spans="1:6" x14ac:dyDescent="0.45">
      <c r="A9" s="1" t="s">
        <v>38</v>
      </c>
      <c r="B9" s="64">
        <v>5485</v>
      </c>
      <c r="C9" s="64">
        <v>142</v>
      </c>
      <c r="D9" s="64">
        <v>150</v>
      </c>
      <c r="E9" s="3">
        <f t="shared" si="0"/>
        <v>2.5888787602552414E-2</v>
      </c>
      <c r="F9" s="3">
        <f t="shared" si="1"/>
        <v>2.7347310847766638E-2</v>
      </c>
    </row>
    <row r="10" spans="1:6" x14ac:dyDescent="0.45">
      <c r="A10" s="1" t="s">
        <v>43</v>
      </c>
      <c r="B10" s="64">
        <v>59856</v>
      </c>
      <c r="C10" s="64">
        <v>6645</v>
      </c>
      <c r="D10" s="64">
        <v>7961</v>
      </c>
      <c r="E10" s="3">
        <f t="shared" si="0"/>
        <v>0.11101643945469127</v>
      </c>
      <c r="F10" s="3">
        <f t="shared" si="1"/>
        <v>0.13300253942796045</v>
      </c>
    </row>
    <row r="11" spans="1:6" x14ac:dyDescent="0.45">
      <c r="A11" s="1" t="s">
        <v>48</v>
      </c>
      <c r="B11" s="64">
        <v>12408</v>
      </c>
      <c r="C11" s="64">
        <v>249</v>
      </c>
      <c r="D11" s="64">
        <v>177</v>
      </c>
      <c r="E11" s="3">
        <f t="shared" si="0"/>
        <v>2.0067698259187621E-2</v>
      </c>
      <c r="F11" s="3">
        <f t="shared" si="1"/>
        <v>1.4264990328820115E-2</v>
      </c>
    </row>
    <row r="12" spans="1:6" x14ac:dyDescent="0.45">
      <c r="A12" s="1" t="s">
        <v>53</v>
      </c>
      <c r="B12" s="64">
        <v>61089</v>
      </c>
      <c r="C12" s="64">
        <v>2230</v>
      </c>
      <c r="D12" s="64">
        <v>7865</v>
      </c>
      <c r="E12" s="3">
        <f t="shared" si="0"/>
        <v>3.6504116944130693E-2</v>
      </c>
      <c r="F12" s="3">
        <f t="shared" si="1"/>
        <v>0.12874658285452373</v>
      </c>
    </row>
    <row r="13" spans="1:6" x14ac:dyDescent="0.45">
      <c r="A13" s="1" t="s">
        <v>58</v>
      </c>
      <c r="B13" s="64">
        <v>17341</v>
      </c>
      <c r="C13" s="64">
        <v>336</v>
      </c>
      <c r="D13" s="64">
        <v>152</v>
      </c>
      <c r="E13" s="3">
        <f t="shared" si="0"/>
        <v>1.9376045210772158E-2</v>
      </c>
      <c r="F13" s="3">
        <f t="shared" si="1"/>
        <v>8.7653537858255002E-3</v>
      </c>
    </row>
    <row r="14" spans="1:6" x14ac:dyDescent="0.45">
      <c r="A14" s="1" t="s">
        <v>63</v>
      </c>
      <c r="B14" s="64">
        <v>26313</v>
      </c>
      <c r="C14" s="64">
        <v>1333</v>
      </c>
      <c r="D14" s="64">
        <v>1377</v>
      </c>
      <c r="E14" s="3">
        <f t="shared" si="0"/>
        <v>5.0659369893208683E-2</v>
      </c>
      <c r="F14" s="3">
        <f t="shared" si="1"/>
        <v>5.2331547143997265E-2</v>
      </c>
    </row>
    <row r="15" spans="1:6" x14ac:dyDescent="0.45">
      <c r="A15" s="1" t="s">
        <v>68</v>
      </c>
      <c r="B15" s="64">
        <v>11515</v>
      </c>
      <c r="C15" s="64">
        <v>463</v>
      </c>
      <c r="D15" s="64">
        <v>24</v>
      </c>
      <c r="E15" s="3">
        <f t="shared" si="0"/>
        <v>4.0208423795049936E-2</v>
      </c>
      <c r="F15" s="3">
        <f t="shared" si="1"/>
        <v>2.0842379504993486E-3</v>
      </c>
    </row>
    <row r="16" spans="1:6" x14ac:dyDescent="0.45">
      <c r="A16" s="1" t="s">
        <v>73</v>
      </c>
      <c r="B16" s="64">
        <v>25541</v>
      </c>
      <c r="C16" s="64">
        <v>1132</v>
      </c>
      <c r="D16" s="64">
        <v>4795</v>
      </c>
      <c r="E16" s="3">
        <f t="shared" si="0"/>
        <v>4.4320895814572644E-2</v>
      </c>
      <c r="F16" s="3">
        <f t="shared" si="1"/>
        <v>0.18773736345483732</v>
      </c>
    </row>
    <row r="17" spans="1:6" x14ac:dyDescent="0.45">
      <c r="A17" s="1" t="s">
        <v>78</v>
      </c>
      <c r="B17" s="64">
        <v>11625</v>
      </c>
      <c r="C17" s="64">
        <v>343</v>
      </c>
      <c r="D17" s="64">
        <v>195</v>
      </c>
      <c r="E17" s="3">
        <f t="shared" si="0"/>
        <v>2.950537634408602E-2</v>
      </c>
      <c r="F17" s="3">
        <f t="shared" si="1"/>
        <v>1.6774193548387096E-2</v>
      </c>
    </row>
    <row r="18" spans="1:6" x14ac:dyDescent="0.45">
      <c r="A18" s="1" t="s">
        <v>83</v>
      </c>
      <c r="B18" s="64">
        <v>567</v>
      </c>
      <c r="C18" s="64">
        <v>194</v>
      </c>
      <c r="D18" s="64">
        <v>0</v>
      </c>
      <c r="E18" s="3">
        <f>C18/B18</f>
        <v>0.3421516754850088</v>
      </c>
      <c r="F18" s="3">
        <f>D18/B18</f>
        <v>0</v>
      </c>
    </row>
    <row r="19" spans="1:6" x14ac:dyDescent="0.45">
      <c r="A19" s="1" t="s">
        <v>88</v>
      </c>
      <c r="B19" s="64">
        <v>5987</v>
      </c>
      <c r="C19" s="64">
        <v>41</v>
      </c>
      <c r="D19" s="64">
        <v>105</v>
      </c>
      <c r="E19" s="3">
        <f t="shared" si="0"/>
        <v>6.8481710372473694E-3</v>
      </c>
      <c r="F19" s="3">
        <f t="shared" si="1"/>
        <v>1.7537998997828628E-2</v>
      </c>
    </row>
    <row r="20" spans="1:6" x14ac:dyDescent="0.45">
      <c r="A20" s="1" t="s">
        <v>93</v>
      </c>
      <c r="B20" s="64">
        <v>14959</v>
      </c>
      <c r="C20" s="64">
        <v>911</v>
      </c>
      <c r="D20" s="64">
        <v>63</v>
      </c>
      <c r="E20" s="3">
        <f t="shared" si="0"/>
        <v>6.089979276689618E-2</v>
      </c>
      <c r="F20" s="3">
        <f t="shared" si="1"/>
        <v>4.2115114646700987E-3</v>
      </c>
    </row>
    <row r="21" spans="1:6" x14ac:dyDescent="0.45">
      <c r="A21" s="1" t="s">
        <v>98</v>
      </c>
      <c r="B21" s="64">
        <v>20517</v>
      </c>
      <c r="C21" s="64">
        <v>1738</v>
      </c>
      <c r="D21" s="64">
        <v>308</v>
      </c>
      <c r="E21" s="3">
        <f t="shared" si="0"/>
        <v>8.4710240288541211E-2</v>
      </c>
      <c r="F21" s="3">
        <f t="shared" si="1"/>
        <v>1.501194131695667E-2</v>
      </c>
    </row>
    <row r="22" spans="1:6" x14ac:dyDescent="0.45">
      <c r="A22" s="1" t="s">
        <v>103</v>
      </c>
      <c r="B22" s="64">
        <v>8960</v>
      </c>
      <c r="C22" s="64">
        <v>1221</v>
      </c>
      <c r="D22" s="64">
        <v>3395</v>
      </c>
      <c r="E22" s="3">
        <f t="shared" si="0"/>
        <v>0.13627232142857143</v>
      </c>
      <c r="F22" s="3">
        <f t="shared" si="1"/>
        <v>0.37890625</v>
      </c>
    </row>
    <row r="23" spans="1:6" x14ac:dyDescent="0.45">
      <c r="A23" s="1" t="s">
        <v>108</v>
      </c>
      <c r="B23" s="64">
        <v>16443</v>
      </c>
      <c r="C23" s="64">
        <v>812</v>
      </c>
      <c r="D23" s="64">
        <v>2182</v>
      </c>
      <c r="E23" s="3">
        <f t="shared" si="0"/>
        <v>4.9382716049382713E-2</v>
      </c>
      <c r="F23" s="3">
        <f t="shared" si="1"/>
        <v>0.1327008453445235</v>
      </c>
    </row>
    <row r="24" spans="1:6" x14ac:dyDescent="0.45">
      <c r="A24" s="1" t="s">
        <v>113</v>
      </c>
      <c r="B24" s="64">
        <v>12626</v>
      </c>
      <c r="C24" s="64">
        <v>1244</v>
      </c>
      <c r="D24" s="64">
        <v>3388</v>
      </c>
      <c r="E24" s="3">
        <f t="shared" si="0"/>
        <v>9.8526849358466659E-2</v>
      </c>
      <c r="F24" s="3">
        <f t="shared" si="1"/>
        <v>0.26833518137177254</v>
      </c>
    </row>
    <row r="25" spans="1:6" x14ac:dyDescent="0.45">
      <c r="A25" s="1" t="s">
        <v>118</v>
      </c>
      <c r="B25" s="64">
        <v>42347</v>
      </c>
      <c r="C25" s="64">
        <v>2807</v>
      </c>
      <c r="D25" s="64">
        <v>9020</v>
      </c>
      <c r="E25" s="3">
        <f t="shared" si="0"/>
        <v>6.6285687297801502E-2</v>
      </c>
      <c r="F25" s="3">
        <f t="shared" si="1"/>
        <v>0.21300210168370842</v>
      </c>
    </row>
    <row r="26" spans="1:6" x14ac:dyDescent="0.45">
      <c r="A26" s="1" t="s">
        <v>123</v>
      </c>
      <c r="B26" s="64">
        <v>15594</v>
      </c>
      <c r="C26" s="64">
        <v>2092</v>
      </c>
      <c r="D26" s="64">
        <v>1115</v>
      </c>
      <c r="E26" s="3">
        <f t="shared" si="0"/>
        <v>0.13415416185712453</v>
      </c>
      <c r="F26" s="3">
        <f t="shared" si="1"/>
        <v>7.150185968962422E-2</v>
      </c>
    </row>
    <row r="27" spans="1:6" x14ac:dyDescent="0.45">
      <c r="A27" s="1" t="s">
        <v>128</v>
      </c>
      <c r="B27" s="64">
        <v>40757</v>
      </c>
      <c r="C27" s="64">
        <v>3742</v>
      </c>
      <c r="D27" s="64">
        <v>5262</v>
      </c>
      <c r="E27" s="3">
        <f t="shared" si="0"/>
        <v>9.1812449395195922E-2</v>
      </c>
      <c r="F27" s="3">
        <f t="shared" si="1"/>
        <v>0.12910665652525946</v>
      </c>
    </row>
    <row r="28" spans="1:6" x14ac:dyDescent="0.45">
      <c r="A28" s="1" t="s">
        <v>133</v>
      </c>
      <c r="B28" s="64">
        <v>15005</v>
      </c>
      <c r="C28" s="64">
        <v>900</v>
      </c>
      <c r="D28" s="64">
        <v>1284</v>
      </c>
      <c r="E28" s="3">
        <f t="shared" si="0"/>
        <v>5.9980006664445182E-2</v>
      </c>
      <c r="F28" s="3">
        <f t="shared" si="1"/>
        <v>8.557147617460846E-2</v>
      </c>
    </row>
    <row r="29" spans="1:6" x14ac:dyDescent="0.45">
      <c r="A29" s="1" t="s">
        <v>138</v>
      </c>
      <c r="B29" s="64">
        <v>16847</v>
      </c>
      <c r="C29" s="64">
        <v>2004</v>
      </c>
      <c r="D29" s="64">
        <v>3940</v>
      </c>
      <c r="E29" s="3">
        <f t="shared" si="0"/>
        <v>0.11895292930492075</v>
      </c>
      <c r="F29" s="3">
        <f t="shared" si="1"/>
        <v>0.23386953166735919</v>
      </c>
    </row>
    <row r="30" spans="1:6" x14ac:dyDescent="0.45">
      <c r="A30" s="1" t="s">
        <v>143</v>
      </c>
      <c r="B30" s="64">
        <v>4782</v>
      </c>
      <c r="C30" s="64">
        <v>-1</v>
      </c>
      <c r="D30" s="64">
        <v>-1</v>
      </c>
      <c r="E30" s="3">
        <f t="shared" si="0"/>
        <v>-2.0911752404851526E-4</v>
      </c>
      <c r="F30" s="3">
        <f t="shared" si="1"/>
        <v>-2.0911752404851526E-4</v>
      </c>
    </row>
    <row r="31" spans="1:6" x14ac:dyDescent="0.45">
      <c r="A31" s="1" t="s">
        <v>148</v>
      </c>
      <c r="B31" s="64">
        <v>36121</v>
      </c>
      <c r="C31" s="64">
        <v>963</v>
      </c>
      <c r="D31" s="64">
        <v>1786</v>
      </c>
      <c r="E31" s="3">
        <f t="shared" si="0"/>
        <v>2.6660391462030399E-2</v>
      </c>
      <c r="F31" s="3">
        <f t="shared" si="1"/>
        <v>4.9444921236953571E-2</v>
      </c>
    </row>
    <row r="32" spans="1:6" x14ac:dyDescent="0.45">
      <c r="A32" s="1" t="s">
        <v>153</v>
      </c>
      <c r="B32" s="64">
        <v>11717</v>
      </c>
      <c r="C32" s="64">
        <v>654</v>
      </c>
      <c r="D32" s="64">
        <v>251</v>
      </c>
      <c r="E32" s="3">
        <f t="shared" si="0"/>
        <v>5.5816335239395748E-2</v>
      </c>
      <c r="F32" s="3">
        <f t="shared" si="1"/>
        <v>2.1421865665272682E-2</v>
      </c>
    </row>
    <row r="33" spans="1:6" x14ac:dyDescent="0.45">
      <c r="A33" s="1" t="s">
        <v>158</v>
      </c>
      <c r="B33" s="64">
        <v>19722</v>
      </c>
      <c r="C33" s="64">
        <v>736</v>
      </c>
      <c r="D33" s="64">
        <v>244</v>
      </c>
      <c r="E33" s="3">
        <f t="shared" si="0"/>
        <v>3.7318730351891288E-2</v>
      </c>
      <c r="F33" s="3">
        <f t="shared" si="1"/>
        <v>1.2371970388398743E-2</v>
      </c>
    </row>
    <row r="34" spans="1:6" x14ac:dyDescent="0.45">
      <c r="A34" s="1" t="s">
        <v>163</v>
      </c>
      <c r="B34" s="64">
        <v>60915</v>
      </c>
      <c r="C34" s="64">
        <v>3170</v>
      </c>
      <c r="D34" s="64">
        <v>3222</v>
      </c>
      <c r="E34" s="3">
        <f t="shared" si="0"/>
        <v>5.2039727489124186E-2</v>
      </c>
      <c r="F34" s="3">
        <f t="shared" si="1"/>
        <v>5.2893376015759663E-2</v>
      </c>
    </row>
    <row r="35" spans="1:6" x14ac:dyDescent="0.45">
      <c r="A35" s="1" t="s">
        <v>168</v>
      </c>
      <c r="B35" s="64">
        <v>47524</v>
      </c>
      <c r="C35" s="64">
        <v>1951</v>
      </c>
      <c r="D35" s="64">
        <v>1428</v>
      </c>
      <c r="E35" s="3">
        <f t="shared" si="0"/>
        <v>4.1052941671576464E-2</v>
      </c>
      <c r="F35" s="3">
        <f t="shared" si="1"/>
        <v>3.0047975759616194E-2</v>
      </c>
    </row>
    <row r="36" spans="1:6" x14ac:dyDescent="0.45">
      <c r="A36" s="1" t="s">
        <v>173</v>
      </c>
      <c r="B36" s="64">
        <v>292962</v>
      </c>
      <c r="C36" s="64">
        <v>21216</v>
      </c>
      <c r="D36" s="64">
        <v>39996</v>
      </c>
      <c r="E36" s="3">
        <f t="shared" si="0"/>
        <v>7.241894853257419E-2</v>
      </c>
      <c r="F36" s="3">
        <f t="shared" si="1"/>
        <v>0.1365228254858992</v>
      </c>
    </row>
    <row r="37" spans="1:6" x14ac:dyDescent="0.45">
      <c r="A37" s="1" t="s">
        <v>177</v>
      </c>
      <c r="B37" s="64">
        <v>16337</v>
      </c>
      <c r="C37" s="64">
        <v>2123</v>
      </c>
      <c r="D37" s="64">
        <v>2918</v>
      </c>
      <c r="E37" s="3">
        <f t="shared" si="0"/>
        <v>0.12995041929362797</v>
      </c>
      <c r="F37" s="3">
        <f t="shared" si="1"/>
        <v>0.17861296443655506</v>
      </c>
    </row>
    <row r="38" spans="1:6" x14ac:dyDescent="0.45">
      <c r="A38" s="1" t="s">
        <v>182</v>
      </c>
      <c r="B38" s="64">
        <v>13431</v>
      </c>
      <c r="C38" s="64">
        <v>1346</v>
      </c>
      <c r="D38" s="64">
        <v>1220</v>
      </c>
      <c r="E38" s="3">
        <f t="shared" si="0"/>
        <v>0.10021591839773658</v>
      </c>
      <c r="F38" s="3">
        <f t="shared" si="1"/>
        <v>9.0834636289181744E-2</v>
      </c>
    </row>
    <row r="39" spans="1:6" x14ac:dyDescent="0.45">
      <c r="A39" s="1" t="s">
        <v>187</v>
      </c>
      <c r="B39" s="64">
        <v>18165</v>
      </c>
      <c r="C39" s="64">
        <v>2175</v>
      </c>
      <c r="D39" s="64">
        <v>2279</v>
      </c>
      <c r="E39" s="3">
        <f t="shared" si="0"/>
        <v>0.11973575557390587</v>
      </c>
      <c r="F39" s="3">
        <f t="shared" si="1"/>
        <v>0.12546105147261216</v>
      </c>
    </row>
    <row r="40" spans="1:6" x14ac:dyDescent="0.45">
      <c r="A40" s="1" t="s">
        <v>192</v>
      </c>
      <c r="B40" s="64">
        <v>55446</v>
      </c>
      <c r="C40" s="64">
        <v>2663</v>
      </c>
      <c r="D40" s="64">
        <v>2352</v>
      </c>
      <c r="E40" s="3">
        <f t="shared" si="0"/>
        <v>4.8028712621289181E-2</v>
      </c>
      <c r="F40" s="3">
        <f t="shared" si="1"/>
        <v>4.2419651552862245E-2</v>
      </c>
    </row>
    <row r="41" spans="1:6" x14ac:dyDescent="0.45">
      <c r="A41" s="1" t="s">
        <v>197</v>
      </c>
      <c r="B41" s="64">
        <v>20846</v>
      </c>
      <c r="C41" s="64">
        <v>672</v>
      </c>
      <c r="D41" s="64">
        <v>1760</v>
      </c>
      <c r="E41" s="3">
        <f t="shared" si="0"/>
        <v>3.2236400268636667E-2</v>
      </c>
      <c r="F41" s="3">
        <f t="shared" si="1"/>
        <v>8.4428667370238894E-2</v>
      </c>
    </row>
    <row r="42" spans="1:6" x14ac:dyDescent="0.45">
      <c r="A42" s="1" t="s">
        <v>202</v>
      </c>
      <c r="B42" s="64">
        <v>17243</v>
      </c>
      <c r="C42" s="64">
        <v>425</v>
      </c>
      <c r="D42" s="64">
        <v>599</v>
      </c>
      <c r="E42" s="3">
        <f t="shared" si="0"/>
        <v>2.464768311778693E-2</v>
      </c>
      <c r="F42" s="3">
        <f t="shared" si="1"/>
        <v>3.4738734558951462E-2</v>
      </c>
    </row>
    <row r="43" spans="1:6" x14ac:dyDescent="0.45">
      <c r="A43" s="1" t="s">
        <v>206</v>
      </c>
      <c r="B43" s="64">
        <v>18727</v>
      </c>
      <c r="C43" s="64">
        <v>195</v>
      </c>
      <c r="D43" s="64">
        <v>48</v>
      </c>
      <c r="E43" s="3">
        <f t="shared" si="0"/>
        <v>1.0412773001548567E-2</v>
      </c>
      <c r="F43" s="3">
        <f t="shared" si="1"/>
        <v>2.5631441234581086E-3</v>
      </c>
    </row>
    <row r="44" spans="1:6" x14ac:dyDescent="0.45">
      <c r="A44" s="1" t="s">
        <v>211</v>
      </c>
      <c r="B44" s="64">
        <v>14515</v>
      </c>
      <c r="C44" s="64">
        <v>475</v>
      </c>
      <c r="D44" s="64">
        <v>589</v>
      </c>
      <c r="E44" s="3">
        <f t="shared" si="0"/>
        <v>3.272476748191526E-2</v>
      </c>
      <c r="F44" s="3">
        <f t="shared" si="1"/>
        <v>4.0578711677574923E-2</v>
      </c>
    </row>
    <row r="45" spans="1:6" x14ac:dyDescent="0.45">
      <c r="A45" s="1" t="s">
        <v>216</v>
      </c>
      <c r="B45" s="64">
        <v>10057</v>
      </c>
      <c r="C45" s="64">
        <v>265</v>
      </c>
      <c r="D45" s="64">
        <v>29</v>
      </c>
      <c r="E45" s="3">
        <f t="shared" si="0"/>
        <v>2.6349806105200359E-2</v>
      </c>
      <c r="F45" s="3">
        <f t="shared" si="1"/>
        <v>2.88356368698419E-3</v>
      </c>
    </row>
    <row r="46" spans="1:6" x14ac:dyDescent="0.45">
      <c r="A46" s="1" t="s">
        <v>221</v>
      </c>
      <c r="B46" s="64">
        <v>14212</v>
      </c>
      <c r="C46" s="64">
        <v>1779</v>
      </c>
      <c r="D46" s="64">
        <v>2073</v>
      </c>
      <c r="E46" s="3">
        <f t="shared" si="0"/>
        <v>0.12517590768364761</v>
      </c>
      <c r="F46" s="3">
        <f t="shared" si="1"/>
        <v>0.14586265128060794</v>
      </c>
    </row>
    <row r="47" spans="1:6" x14ac:dyDescent="0.45">
      <c r="A47" s="1" t="s">
        <v>226</v>
      </c>
      <c r="B47" s="64">
        <v>30303</v>
      </c>
      <c r="C47" s="64">
        <v>2425</v>
      </c>
      <c r="D47" s="64">
        <v>3405</v>
      </c>
      <c r="E47" s="3">
        <f t="shared" si="0"/>
        <v>8.002508002508002E-2</v>
      </c>
      <c r="F47" s="3">
        <f t="shared" si="1"/>
        <v>0.11236511236511236</v>
      </c>
    </row>
    <row r="48" spans="1:6" x14ac:dyDescent="0.45">
      <c r="A48" s="1" t="s">
        <v>231</v>
      </c>
      <c r="B48" s="64">
        <v>26434</v>
      </c>
      <c r="C48" s="64">
        <v>650</v>
      </c>
      <c r="D48" s="64">
        <v>36</v>
      </c>
      <c r="E48" s="3">
        <f t="shared" si="0"/>
        <v>2.4589543769387909E-2</v>
      </c>
      <c r="F48" s="3">
        <f t="shared" si="1"/>
        <v>1.361882424150715E-3</v>
      </c>
    </row>
    <row r="49" spans="1:6" x14ac:dyDescent="0.45">
      <c r="A49" s="1" t="s">
        <v>236</v>
      </c>
      <c r="B49" s="64">
        <v>23800</v>
      </c>
      <c r="C49" s="64">
        <v>224</v>
      </c>
      <c r="D49" s="64">
        <v>0</v>
      </c>
      <c r="E49" s="3">
        <f t="shared" si="0"/>
        <v>9.4117647058823521E-3</v>
      </c>
      <c r="F49" s="3">
        <f t="shared" si="1"/>
        <v>0</v>
      </c>
    </row>
    <row r="50" spans="1:6" x14ac:dyDescent="0.45">
      <c r="A50" s="1" t="s">
        <v>241</v>
      </c>
      <c r="B50" s="64">
        <v>14574</v>
      </c>
      <c r="C50" s="64">
        <v>935</v>
      </c>
      <c r="D50" s="64">
        <v>402</v>
      </c>
      <c r="E50" s="3">
        <f t="shared" si="0"/>
        <v>6.4155345135172223E-2</v>
      </c>
      <c r="F50" s="3">
        <f t="shared" si="1"/>
        <v>2.7583367641004528E-2</v>
      </c>
    </row>
    <row r="51" spans="1:6" x14ac:dyDescent="0.45">
      <c r="A51" s="1" t="s">
        <v>246</v>
      </c>
      <c r="B51" s="64">
        <v>29503</v>
      </c>
      <c r="C51" s="64">
        <v>423</v>
      </c>
      <c r="D51" s="64">
        <v>244</v>
      </c>
      <c r="E51" s="3">
        <f t="shared" si="0"/>
        <v>1.4337524997457886E-2</v>
      </c>
      <c r="F51" s="3">
        <f t="shared" si="1"/>
        <v>8.270345388604548E-3</v>
      </c>
    </row>
    <row r="52" spans="1:6" x14ac:dyDescent="0.45">
      <c r="A52" s="1" t="s">
        <v>251</v>
      </c>
      <c r="B52" s="64">
        <v>19401</v>
      </c>
      <c r="C52" s="64">
        <v>1047</v>
      </c>
      <c r="D52" s="64">
        <v>4208</v>
      </c>
      <c r="E52" s="3">
        <f t="shared" si="0"/>
        <v>5.3966290397402195E-2</v>
      </c>
      <c r="F52" s="3">
        <f t="shared" si="1"/>
        <v>0.21689603628678933</v>
      </c>
    </row>
    <row r="53" spans="1:6" x14ac:dyDescent="0.45">
      <c r="A53" s="1" t="s">
        <v>256</v>
      </c>
      <c r="B53" s="64">
        <v>12597</v>
      </c>
      <c r="C53" s="64">
        <v>980</v>
      </c>
      <c r="D53" s="64">
        <v>728</v>
      </c>
      <c r="E53" s="3">
        <f t="shared" si="0"/>
        <v>7.7796300706517427E-2</v>
      </c>
      <c r="F53" s="3">
        <f t="shared" si="1"/>
        <v>5.7791537667698657E-2</v>
      </c>
    </row>
    <row r="54" spans="1:6" x14ac:dyDescent="0.45">
      <c r="A54" s="1" t="s">
        <v>261</v>
      </c>
      <c r="B54" s="64">
        <v>17532</v>
      </c>
      <c r="C54" s="64">
        <v>1898</v>
      </c>
      <c r="D54" s="64">
        <v>11675</v>
      </c>
      <c r="E54" s="3">
        <f t="shared" si="0"/>
        <v>0.10825918320784851</v>
      </c>
      <c r="F54" s="3">
        <f t="shared" si="1"/>
        <v>0.66592516541181834</v>
      </c>
    </row>
    <row r="55" spans="1:6" x14ac:dyDescent="0.45">
      <c r="A55" s="1" t="s">
        <v>266</v>
      </c>
      <c r="B55" s="64">
        <v>7886</v>
      </c>
      <c r="C55" s="64">
        <v>348</v>
      </c>
      <c r="D55" s="64">
        <v>77</v>
      </c>
      <c r="E55" s="3">
        <f t="shared" si="0"/>
        <v>4.4128835911742326E-2</v>
      </c>
      <c r="F55" s="3">
        <f t="shared" si="1"/>
        <v>9.7641389804717215E-3</v>
      </c>
    </row>
    <row r="56" spans="1:6" x14ac:dyDescent="0.45">
      <c r="A56" s="1" t="s">
        <v>271</v>
      </c>
      <c r="B56" s="64">
        <v>11161</v>
      </c>
      <c r="C56" s="64">
        <v>1246</v>
      </c>
      <c r="D56" s="64">
        <v>945</v>
      </c>
      <c r="E56" s="3">
        <f t="shared" si="0"/>
        <v>0.11163874204820357</v>
      </c>
      <c r="F56" s="3">
        <f t="shared" si="1"/>
        <v>8.466983245228922E-2</v>
      </c>
    </row>
    <row r="57" spans="1:6" x14ac:dyDescent="0.45">
      <c r="A57" s="1" t="s">
        <v>276</v>
      </c>
      <c r="B57" s="64">
        <v>0</v>
      </c>
      <c r="C57" s="65" t="s">
        <v>37</v>
      </c>
      <c r="D57" s="65" t="s">
        <v>37</v>
      </c>
    </row>
    <row r="58" spans="1:6" x14ac:dyDescent="0.45">
      <c r="A58" s="1" t="s">
        <v>278</v>
      </c>
      <c r="B58" s="64">
        <v>15649</v>
      </c>
      <c r="C58" s="64">
        <v>261</v>
      </c>
      <c r="D58" s="64">
        <v>0</v>
      </c>
      <c r="E58" s="3">
        <f t="shared" si="0"/>
        <v>1.6678382005239953E-2</v>
      </c>
      <c r="F58" s="3">
        <f t="shared" si="1"/>
        <v>0</v>
      </c>
    </row>
    <row r="59" spans="1:6" x14ac:dyDescent="0.45">
      <c r="A59" s="1" t="s">
        <v>283</v>
      </c>
      <c r="B59" s="64">
        <v>39795</v>
      </c>
      <c r="C59" s="64">
        <v>1555</v>
      </c>
      <c r="D59" s="64">
        <v>1304</v>
      </c>
      <c r="E59" s="3">
        <f t="shared" si="0"/>
        <v>3.9075260711144616E-2</v>
      </c>
      <c r="F59" s="3">
        <f t="shared" si="1"/>
        <v>3.276793567031034E-2</v>
      </c>
    </row>
    <row r="60" spans="1:6" x14ac:dyDescent="0.45">
      <c r="A60" s="1" t="s">
        <v>288</v>
      </c>
      <c r="B60" s="64">
        <v>20804</v>
      </c>
      <c r="C60" s="64">
        <v>859</v>
      </c>
      <c r="D60" s="64">
        <v>116</v>
      </c>
      <c r="E60" s="3">
        <f t="shared" si="0"/>
        <v>4.129013651220919E-2</v>
      </c>
      <c r="F60" s="3">
        <f t="shared" si="1"/>
        <v>5.5758507979234767E-3</v>
      </c>
    </row>
    <row r="61" spans="1:6" x14ac:dyDescent="0.45">
      <c r="A61" s="1" t="s">
        <v>293</v>
      </c>
      <c r="B61" s="64">
        <v>8433</v>
      </c>
      <c r="C61" s="64">
        <v>551</v>
      </c>
      <c r="D61" s="64">
        <v>942</v>
      </c>
      <c r="E61" s="3">
        <f t="shared" si="0"/>
        <v>6.5338550930866837E-2</v>
      </c>
      <c r="F61" s="3">
        <f t="shared" si="1"/>
        <v>0.11170401992173604</v>
      </c>
    </row>
    <row r="62" spans="1:6" x14ac:dyDescent="0.45">
      <c r="A62" s="1" t="s">
        <v>298</v>
      </c>
      <c r="B62" s="64">
        <v>10105</v>
      </c>
      <c r="C62" s="64">
        <v>129</v>
      </c>
      <c r="D62" s="64">
        <v>0</v>
      </c>
      <c r="E62" s="3">
        <f t="shared" si="0"/>
        <v>1.276595744680851E-2</v>
      </c>
      <c r="F62" s="3">
        <f t="shared" si="1"/>
        <v>0</v>
      </c>
    </row>
    <row r="63" spans="1:6" x14ac:dyDescent="0.45">
      <c r="A63" s="1" t="s">
        <v>303</v>
      </c>
      <c r="B63" s="64">
        <v>109685</v>
      </c>
      <c r="C63" s="64">
        <v>8203</v>
      </c>
      <c r="D63" s="64">
        <v>19344</v>
      </c>
      <c r="E63" s="3">
        <f t="shared" si="0"/>
        <v>7.478688972968045E-2</v>
      </c>
      <c r="F63" s="3">
        <f t="shared" si="1"/>
        <v>0.17635957514701189</v>
      </c>
    </row>
    <row r="64" spans="1:6" x14ac:dyDescent="0.45">
      <c r="A64" s="1" t="s">
        <v>308</v>
      </c>
      <c r="B64" s="64">
        <v>13573</v>
      </c>
      <c r="C64" s="64">
        <v>130</v>
      </c>
      <c r="D64" s="64">
        <v>679</v>
      </c>
      <c r="E64" s="3">
        <f t="shared" si="0"/>
        <v>9.5778383555588306E-3</v>
      </c>
      <c r="F64" s="3">
        <f t="shared" si="1"/>
        <v>5.002578648788035E-2</v>
      </c>
    </row>
    <row r="65" spans="1:6" x14ac:dyDescent="0.45">
      <c r="A65" s="1" t="s">
        <v>313</v>
      </c>
      <c r="B65" s="64">
        <v>10950</v>
      </c>
      <c r="C65" s="64">
        <v>358</v>
      </c>
      <c r="D65" s="64">
        <v>34</v>
      </c>
      <c r="E65" s="3">
        <f t="shared" si="0"/>
        <v>3.2694063926940638E-2</v>
      </c>
      <c r="F65" s="3">
        <f t="shared" si="1"/>
        <v>3.1050228310502285E-3</v>
      </c>
    </row>
    <row r="66" spans="1:6" x14ac:dyDescent="0.45">
      <c r="A66" s="1" t="s">
        <v>318</v>
      </c>
      <c r="B66" s="64">
        <v>22969</v>
      </c>
      <c r="C66" s="64">
        <v>1211</v>
      </c>
      <c r="D66" s="64">
        <v>873</v>
      </c>
      <c r="E66" s="3">
        <f t="shared" si="0"/>
        <v>5.2723235665462144E-2</v>
      </c>
      <c r="F66" s="3">
        <f t="shared" si="1"/>
        <v>3.8007749575514824E-2</v>
      </c>
    </row>
    <row r="67" spans="1:6" x14ac:dyDescent="0.45">
      <c r="A67" s="1" t="s">
        <v>323</v>
      </c>
      <c r="B67" s="64">
        <v>14997</v>
      </c>
      <c r="C67" s="64">
        <v>726</v>
      </c>
      <c r="D67" s="64">
        <v>645</v>
      </c>
      <c r="E67" s="3">
        <f t="shared" si="0"/>
        <v>4.8409681936387276E-2</v>
      </c>
      <c r="F67" s="3">
        <f t="shared" si="1"/>
        <v>4.300860172034407E-2</v>
      </c>
    </row>
    <row r="68" spans="1:6" x14ac:dyDescent="0.45">
      <c r="A68" s="1" t="s">
        <v>328</v>
      </c>
      <c r="B68" s="64">
        <v>22443</v>
      </c>
      <c r="C68" s="64">
        <v>688</v>
      </c>
      <c r="D68" s="64">
        <v>1654</v>
      </c>
      <c r="E68" s="3">
        <f t="shared" si="0"/>
        <v>3.0655438221271664E-2</v>
      </c>
      <c r="F68" s="3">
        <f t="shared" si="1"/>
        <v>7.369781223544089E-2</v>
      </c>
    </row>
    <row r="69" spans="1:6" x14ac:dyDescent="0.45">
      <c r="A69" s="1" t="s">
        <v>333</v>
      </c>
      <c r="B69" s="64">
        <v>26315</v>
      </c>
      <c r="C69" s="64">
        <v>1110</v>
      </c>
      <c r="D69" s="64">
        <v>225</v>
      </c>
      <c r="E69" s="3">
        <f t="shared" si="0"/>
        <v>4.218126543796314E-2</v>
      </c>
      <c r="F69" s="3">
        <f t="shared" si="1"/>
        <v>8.5502565076952305E-3</v>
      </c>
    </row>
    <row r="70" spans="1:6" x14ac:dyDescent="0.45">
      <c r="A70" s="1" t="s">
        <v>338</v>
      </c>
      <c r="B70" s="64">
        <v>10377</v>
      </c>
      <c r="C70" s="64">
        <v>1650</v>
      </c>
      <c r="D70" s="64">
        <v>300</v>
      </c>
      <c r="E70" s="3">
        <f t="shared" ref="E70:E125" si="2">C70/B70</f>
        <v>0.15900549291702804</v>
      </c>
      <c r="F70" s="3">
        <f t="shared" ref="F70:F125" si="3">D70/B70</f>
        <v>2.8910089621277824E-2</v>
      </c>
    </row>
    <row r="71" spans="1:6" x14ac:dyDescent="0.45">
      <c r="A71" s="1" t="s">
        <v>343</v>
      </c>
      <c r="B71" s="64">
        <v>7049</v>
      </c>
      <c r="C71" s="64">
        <v>86</v>
      </c>
      <c r="D71" s="64">
        <v>41</v>
      </c>
      <c r="E71" s="3">
        <f t="shared" si="2"/>
        <v>1.2200312101007235E-2</v>
      </c>
      <c r="F71" s="3">
        <f t="shared" si="3"/>
        <v>5.8164278621081001E-3</v>
      </c>
    </row>
    <row r="72" spans="1:6" x14ac:dyDescent="0.45">
      <c r="A72" s="1" t="s">
        <v>348</v>
      </c>
      <c r="B72" s="64">
        <v>12819</v>
      </c>
      <c r="C72" s="64">
        <v>621</v>
      </c>
      <c r="D72" s="64">
        <v>2</v>
      </c>
      <c r="E72" s="3">
        <f t="shared" si="2"/>
        <v>4.8443716358530307E-2</v>
      </c>
      <c r="F72" s="3">
        <f t="shared" si="3"/>
        <v>1.5601841017240034E-4</v>
      </c>
    </row>
    <row r="73" spans="1:6" x14ac:dyDescent="0.45">
      <c r="A73" s="1" t="s">
        <v>353</v>
      </c>
      <c r="B73" s="64">
        <v>808266</v>
      </c>
      <c r="C73" s="64">
        <v>162051</v>
      </c>
      <c r="D73" s="64">
        <v>155871</v>
      </c>
      <c r="E73" s="3">
        <f t="shared" si="2"/>
        <v>0.20049216470815301</v>
      </c>
      <c r="F73" s="3">
        <f t="shared" si="3"/>
        <v>0.19284616697968243</v>
      </c>
    </row>
    <row r="74" spans="1:6" x14ac:dyDescent="0.45">
      <c r="A74" s="1" t="s">
        <v>358</v>
      </c>
      <c r="B74" s="64">
        <v>39911</v>
      </c>
      <c r="C74" s="64">
        <v>1853</v>
      </c>
      <c r="D74" s="64">
        <v>1283</v>
      </c>
      <c r="E74" s="3">
        <f t="shared" si="2"/>
        <v>4.6428302974117409E-2</v>
      </c>
      <c r="F74" s="3">
        <f t="shared" si="3"/>
        <v>3.2146526020395381E-2</v>
      </c>
    </row>
    <row r="75" spans="1:6" x14ac:dyDescent="0.45">
      <c r="A75" s="1" t="s">
        <v>363</v>
      </c>
      <c r="B75" s="64">
        <v>3383</v>
      </c>
      <c r="C75" s="64">
        <v>344</v>
      </c>
      <c r="D75" s="64">
        <v>587</v>
      </c>
      <c r="E75" s="3">
        <f t="shared" si="2"/>
        <v>0.10168489506355306</v>
      </c>
      <c r="F75" s="3">
        <f t="shared" si="3"/>
        <v>0.17351463198344663</v>
      </c>
    </row>
    <row r="76" spans="1:6" x14ac:dyDescent="0.45">
      <c r="A76" s="1" t="s">
        <v>368</v>
      </c>
      <c r="B76" s="64">
        <v>11775</v>
      </c>
      <c r="C76" s="64">
        <v>419</v>
      </c>
      <c r="D76" s="64">
        <v>4221</v>
      </c>
      <c r="E76" s="3">
        <f t="shared" si="2"/>
        <v>3.5583864118895969E-2</v>
      </c>
      <c r="F76" s="3">
        <f t="shared" si="3"/>
        <v>0.35847133757961785</v>
      </c>
    </row>
    <row r="77" spans="1:6" x14ac:dyDescent="0.45">
      <c r="A77" s="1" t="s">
        <v>373</v>
      </c>
      <c r="B77" s="64">
        <v>4054</v>
      </c>
      <c r="C77" s="64">
        <v>84</v>
      </c>
      <c r="D77" s="64">
        <v>100</v>
      </c>
      <c r="E77" s="3">
        <f t="shared" si="2"/>
        <v>2.0720276270350273E-2</v>
      </c>
      <c r="F77" s="3">
        <f t="shared" si="3"/>
        <v>2.4666995559940799E-2</v>
      </c>
    </row>
    <row r="78" spans="1:6" x14ac:dyDescent="0.45">
      <c r="A78" s="1" t="s">
        <v>378</v>
      </c>
      <c r="B78" s="64">
        <v>31538</v>
      </c>
      <c r="C78" s="64">
        <v>3817</v>
      </c>
      <c r="D78" s="64">
        <v>6599</v>
      </c>
      <c r="E78" s="3">
        <f t="shared" si="2"/>
        <v>0.12102860041854271</v>
      </c>
      <c r="F78" s="3">
        <f t="shared" si="3"/>
        <v>0.20923964740947429</v>
      </c>
    </row>
    <row r="79" spans="1:6" x14ac:dyDescent="0.45">
      <c r="A79" s="1" t="s">
        <v>383</v>
      </c>
      <c r="B79" s="64">
        <v>17863</v>
      </c>
      <c r="C79" s="64">
        <v>763</v>
      </c>
      <c r="D79" s="64">
        <v>1015</v>
      </c>
      <c r="E79" s="3">
        <f t="shared" si="2"/>
        <v>4.2713989811341876E-2</v>
      </c>
      <c r="F79" s="3">
        <f t="shared" si="3"/>
        <v>5.6821362593069476E-2</v>
      </c>
    </row>
    <row r="80" spans="1:6" x14ac:dyDescent="0.45">
      <c r="A80" s="1" t="s">
        <v>388</v>
      </c>
      <c r="B80" s="64">
        <v>20831</v>
      </c>
      <c r="C80" s="64">
        <v>897</v>
      </c>
      <c r="D80" s="64">
        <v>1826</v>
      </c>
      <c r="E80" s="3">
        <f t="shared" si="2"/>
        <v>4.306082281215496E-2</v>
      </c>
      <c r="F80" s="3">
        <f t="shared" si="3"/>
        <v>8.7657817675579661E-2</v>
      </c>
    </row>
    <row r="81" spans="1:6" x14ac:dyDescent="0.45">
      <c r="A81" s="1" t="s">
        <v>393</v>
      </c>
      <c r="B81" s="64">
        <v>7872</v>
      </c>
      <c r="C81" s="64">
        <v>315</v>
      </c>
      <c r="D81" s="64">
        <v>549</v>
      </c>
      <c r="E81" s="3">
        <f t="shared" si="2"/>
        <v>4.0015243902439025E-2</v>
      </c>
      <c r="F81" s="3">
        <f t="shared" si="3"/>
        <v>6.9740853658536592E-2</v>
      </c>
    </row>
    <row r="82" spans="1:6" x14ac:dyDescent="0.45">
      <c r="A82" s="1" t="s">
        <v>398</v>
      </c>
      <c r="B82" s="64">
        <v>28125</v>
      </c>
      <c r="C82" s="64">
        <v>708</v>
      </c>
      <c r="D82" s="64">
        <v>914</v>
      </c>
      <c r="E82" s="3">
        <f t="shared" si="2"/>
        <v>2.5173333333333332E-2</v>
      </c>
      <c r="F82" s="3">
        <f t="shared" si="3"/>
        <v>3.2497777777777778E-2</v>
      </c>
    </row>
    <row r="83" spans="1:6" x14ac:dyDescent="0.45">
      <c r="A83" s="1" t="s">
        <v>403</v>
      </c>
      <c r="B83" s="64">
        <v>53589</v>
      </c>
      <c r="C83" s="64">
        <v>2454</v>
      </c>
      <c r="D83" s="64">
        <v>2513</v>
      </c>
      <c r="E83" s="3">
        <f t="shared" si="2"/>
        <v>4.579297990259195E-2</v>
      </c>
      <c r="F83" s="3">
        <f t="shared" si="3"/>
        <v>4.6893952117038944E-2</v>
      </c>
    </row>
    <row r="84" spans="1:6" x14ac:dyDescent="0.45">
      <c r="A84" s="1" t="s">
        <v>408</v>
      </c>
      <c r="B84" s="64">
        <v>24008</v>
      </c>
      <c r="C84" s="64">
        <v>836</v>
      </c>
      <c r="D84" s="64">
        <v>694</v>
      </c>
      <c r="E84" s="3">
        <f t="shared" si="2"/>
        <v>3.48217260913029E-2</v>
      </c>
      <c r="F84" s="3">
        <f t="shared" si="3"/>
        <v>2.890703098967011E-2</v>
      </c>
    </row>
    <row r="85" spans="1:6" x14ac:dyDescent="0.45">
      <c r="A85" s="1" t="s">
        <v>413</v>
      </c>
      <c r="B85" s="64">
        <v>34815</v>
      </c>
      <c r="C85" s="64">
        <v>660</v>
      </c>
      <c r="D85" s="64">
        <v>1894</v>
      </c>
      <c r="E85" s="3">
        <f t="shared" si="2"/>
        <v>1.8957345971563982E-2</v>
      </c>
      <c r="F85" s="3">
        <f t="shared" si="3"/>
        <v>5.4401838288094209E-2</v>
      </c>
    </row>
    <row r="86" spans="1:6" x14ac:dyDescent="0.45">
      <c r="A86" s="1" t="s">
        <v>418</v>
      </c>
      <c r="B86" s="64">
        <v>28099</v>
      </c>
      <c r="C86" s="64">
        <v>202</v>
      </c>
      <c r="D86" s="64">
        <v>718</v>
      </c>
      <c r="E86" s="3">
        <f t="shared" si="2"/>
        <v>7.188867931243105E-3</v>
      </c>
      <c r="F86" s="3">
        <f t="shared" si="3"/>
        <v>2.5552510765507668E-2</v>
      </c>
    </row>
    <row r="87" spans="1:6" x14ac:dyDescent="0.45">
      <c r="A87" s="1" t="s">
        <v>423</v>
      </c>
      <c r="B87" s="64">
        <v>16944</v>
      </c>
      <c r="C87" s="64">
        <v>1225</v>
      </c>
      <c r="D87" s="64">
        <v>958</v>
      </c>
      <c r="E87" s="3">
        <f t="shared" si="2"/>
        <v>7.2296978281397542E-2</v>
      </c>
      <c r="F87" s="3">
        <f t="shared" si="3"/>
        <v>5.6539187913125587E-2</v>
      </c>
    </row>
    <row r="88" spans="1:6" x14ac:dyDescent="0.45">
      <c r="A88" s="1" t="s">
        <v>428</v>
      </c>
      <c r="B88" s="64">
        <v>17354</v>
      </c>
      <c r="C88" s="64">
        <v>1259</v>
      </c>
      <c r="D88" s="64">
        <v>1553</v>
      </c>
      <c r="E88" s="3">
        <f t="shared" si="2"/>
        <v>7.2548115708194083E-2</v>
      </c>
      <c r="F88" s="3">
        <f t="shared" si="3"/>
        <v>8.9489454880719146E-2</v>
      </c>
    </row>
    <row r="89" spans="1:6" x14ac:dyDescent="0.45">
      <c r="A89" s="1" t="s">
        <v>433</v>
      </c>
      <c r="B89" s="64">
        <v>10367</v>
      </c>
      <c r="C89" s="64">
        <v>664</v>
      </c>
      <c r="D89" s="64">
        <v>348</v>
      </c>
      <c r="E89" s="3">
        <f t="shared" si="2"/>
        <v>6.4049387479502271E-2</v>
      </c>
      <c r="F89" s="3">
        <f t="shared" si="3"/>
        <v>3.3568052474196974E-2</v>
      </c>
    </row>
    <row r="90" spans="1:6" x14ac:dyDescent="0.45">
      <c r="A90" s="1" t="s">
        <v>438</v>
      </c>
      <c r="B90" s="64">
        <v>576024</v>
      </c>
      <c r="C90" s="64">
        <v>50454</v>
      </c>
      <c r="D90" s="64">
        <v>37900</v>
      </c>
      <c r="E90" s="3">
        <f t="shared" si="2"/>
        <v>8.7590100412482816E-2</v>
      </c>
      <c r="F90" s="3">
        <f t="shared" si="3"/>
        <v>6.5795869616543753E-2</v>
      </c>
    </row>
    <row r="91" spans="1:6" x14ac:dyDescent="0.45">
      <c r="A91" s="1" t="s">
        <v>443</v>
      </c>
      <c r="B91" s="64">
        <v>67060</v>
      </c>
      <c r="C91" s="64">
        <v>6073</v>
      </c>
      <c r="D91" s="64">
        <v>4265</v>
      </c>
      <c r="E91" s="3">
        <f t="shared" si="2"/>
        <v>9.0560691917685648E-2</v>
      </c>
      <c r="F91" s="3">
        <f t="shared" si="3"/>
        <v>6.3599761407694605E-2</v>
      </c>
    </row>
    <row r="92" spans="1:6" x14ac:dyDescent="0.45">
      <c r="A92" s="1" t="s">
        <v>448</v>
      </c>
      <c r="B92" s="64">
        <v>19040</v>
      </c>
      <c r="C92" s="64">
        <v>713</v>
      </c>
      <c r="D92" s="64">
        <v>923</v>
      </c>
      <c r="E92" s="3">
        <f t="shared" si="2"/>
        <v>3.7447478991596637E-2</v>
      </c>
      <c r="F92" s="3">
        <f t="shared" si="3"/>
        <v>4.8476890756302522E-2</v>
      </c>
    </row>
    <row r="93" spans="1:6" x14ac:dyDescent="0.45">
      <c r="A93" s="1" t="s">
        <v>453</v>
      </c>
      <c r="B93" s="64">
        <v>27526</v>
      </c>
      <c r="C93" s="64">
        <v>1869</v>
      </c>
      <c r="D93" s="64">
        <v>2284</v>
      </c>
      <c r="E93" s="3">
        <f t="shared" si="2"/>
        <v>6.7899440528954441E-2</v>
      </c>
      <c r="F93" s="3">
        <f t="shared" si="3"/>
        <v>8.2976095328053473E-2</v>
      </c>
    </row>
    <row r="94" spans="1:6" x14ac:dyDescent="0.45">
      <c r="A94" s="1" t="s">
        <v>458</v>
      </c>
      <c r="B94" s="64">
        <v>9442</v>
      </c>
      <c r="C94" s="64">
        <v>269</v>
      </c>
      <c r="D94" s="64">
        <v>208</v>
      </c>
      <c r="E94" s="3">
        <f t="shared" si="2"/>
        <v>2.8489726752806609E-2</v>
      </c>
      <c r="F94" s="3">
        <f t="shared" si="3"/>
        <v>2.2029231095106967E-2</v>
      </c>
    </row>
    <row r="95" spans="1:6" x14ac:dyDescent="0.45">
      <c r="A95" s="1" t="s">
        <v>463</v>
      </c>
      <c r="B95" s="64">
        <v>14854</v>
      </c>
      <c r="C95" s="64">
        <v>842</v>
      </c>
      <c r="D95" s="64">
        <v>1364</v>
      </c>
      <c r="E95" s="3">
        <f t="shared" si="2"/>
        <v>5.668506799515282E-2</v>
      </c>
      <c r="F95" s="3">
        <f t="shared" si="3"/>
        <v>9.1827117274808134E-2</v>
      </c>
    </row>
    <row r="96" spans="1:6" x14ac:dyDescent="0.45">
      <c r="A96" s="1" t="s">
        <v>468</v>
      </c>
      <c r="B96" s="64">
        <v>0</v>
      </c>
      <c r="C96" s="65" t="s">
        <v>37</v>
      </c>
      <c r="D96" s="65" t="s">
        <v>37</v>
      </c>
    </row>
    <row r="97" spans="1:6" x14ac:dyDescent="0.45">
      <c r="A97" s="1" t="s">
        <v>470</v>
      </c>
      <c r="B97" s="64">
        <v>36257</v>
      </c>
      <c r="C97" s="64">
        <v>2287</v>
      </c>
      <c r="D97" s="64">
        <v>4835</v>
      </c>
      <c r="E97" s="3">
        <f t="shared" si="2"/>
        <v>6.3077474694541738E-2</v>
      </c>
      <c r="F97" s="3">
        <f t="shared" si="3"/>
        <v>0.13335355931268444</v>
      </c>
    </row>
    <row r="98" spans="1:6" x14ac:dyDescent="0.45">
      <c r="A98" s="1" t="s">
        <v>475</v>
      </c>
      <c r="B98" s="64">
        <v>11077</v>
      </c>
      <c r="C98" s="64">
        <v>524</v>
      </c>
      <c r="D98" s="64">
        <v>458</v>
      </c>
      <c r="E98" s="3">
        <f t="shared" si="2"/>
        <v>4.7305227047034396E-2</v>
      </c>
      <c r="F98" s="3">
        <f t="shared" si="3"/>
        <v>4.1346935090728537E-2</v>
      </c>
    </row>
    <row r="99" spans="1:6" x14ac:dyDescent="0.45">
      <c r="A99" s="1" t="s">
        <v>480</v>
      </c>
      <c r="B99" s="64">
        <v>50017</v>
      </c>
      <c r="C99" s="64">
        <v>298</v>
      </c>
      <c r="D99" s="64">
        <v>647</v>
      </c>
      <c r="E99" s="3">
        <f t="shared" si="2"/>
        <v>5.9579742887418278E-3</v>
      </c>
      <c r="F99" s="3">
        <f t="shared" si="3"/>
        <v>1.2935601895355579E-2</v>
      </c>
    </row>
    <row r="100" spans="1:6" x14ac:dyDescent="0.45">
      <c r="A100" s="1" t="s">
        <v>485</v>
      </c>
      <c r="B100" s="64">
        <v>10978</v>
      </c>
      <c r="C100" s="64">
        <v>644</v>
      </c>
      <c r="D100" s="64">
        <v>324</v>
      </c>
      <c r="E100" s="3">
        <f t="shared" si="2"/>
        <v>5.8662780105665877E-2</v>
      </c>
      <c r="F100" s="3">
        <f t="shared" si="3"/>
        <v>2.9513572599744943E-2</v>
      </c>
    </row>
    <row r="101" spans="1:6" x14ac:dyDescent="0.45">
      <c r="A101" s="1" t="s">
        <v>490</v>
      </c>
      <c r="B101" s="64">
        <v>230781</v>
      </c>
      <c r="C101" s="64">
        <v>26969</v>
      </c>
      <c r="D101" s="64">
        <v>31763</v>
      </c>
      <c r="E101" s="3">
        <f t="shared" si="2"/>
        <v>0.11685970682161877</v>
      </c>
      <c r="F101" s="3">
        <f t="shared" si="3"/>
        <v>0.13763264740164918</v>
      </c>
    </row>
    <row r="102" spans="1:6" x14ac:dyDescent="0.45">
      <c r="A102" s="1" t="s">
        <v>494</v>
      </c>
      <c r="B102" s="64">
        <v>98814</v>
      </c>
      <c r="C102" s="64">
        <v>4548</v>
      </c>
      <c r="D102" s="64">
        <v>14624</v>
      </c>
      <c r="E102" s="3">
        <f t="shared" si="2"/>
        <v>4.6025866780010929E-2</v>
      </c>
      <c r="F102" s="3">
        <f t="shared" si="3"/>
        <v>0.14799522334891818</v>
      </c>
    </row>
    <row r="103" spans="1:6" x14ac:dyDescent="0.45">
      <c r="A103" s="1" t="s">
        <v>497</v>
      </c>
      <c r="B103" s="64">
        <v>78737</v>
      </c>
      <c r="C103" s="64">
        <v>3873</v>
      </c>
      <c r="D103" s="64">
        <v>10401</v>
      </c>
      <c r="E103" s="3">
        <f t="shared" si="2"/>
        <v>4.9189072481806519E-2</v>
      </c>
      <c r="F103" s="3">
        <f t="shared" si="3"/>
        <v>0.1320979971296849</v>
      </c>
    </row>
    <row r="104" spans="1:6" x14ac:dyDescent="0.45">
      <c r="A104" s="1" t="s">
        <v>500</v>
      </c>
      <c r="B104" s="64">
        <v>80623</v>
      </c>
      <c r="C104" s="64">
        <v>4120</v>
      </c>
      <c r="D104" s="64">
        <v>3954</v>
      </c>
      <c r="E104" s="3">
        <f t="shared" si="2"/>
        <v>5.1102042841372812E-2</v>
      </c>
      <c r="F104" s="3">
        <f t="shared" si="3"/>
        <v>4.9043077037569924E-2</v>
      </c>
    </row>
    <row r="105" spans="1:6" x14ac:dyDescent="0.45">
      <c r="A105" s="1" t="s">
        <v>505</v>
      </c>
      <c r="B105" s="64">
        <v>17398</v>
      </c>
      <c r="C105" s="64">
        <v>89</v>
      </c>
      <c r="D105" s="64">
        <v>150</v>
      </c>
      <c r="E105" s="3">
        <f t="shared" si="2"/>
        <v>5.1155305207495113E-3</v>
      </c>
      <c r="F105" s="3">
        <f t="shared" si="3"/>
        <v>8.6216806529486149E-3</v>
      </c>
    </row>
    <row r="106" spans="1:6" x14ac:dyDescent="0.45">
      <c r="A106" s="1" t="s">
        <v>510</v>
      </c>
      <c r="B106" s="64">
        <v>13190</v>
      </c>
      <c r="C106" s="64">
        <v>362</v>
      </c>
      <c r="D106" s="64">
        <v>518</v>
      </c>
      <c r="E106" s="3">
        <f t="shared" si="2"/>
        <v>2.7445034116755116E-2</v>
      </c>
      <c r="F106" s="3">
        <f t="shared" si="3"/>
        <v>3.9272175890826384E-2</v>
      </c>
    </row>
    <row r="107" spans="1:6" x14ac:dyDescent="0.45">
      <c r="A107" s="1" t="s">
        <v>515</v>
      </c>
      <c r="B107" s="64">
        <v>7017</v>
      </c>
      <c r="C107" s="64">
        <v>239</v>
      </c>
      <c r="D107" s="64">
        <v>400</v>
      </c>
      <c r="E107" s="3">
        <f t="shared" si="2"/>
        <v>3.4060139660823711E-2</v>
      </c>
      <c r="F107" s="3">
        <f t="shared" si="3"/>
        <v>5.7004417842382783E-2</v>
      </c>
    </row>
    <row r="108" spans="1:6" x14ac:dyDescent="0.45">
      <c r="A108" s="1" t="s">
        <v>520</v>
      </c>
      <c r="B108" s="64">
        <v>10246</v>
      </c>
      <c r="C108" s="64">
        <v>140</v>
      </c>
      <c r="D108" s="64">
        <v>78</v>
      </c>
      <c r="E108" s="3">
        <f t="shared" si="2"/>
        <v>1.3663868826859263E-2</v>
      </c>
      <c r="F108" s="3">
        <f t="shared" si="3"/>
        <v>7.6127269178215889E-3</v>
      </c>
    </row>
    <row r="109" spans="1:6" x14ac:dyDescent="0.45">
      <c r="A109" s="1" t="s">
        <v>525</v>
      </c>
      <c r="B109" s="64">
        <v>21145</v>
      </c>
      <c r="C109" s="64">
        <v>834</v>
      </c>
      <c r="D109" s="64">
        <v>588</v>
      </c>
      <c r="E109" s="3">
        <f t="shared" si="2"/>
        <v>3.9441948451170487E-2</v>
      </c>
      <c r="F109" s="3">
        <f t="shared" si="3"/>
        <v>2.7807992433199338E-2</v>
      </c>
    </row>
    <row r="110" spans="1:6" x14ac:dyDescent="0.45">
      <c r="A110" s="1" t="s">
        <v>530</v>
      </c>
      <c r="B110" s="64">
        <v>5548</v>
      </c>
      <c r="C110" s="64">
        <v>221</v>
      </c>
      <c r="D110" s="64">
        <v>102</v>
      </c>
      <c r="E110" s="3">
        <f t="shared" si="2"/>
        <v>3.9834174477289111E-2</v>
      </c>
      <c r="F110" s="3">
        <f t="shared" si="3"/>
        <v>1.8385003604902667E-2</v>
      </c>
    </row>
    <row r="111" spans="1:6" x14ac:dyDescent="0.45">
      <c r="A111" s="1" t="s">
        <v>535</v>
      </c>
      <c r="B111" s="64">
        <v>857356</v>
      </c>
      <c r="C111" s="64">
        <v>135152</v>
      </c>
      <c r="D111" s="64">
        <v>162959</v>
      </c>
      <c r="E111" s="3">
        <f t="shared" si="2"/>
        <v>0.15763813398401597</v>
      </c>
      <c r="F111" s="3">
        <f t="shared" si="3"/>
        <v>0.19007156886987436</v>
      </c>
    </row>
    <row r="112" spans="1:6" x14ac:dyDescent="0.45">
      <c r="A112" s="1" t="s">
        <v>540</v>
      </c>
      <c r="B112" s="64">
        <v>11042</v>
      </c>
      <c r="C112" s="64">
        <v>908</v>
      </c>
      <c r="D112" s="64">
        <v>1331</v>
      </c>
      <c r="E112" s="3">
        <f t="shared" si="2"/>
        <v>8.2231479804383265E-2</v>
      </c>
      <c r="F112" s="3">
        <f t="shared" si="3"/>
        <v>0.12053975729034595</v>
      </c>
    </row>
    <row r="113" spans="1:6" x14ac:dyDescent="0.45">
      <c r="A113" s="1" t="s">
        <v>545</v>
      </c>
      <c r="B113" s="64">
        <v>13969</v>
      </c>
      <c r="C113" s="64">
        <v>645</v>
      </c>
      <c r="D113" s="64">
        <v>804</v>
      </c>
      <c r="E113" s="3">
        <f t="shared" si="2"/>
        <v>4.617367026988331E-2</v>
      </c>
      <c r="F113" s="3">
        <f t="shared" si="3"/>
        <v>5.7556016894552225E-2</v>
      </c>
    </row>
    <row r="114" spans="1:6" x14ac:dyDescent="0.45">
      <c r="A114" s="1" t="s">
        <v>550</v>
      </c>
      <c r="B114" s="64">
        <v>32027</v>
      </c>
      <c r="C114" s="64">
        <v>912</v>
      </c>
      <c r="D114" s="64">
        <v>370</v>
      </c>
      <c r="E114" s="3">
        <f t="shared" si="2"/>
        <v>2.8475973397445904E-2</v>
      </c>
      <c r="F114" s="3">
        <f t="shared" si="3"/>
        <v>1.1552752365191869E-2</v>
      </c>
    </row>
    <row r="115" spans="1:6" x14ac:dyDescent="0.45">
      <c r="A115" s="1" t="s">
        <v>555</v>
      </c>
      <c r="B115" s="64">
        <v>9613</v>
      </c>
      <c r="C115" s="64">
        <v>141</v>
      </c>
      <c r="D115" s="64">
        <v>100</v>
      </c>
      <c r="E115" s="3">
        <f t="shared" si="2"/>
        <v>1.4667637574118382E-2</v>
      </c>
      <c r="F115" s="3">
        <f t="shared" si="3"/>
        <v>1.0402579839800271E-2</v>
      </c>
    </row>
    <row r="116" spans="1:6" x14ac:dyDescent="0.45">
      <c r="A116" s="1" t="s">
        <v>560</v>
      </c>
      <c r="B116" s="64">
        <v>12197</v>
      </c>
      <c r="C116" s="64">
        <v>819</v>
      </c>
      <c r="D116" s="64">
        <v>425</v>
      </c>
      <c r="E116" s="3">
        <f t="shared" si="2"/>
        <v>6.7147659260473891E-2</v>
      </c>
      <c r="F116" s="3">
        <f t="shared" si="3"/>
        <v>3.4844633926375337E-2</v>
      </c>
    </row>
    <row r="117" spans="1:6" x14ac:dyDescent="0.45">
      <c r="A117" s="1" t="s">
        <v>563</v>
      </c>
      <c r="B117" s="64">
        <v>12309</v>
      </c>
      <c r="C117" s="64">
        <v>500</v>
      </c>
      <c r="D117" s="64">
        <v>79</v>
      </c>
      <c r="E117" s="3">
        <f t="shared" si="2"/>
        <v>4.0620684052319438E-2</v>
      </c>
      <c r="F117" s="3">
        <f t="shared" si="3"/>
        <v>6.4180680802664713E-3</v>
      </c>
    </row>
    <row r="118" spans="1:6" x14ac:dyDescent="0.45">
      <c r="A118" s="1" t="s">
        <v>568</v>
      </c>
      <c r="B118" s="64">
        <v>6483</v>
      </c>
      <c r="C118" s="64">
        <v>1133</v>
      </c>
      <c r="D118" s="64">
        <v>44</v>
      </c>
      <c r="E118" s="3">
        <f t="shared" si="2"/>
        <v>0.17476476939688415</v>
      </c>
      <c r="F118" s="3">
        <f t="shared" si="3"/>
        <v>6.7869813358013269E-3</v>
      </c>
    </row>
    <row r="119" spans="1:6" x14ac:dyDescent="0.45">
      <c r="A119" s="1" t="s">
        <v>573</v>
      </c>
      <c r="B119" s="64">
        <v>123707</v>
      </c>
      <c r="C119" s="64">
        <v>8937</v>
      </c>
      <c r="D119" s="64">
        <v>8388</v>
      </c>
      <c r="E119" s="3">
        <f t="shared" si="2"/>
        <v>7.2243284535232447E-2</v>
      </c>
      <c r="F119" s="3">
        <f t="shared" si="3"/>
        <v>6.7805378838707589E-2</v>
      </c>
    </row>
    <row r="120" spans="1:6" x14ac:dyDescent="0.45">
      <c r="A120" s="1" t="s">
        <v>578</v>
      </c>
      <c r="B120" s="64">
        <v>0</v>
      </c>
      <c r="C120" s="65" t="s">
        <v>37</v>
      </c>
      <c r="D120" s="65" t="s">
        <v>37</v>
      </c>
    </row>
    <row r="121" spans="1:6" x14ac:dyDescent="0.45">
      <c r="A121" s="1" t="s">
        <v>579</v>
      </c>
      <c r="B121" s="64">
        <v>15114</v>
      </c>
      <c r="C121" s="64">
        <v>1148</v>
      </c>
      <c r="D121" s="64">
        <v>608</v>
      </c>
      <c r="E121" s="3">
        <f t="shared" si="2"/>
        <v>7.5956067222442775E-2</v>
      </c>
      <c r="F121" s="3">
        <f t="shared" si="3"/>
        <v>4.0227603546380837E-2</v>
      </c>
    </row>
    <row r="122" spans="1:6" x14ac:dyDescent="0.45">
      <c r="A122" s="1" t="s">
        <v>584</v>
      </c>
      <c r="B122" s="64">
        <v>13099</v>
      </c>
      <c r="C122" s="64">
        <v>1013</v>
      </c>
      <c r="D122" s="64">
        <v>2002</v>
      </c>
      <c r="E122" s="3">
        <f t="shared" si="2"/>
        <v>7.7334147644858381E-2</v>
      </c>
      <c r="F122" s="3">
        <f t="shared" si="3"/>
        <v>0.15283609435834797</v>
      </c>
    </row>
    <row r="123" spans="1:6" x14ac:dyDescent="0.45">
      <c r="A123" s="1" t="s">
        <v>589</v>
      </c>
      <c r="B123" s="64">
        <v>17469</v>
      </c>
      <c r="C123" s="64">
        <v>1043</v>
      </c>
      <c r="D123" s="64">
        <v>571</v>
      </c>
      <c r="E123" s="3">
        <f t="shared" si="2"/>
        <v>5.9705764497109168E-2</v>
      </c>
      <c r="F123" s="3">
        <f t="shared" si="3"/>
        <v>3.2686473181063595E-2</v>
      </c>
    </row>
    <row r="124" spans="1:6" x14ac:dyDescent="0.45">
      <c r="A124" s="1" t="s">
        <v>594</v>
      </c>
      <c r="B124" s="64">
        <v>15410</v>
      </c>
      <c r="C124" s="64">
        <v>522</v>
      </c>
      <c r="D124" s="64">
        <v>1076</v>
      </c>
      <c r="E124" s="3">
        <f t="shared" si="2"/>
        <v>3.3874107722258275E-2</v>
      </c>
      <c r="F124" s="3">
        <f t="shared" si="3"/>
        <v>6.9824789097988324E-2</v>
      </c>
    </row>
    <row r="125" spans="1:6" x14ac:dyDescent="0.45">
      <c r="A125" s="1" t="s">
        <v>599</v>
      </c>
      <c r="B125" s="64">
        <v>39201</v>
      </c>
      <c r="C125" s="64">
        <v>2424</v>
      </c>
      <c r="D125" s="64">
        <v>3321</v>
      </c>
      <c r="E125" s="3">
        <f t="shared" si="2"/>
        <v>6.1835157266396268E-2</v>
      </c>
      <c r="F125" s="3">
        <f t="shared" si="3"/>
        <v>8.4717226601362217E-2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6198b44-42fd-45dd-8392-498b93250e3a">
      <Terms xmlns="http://schemas.microsoft.com/office/infopath/2007/PartnerControls"/>
    </lcf76f155ced4ddcb4097134ff3c332f>
    <TaxCatchAll xmlns="0ac5908a-ecd4-4414-ba4a-a7e2305320b3" xsi:nil="true"/>
    <SharedWithUsers xmlns="0ac5908a-ecd4-4414-ba4a-a7e2305320b3">
      <UserInfo>
        <DisplayName>Adrienne Butler</DisplayName>
        <AccountId>35</AccountId>
        <AccountType/>
      </UserInfo>
      <UserInfo>
        <DisplayName>Paige Harkins</DisplayName>
        <AccountId>38</AccountId>
        <AccountType/>
      </UserInfo>
      <UserInfo>
        <DisplayName>Trisha Hutcherson</DisplayName>
        <AccountId>37</AccountId>
        <AccountType/>
      </UserInfo>
      <UserInfo>
        <DisplayName>Courtney Mayall</DisplayName>
        <AccountId>558</AccountId>
        <AccountType/>
      </UserInfo>
      <UserInfo>
        <DisplayName>Sadie Bruce</DisplayName>
        <AccountId>36</AccountId>
        <AccountType/>
      </UserInfo>
    </SharedWithUsers>
    <MediaLengthInSeconds xmlns="56198b44-42fd-45dd-8392-498b93250e3a" xsi:nil="true"/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EB00FCB267D540AD7195A550471DCE" ma:contentTypeVersion="40" ma:contentTypeDescription="Create a new document." ma:contentTypeScope="" ma:versionID="a0e203db67ccaaf39f299e0a2a5580ed">
  <xsd:schema xmlns:xsd="http://www.w3.org/2001/XMLSchema" xmlns:xs="http://www.w3.org/2001/XMLSchema" xmlns:p="http://schemas.microsoft.com/office/2006/metadata/properties" xmlns:ns1="http://schemas.microsoft.com/sharepoint/v3" xmlns:ns2="56198b44-42fd-45dd-8392-498b93250e3a" xmlns:ns3="0ac5908a-ecd4-4414-ba4a-a7e2305320b3" xmlns:ns4="http://schemas.microsoft.com/sharepoint/v4" targetNamespace="http://schemas.microsoft.com/office/2006/metadata/properties" ma:root="true" ma:fieldsID="346fa284817049bab937172d8baca15d" ns1:_="" ns2:_="" ns3:_="" ns4:_="">
    <xsd:import namespace="http://schemas.microsoft.com/sharepoint/v3"/>
    <xsd:import namespace="56198b44-42fd-45dd-8392-498b93250e3a"/>
    <xsd:import namespace="0ac5908a-ecd4-4414-ba4a-a7e2305320b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lcf76f155ced4ddcb4097134ff3c332f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98b44-42fd-45dd-8392-498b93250e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5908a-ecd4-4414-ba4a-a7e23053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48f67f-ec12-434a-894b-27029e98c10b}" ma:internalName="TaxCatchAll" ma:showField="CatchAllData" ma:web="0ac5908a-ecd4-4414-ba4a-a7e230532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F1AAE-7028-4803-9EBD-19BC185FC6F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198b44-42fd-45dd-8392-498b93250e3a"/>
    <ds:schemaRef ds:uri="0ac5908a-ecd4-4414-ba4a-a7e2305320b3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6FEE420D-13AF-41B9-B701-E7AB04FA3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6198b44-42fd-45dd-8392-498b93250e3a"/>
    <ds:schemaRef ds:uri="0ac5908a-ecd4-4414-ba4a-a7e2305320b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DF5372-D12F-4751-96E9-29402AC87C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 Information</vt:lpstr>
      <vt:lpstr>Visits and Reference</vt:lpstr>
      <vt:lpstr>Internet usage</vt:lpstr>
      <vt:lpstr>Programming I</vt:lpstr>
      <vt:lpstr>Programming II</vt:lpstr>
      <vt:lpstr>Programming III</vt:lpstr>
      <vt:lpstr>CirculationILL</vt:lpstr>
      <vt:lpstr>Collection I</vt:lpstr>
      <vt:lpstr>Collection II</vt:lpstr>
      <vt:lpstr>Staff</vt:lpstr>
      <vt:lpstr>Operating Revenue I</vt:lpstr>
      <vt:lpstr>Operating Revenue II</vt:lpstr>
      <vt:lpstr>Operating Expenditures I</vt:lpstr>
      <vt:lpstr>Operating Expenditures II</vt:lpstr>
      <vt:lpstr>Capital Revenue and Expenditure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Bruce</dc:creator>
  <cp:keywords/>
  <dc:description/>
  <cp:lastModifiedBy>Fara Taylor</cp:lastModifiedBy>
  <cp:revision/>
  <dcterms:created xsi:type="dcterms:W3CDTF">2022-12-28T18:34:38Z</dcterms:created>
  <dcterms:modified xsi:type="dcterms:W3CDTF">2026-03-24T14:45:03Z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0x010100B4EB00FCB267D540AD7195A550471DCE</vt:lpwstr>
  </property>
  <property fmtid="{D5CDD505-2E9C-101B-9397-08002B2CF9AE}" pid="3" name="MediaServiceImageTags">
    <vt:lpwstr/>
  </property>
  <property fmtid="{D5CDD505-2E9C-101B-9397-08002B2CF9AE}" pid="4" name="Order">
    <vt:r8>5567700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URL">
    <vt:lpwstr/>
  </property>
</Properties>
</file>