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rash_Analysis\ProblemID\ProbID_2024\"/>
    </mc:Choice>
  </mc:AlternateContent>
  <bookViews>
    <workbookView xWindow="0" yWindow="0" windowWidth="28800" windowHeight="12300"/>
  </bookViews>
  <sheets>
    <sheet name="ProbID - County" sheetId="5" r:id="rId1"/>
    <sheet name="KAs" sheetId="1" state="hidden" r:id="rId2"/>
    <sheet name="Person Type" sheetId="2" state="hidden" r:id="rId3"/>
    <sheet name="Crash Type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5" l="1"/>
  <c r="H34" i="5"/>
  <c r="H33" i="5"/>
  <c r="H30" i="5"/>
  <c r="H29" i="5"/>
  <c r="H28" i="5"/>
  <c r="H27" i="5"/>
  <c r="H26" i="5"/>
  <c r="H25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B35" i="5"/>
  <c r="B34" i="5"/>
  <c r="B33" i="5"/>
  <c r="B32" i="5"/>
  <c r="B31" i="5"/>
  <c r="B29" i="5"/>
  <c r="B28" i="5"/>
  <c r="B27" i="5"/>
  <c r="B26" i="5"/>
  <c r="B25" i="5"/>
  <c r="B23" i="5"/>
  <c r="B22" i="5"/>
  <c r="B21" i="5"/>
  <c r="B20" i="5"/>
  <c r="B19" i="5"/>
  <c r="B17" i="5"/>
  <c r="B16" i="5"/>
  <c r="B15" i="5"/>
  <c r="B14" i="5"/>
  <c r="B13" i="5"/>
  <c r="B11" i="5"/>
  <c r="B10" i="5"/>
  <c r="B9" i="5"/>
  <c r="B8" i="5"/>
  <c r="B7" i="5"/>
  <c r="B5" i="5"/>
  <c r="B4" i="5"/>
  <c r="B3" i="5"/>
</calcChain>
</file>

<file path=xl/sharedStrings.xml><?xml version="1.0" encoding="utf-8"?>
<sst xmlns="http://schemas.openxmlformats.org/spreadsheetml/2006/main" count="1435" uniqueCount="172">
  <si>
    <t>County</t>
  </si>
  <si>
    <t>County Num</t>
  </si>
  <si>
    <t>2020 Pop</t>
  </si>
  <si>
    <t>KA Crashes</t>
  </si>
  <si>
    <t>KA Crash Rate per 100M VMT</t>
  </si>
  <si>
    <t>KA Crash Ranking</t>
  </si>
  <si>
    <t>KA Crash Range</t>
  </si>
  <si>
    <t>Fatal Crashes</t>
  </si>
  <si>
    <t>Fatal Crash Rate per 100M VMT</t>
  </si>
  <si>
    <t>Fatal Crash Ranking</t>
  </si>
  <si>
    <t>Fatal Crash Range</t>
  </si>
  <si>
    <t>Fatalities (Persons)</t>
  </si>
  <si>
    <t>Fatality Rate per 100M VMT</t>
  </si>
  <si>
    <t>Fatality Ranking</t>
  </si>
  <si>
    <t>Fatality Range</t>
  </si>
  <si>
    <t>Alcohol-Related KA Crashes</t>
  </si>
  <si>
    <t>Alcohol-Related KA Crash Rate per 100M VMT</t>
  </si>
  <si>
    <t>Alcohol-Related KA Crash Ranking</t>
  </si>
  <si>
    <t>Alcohol-Related KA Crash Range</t>
  </si>
  <si>
    <t>Drug-Related KA Crashes</t>
  </si>
  <si>
    <t>Drug-Related KA Crash Rate per 100M VMT</t>
  </si>
  <si>
    <t>Drug-Related KA Crash Ranking</t>
  </si>
  <si>
    <t>Drug-Related KA Crash Range</t>
  </si>
  <si>
    <t>Unsafe Speed KA Crashes</t>
  </si>
  <si>
    <t>Unsafe Speed KA Crash Rate per 100M VMT</t>
  </si>
  <si>
    <t>Unsafe Speed KA Crash Ranking</t>
  </si>
  <si>
    <t>Unsafe Speed KA Crash Range</t>
  </si>
  <si>
    <t>Motorcyclists with KA Injuries</t>
  </si>
  <si>
    <t>Motorcyclists with KA Injuries Rate per 100M VMT</t>
  </si>
  <si>
    <t>Motorcyclists with KA Injuries Ranking</t>
  </si>
  <si>
    <t>Motorcyclists with KA Injuries Range</t>
  </si>
  <si>
    <t>Distracted Driving (All) KA Crashes</t>
  </si>
  <si>
    <t>Distracted Driving (All) KA Crash Rate per 100M VMT</t>
  </si>
  <si>
    <t>Distracted Driving (All)  KA Crash Ranking</t>
  </si>
  <si>
    <t>Distracted Driving (All)  KA Crash Range</t>
  </si>
  <si>
    <t>Unrestrained Fatalities</t>
  </si>
  <si>
    <t>Unrestrained Fatality Rate per 100M VMT</t>
  </si>
  <si>
    <t>Unrestrained Fatality Ranking</t>
  </si>
  <si>
    <t>Unrestrained Fatality Range</t>
  </si>
  <si>
    <t>Unhelmeted Motorcycle Fatalities</t>
  </si>
  <si>
    <t>Unhelmeted Fatality Rate per 100M VMT</t>
  </si>
  <si>
    <t>Unhelmeted Fatality Ranking</t>
  </si>
  <si>
    <t>Unhelmeted Fatality Range</t>
  </si>
  <si>
    <t>Adair</t>
  </si>
  <si>
    <t>Alfalfa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</si>
  <si>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</si>
  <si>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</si>
  <si>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</si>
  <si>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</si>
  <si>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</si>
  <si>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</si>
  <si>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</si>
  <si>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</si>
  <si>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</si>
  <si>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</si>
  <si>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Cimarron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</si>
  <si>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</si>
  <si>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</si>
  <si>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</si>
  <si>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</si>
  <si>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</si>
  <si>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</si>
  <si>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</si>
  <si>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</si>
  <si>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</t>
  </si>
  <si>
    <t>Ellis</t>
  </si>
  <si>
    <t>Garfield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</si>
  <si>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</si>
  <si>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</si>
  <si>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</si>
  <si>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</si>
  <si>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</si>
  <si>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</si>
  <si>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</si>
  <si>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</si>
  <si>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</si>
  <si>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</si>
  <si>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</si>
  <si>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</si>
  <si>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</si>
  <si>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</si>
  <si>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</si>
  <si>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</si>
  <si>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</si>
  <si>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</si>
  <si>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</si>
  <si>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Major</t>
  </si>
  <si>
    <t>Marshall</t>
  </si>
  <si>
    <t>Mayes</t>
  </si>
  <si>
    <t>McClain</t>
  </si>
  <si>
    <t>McCurtain</t>
  </si>
  <si>
    <t>McIntosh</t>
  </si>
  <si>
    <t>Murray</t>
  </si>
  <si>
    <t>Muskogee</t>
  </si>
  <si>
    <t>Noble</t>
  </si>
  <si>
    <t>Nowata</t>
  </si>
  <si>
    <t>Okfuskee</t>
  </si>
  <si>
    <t>Oklahoma</t>
  </si>
  <si>
    <t>Okmulgee</t>
  </si>
  <si>
    <t>Osage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</si>
  <si>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</si>
  <si>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</si>
  <si>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</si>
  <si>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</si>
  <si>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</si>
  <si>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</si>
  <si>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</si>
  <si>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</t>
  </si>
  <si>
    <t>Rogers</t>
  </si>
  <si>
    <t>Seminole</t>
  </si>
  <si>
    <t>Sequoyah</t>
  </si>
  <si>
    <t>Statewide</t>
  </si>
  <si>
    <t>Stephens</t>
  </si>
  <si>
    <t>Texas</t>
  </si>
  <si>
    <t>Tillman</t>
  </si>
  <si>
    <t>Tulsa</t>
  </si>
  <si>
    <t>Wagoner</t>
  </si>
  <si>
    <t>Washington</t>
  </si>
  <si>
    <t>Washita</t>
  </si>
  <si>
    <t>Woods</t>
  </si>
  <si>
    <t>Woodward</t>
  </si>
  <si>
    <t>2021 VMT</t>
  </si>
  <si>
    <t xml:space="preserve"> </t>
  </si>
  <si>
    <t>HIGH</t>
  </si>
  <si>
    <t>MIDDLE</t>
  </si>
  <si>
    <t>LOW</t>
  </si>
  <si>
    <t>Driver Fatalities</t>
  </si>
  <si>
    <t>Passenger Fatalities</t>
  </si>
  <si>
    <t>Pedestrian Fatalities</t>
  </si>
  <si>
    <t>Bicyclist Fatalities</t>
  </si>
  <si>
    <t>Motorcyclist Fatalities</t>
  </si>
  <si>
    <t>Total Fatalities</t>
  </si>
  <si>
    <t>Alcohol-Related Fatalities</t>
  </si>
  <si>
    <t>Drug-Related Fatalities</t>
  </si>
  <si>
    <t>Speed Related Fatalities</t>
  </si>
  <si>
    <t>-</t>
  </si>
  <si>
    <r>
      <t xml:space="preserve">Select County </t>
    </r>
    <r>
      <rPr>
        <b/>
        <sz val="16"/>
        <color theme="0"/>
        <rFont val="Calibri"/>
        <family val="2"/>
      </rPr>
      <t>→</t>
    </r>
  </si>
  <si>
    <t>County Number</t>
  </si>
  <si>
    <t>2020 Population Estimate</t>
  </si>
  <si>
    <t>Number of KA Crashes</t>
  </si>
  <si>
    <t>Number of Unsafe Speed KA Crashes</t>
  </si>
  <si>
    <t>Crash Rate per 100 Million VMT</t>
  </si>
  <si>
    <t>County Ranking (# out of 77)*</t>
  </si>
  <si>
    <t>County Ranking (# out of 77)</t>
  </si>
  <si>
    <t>Range (Top, Middle, Bottom)</t>
  </si>
  <si>
    <t>Statewide Crash Rate per 100 Million VMT</t>
  </si>
  <si>
    <t>Number of Fatal Crashes</t>
  </si>
  <si>
    <t>Number of Distracted Driving (All) KA Crashes</t>
  </si>
  <si>
    <t>Number of Fatalities (Persons)</t>
  </si>
  <si>
    <t>Number of Motorcyclists with KA Injuries (Persons)</t>
  </si>
  <si>
    <t>Fatality Rate per 100 Million VMT</t>
  </si>
  <si>
    <t>Injury Rate per 100 Million VMT</t>
  </si>
  <si>
    <t>Statewide Fatality Rate per 100 Million VMT</t>
  </si>
  <si>
    <t>Fatalities by Person Type</t>
  </si>
  <si>
    <t>Number</t>
  </si>
  <si>
    <t>Number of Alcohol-Related KA Crashes</t>
  </si>
  <si>
    <t>Number of Unhelmeted Motorcycle Fatalities (Persons)**</t>
  </si>
  <si>
    <t>Number of Driver Fatalities</t>
  </si>
  <si>
    <t>Number of Passenger Fatalities</t>
  </si>
  <si>
    <t>Number of Pedestrian Fatalities</t>
  </si>
  <si>
    <t>Number of Bicyclist Fatalities</t>
  </si>
  <si>
    <t>Number of Drug-Related KA Crashes</t>
  </si>
  <si>
    <t>Number of Unrestrained Fatalities (Persons)**</t>
  </si>
  <si>
    <t>Fatalities by Type of Crash</t>
  </si>
  <si>
    <t>Fatalities in Alcohol-Related Crashes</t>
  </si>
  <si>
    <t>Fatalities in Drug-Related Crashes</t>
  </si>
  <si>
    <t>Fatalities in Unsafe Speed Crashes</t>
  </si>
  <si>
    <t>* The county ranked #1 has the highest crash rate in the state; the county ranked #77 has the lowest</t>
  </si>
  <si>
    <t>** Of those with known restraint use. Unrestrained fatalities are measured for occupants of passenger vehilces only (cars, pickups, SUVs, and vans)</t>
  </si>
  <si>
    <t>2021 Crash Data - Fatal and Serious Injury (KA) Only</t>
  </si>
  <si>
    <t>2021 Vehicle Miles Traveled (VMT)</t>
  </si>
  <si>
    <r>
      <rPr>
        <sz val="14"/>
        <color theme="1"/>
        <rFont val="Calibri"/>
        <family val="2"/>
      </rPr>
      <t>←</t>
    </r>
    <r>
      <rPr>
        <sz val="14"/>
        <color theme="1"/>
        <rFont val="Calibri"/>
        <family val="2"/>
        <scheme val="minor"/>
      </rPr>
      <t xml:space="preserve"> Click on county name to bring up a dropdown menu of all counties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</si>
</sst>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sz val="9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90">
    <xf numFmtId="0" fontId="0" fillId="0" borderId="0" xfId="0"/>
    <xf numFmtId="0" fontId="4" fillId="0" borderId="0" xfId="1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2" fontId="2" fillId="4" borderId="0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2" fontId="2" fillId="5" borderId="0" xfId="0" applyNumberFormat="1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 wrapText="1"/>
    </xf>
    <xf numFmtId="2" fontId="2" fillId="6" borderId="0" xfId="0" applyNumberFormat="1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2" fontId="2" fillId="7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 wrapText="1"/>
    </xf>
    <xf numFmtId="2" fontId="2" fillId="8" borderId="0" xfId="0" applyNumberFormat="1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wrapText="1"/>
    </xf>
    <xf numFmtId="2" fontId="2" fillId="9" borderId="0" xfId="0" applyNumberFormat="1" applyFont="1" applyFill="1" applyBorder="1" applyAlignment="1">
      <alignment horizontal="center" wrapText="1"/>
    </xf>
    <xf numFmtId="0" fontId="2" fillId="10" borderId="0" xfId="0" applyFont="1" applyFill="1" applyBorder="1" applyAlignment="1">
      <alignment horizontal="center" wrapText="1"/>
    </xf>
    <xf numFmtId="2" fontId="2" fillId="10" borderId="0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0" xfId="1" applyFont="1" applyBorder="1" applyAlignment="1">
      <alignment horizontal="left" vertical="top"/>
    </xf>
    <xf numFmtId="0" fontId="1" fillId="0" borderId="0" xfId="2" applyFont="1" applyBorder="1" applyAlignment="1"/>
    <xf numFmtId="3" fontId="8" fillId="0" borderId="0" xfId="0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top"/>
    </xf>
    <xf numFmtId="0" fontId="2" fillId="0" borderId="0" xfId="2" applyFont="1" applyBorder="1" applyAlignment="1"/>
    <xf numFmtId="0" fontId="1" fillId="0" borderId="0" xfId="0" applyFont="1" applyFill="1" applyBorder="1" applyAlignment="1"/>
    <xf numFmtId="0" fontId="0" fillId="0" borderId="0" xfId="0" applyFont="1" applyBorder="1"/>
    <xf numFmtId="0" fontId="1" fillId="0" borderId="0" xfId="0" applyFont="1" applyBorder="1" applyAlignment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2" xfId="0" applyBorder="1"/>
    <xf numFmtId="2" fontId="0" fillId="0" borderId="0" xfId="0" applyNumberFormat="1"/>
    <xf numFmtId="3" fontId="9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1" fontId="10" fillId="0" borderId="0" xfId="0" applyNumberFormat="1" applyFont="1"/>
    <xf numFmtId="0" fontId="0" fillId="0" borderId="0" xfId="0" applyFill="1"/>
    <xf numFmtId="0" fontId="0" fillId="0" borderId="0" xfId="0" applyAlignment="1">
      <alignment horizontal="right"/>
    </xf>
    <xf numFmtId="0" fontId="7" fillId="0" borderId="0" xfId="1" applyFont="1" applyBorder="1" applyAlignment="1">
      <alignment horizontal="center" wrapText="1"/>
    </xf>
    <xf numFmtId="0" fontId="7" fillId="0" borderId="0" xfId="1" applyFont="1" applyFill="1" applyBorder="1" applyAlignment="1">
      <alignment horizontal="left" vertical="top"/>
    </xf>
    <xf numFmtId="0" fontId="0" fillId="0" borderId="0" xfId="0" applyFont="1" applyAlignment="1">
      <alignment horizontal="center" wrapText="1"/>
    </xf>
    <xf numFmtId="0" fontId="2" fillId="0" borderId="2" xfId="0" applyFont="1" applyBorder="1"/>
    <xf numFmtId="0" fontId="2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4" fillId="11" borderId="3" xfId="1" applyFont="1" applyFill="1" applyBorder="1" applyAlignment="1">
      <alignment horizontal="left" vertical="top"/>
    </xf>
    <xf numFmtId="3" fontId="0" fillId="11" borderId="3" xfId="0" applyNumberFormat="1" applyFill="1" applyBorder="1" applyAlignment="1">
      <alignment horizontal="right"/>
    </xf>
    <xf numFmtId="0" fontId="7" fillId="11" borderId="3" xfId="1" applyFont="1" applyFill="1" applyBorder="1" applyAlignment="1">
      <alignment horizontal="left" vertical="top"/>
    </xf>
    <xf numFmtId="4" fontId="0" fillId="11" borderId="3" xfId="0" applyNumberFormat="1" applyFill="1" applyBorder="1" applyAlignment="1">
      <alignment horizontal="right"/>
    </xf>
    <xf numFmtId="2" fontId="0" fillId="11" borderId="3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15" fillId="0" borderId="0" xfId="1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13" borderId="3" xfId="1" applyFont="1" applyFill="1" applyBorder="1" applyAlignment="1">
      <alignment horizontal="left" vertical="top"/>
    </xf>
    <xf numFmtId="3" fontId="0" fillId="13" borderId="3" xfId="0" applyNumberFormat="1" applyFill="1" applyBorder="1" applyAlignment="1">
      <alignment horizontal="right"/>
    </xf>
    <xf numFmtId="0" fontId="7" fillId="13" borderId="3" xfId="1" applyFont="1" applyFill="1" applyBorder="1" applyAlignment="1">
      <alignment horizontal="left" vertical="top"/>
    </xf>
    <xf numFmtId="4" fontId="0" fillId="13" borderId="3" xfId="0" applyNumberFormat="1" applyFill="1" applyBorder="1" applyAlignment="1">
      <alignment horizontal="right"/>
    </xf>
    <xf numFmtId="2" fontId="0" fillId="13" borderId="3" xfId="0" applyNumberFormat="1" applyFill="1" applyBorder="1" applyAlignment="1">
      <alignment horizontal="right"/>
    </xf>
    <xf numFmtId="0" fontId="4" fillId="14" borderId="3" xfId="1" applyFont="1" applyFill="1" applyBorder="1" applyAlignment="1">
      <alignment horizontal="left" vertical="top"/>
    </xf>
    <xf numFmtId="0" fontId="0" fillId="14" borderId="3" xfId="0" applyFill="1" applyBorder="1" applyAlignment="1">
      <alignment horizontal="right"/>
    </xf>
    <xf numFmtId="0" fontId="7" fillId="14" borderId="3" xfId="1" applyFont="1" applyFill="1" applyBorder="1" applyAlignment="1">
      <alignment horizontal="left" vertical="top"/>
    </xf>
    <xf numFmtId="3" fontId="0" fillId="14" borderId="3" xfId="0" applyNumberFormat="1" applyFill="1" applyBorder="1" applyAlignment="1">
      <alignment horizontal="right"/>
    </xf>
    <xf numFmtId="0" fontId="13" fillId="12" borderId="0" xfId="1" applyFont="1" applyFill="1" applyBorder="1" applyAlignment="1">
      <alignment horizontal="left" wrapText="1"/>
    </xf>
    <xf numFmtId="0" fontId="13" fillId="12" borderId="0" xfId="0" applyFont="1" applyFill="1" applyAlignment="1" applyProtection="1">
      <alignment horizontal="center"/>
      <protection locked="0"/>
    </xf>
    <xf numFmtId="0" fontId="11" fillId="15" borderId="3" xfId="0" applyFont="1" applyFill="1" applyBorder="1"/>
    <xf numFmtId="0" fontId="11" fillId="15" borderId="3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16" fillId="16" borderId="0" xfId="0" applyFont="1" applyFill="1"/>
    <xf numFmtId="0" fontId="0" fillId="16" borderId="0" xfId="0" applyFill="1"/>
  </cellXfs>
  <cellStyles count="3">
    <cellStyle name="Normal" xfId="0" builtinId="0"/>
    <cellStyle name="Normal 2" xfId="2"/>
    <cellStyle name="Normal_Sheet1" xfId="1"/>
  </cellStyles>
  <dxfs count="2"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H8" sqref="H8"/>
    </sheetView>
  </sheetViews>
  <sheetFormatPr defaultColWidth="8.85546875" defaultRowHeight="15" x14ac:dyDescent="0.25"/>
  <cols>
    <col min="1" max="1" width="56.5703125" style="73" customWidth="1"/>
    <col min="2" max="2" width="21.5703125" style="46" customWidth="1"/>
    <col min="3" max="3" width="3.5703125" customWidth="1"/>
    <col min="4" max="4" width="56.5703125" bestFit="1" customWidth="1"/>
    <col min="5" max="5" width="15.7109375" customWidth="1"/>
    <col min="6" max="6" width="5" customWidth="1"/>
    <col min="7" max="7" width="34.140625" style="45" bestFit="1" customWidth="1"/>
    <col min="8" max="8" width="8.85546875" style="61"/>
  </cols>
  <sheetData>
    <row r="1" spans="1:6" ht="23.25" x14ac:dyDescent="0.35">
      <c r="A1" s="87" t="s">
        <v>169</v>
      </c>
      <c r="B1" s="87"/>
    </row>
    <row r="2" spans="1:6" ht="21" x14ac:dyDescent="0.35">
      <c r="A2" s="83" t="s">
        <v>136</v>
      </c>
      <c r="B2" s="84" t="s">
        <v>43</v>
      </c>
      <c r="D2" s="88" t="s">
        <v>171</v>
      </c>
      <c r="E2" s="89"/>
      <c r="F2" s="89"/>
    </row>
    <row r="3" spans="1:6" x14ac:dyDescent="0.25">
      <c r="A3" s="79" t="s">
        <v>137</v>
      </c>
      <c r="B3" s="80">
        <f>VLOOKUP($B$2,KAs!$A$2:$AV$79, 2)</f>
        <v>1</v>
      </c>
    </row>
    <row r="4" spans="1:6" x14ac:dyDescent="0.25">
      <c r="A4" s="81" t="s">
        <v>138</v>
      </c>
      <c r="B4" s="82">
        <f>VLOOKUP($B$2,KAs!$A$2:$AV$79, 3)</f>
        <v>19495</v>
      </c>
    </row>
    <row r="5" spans="1:6" x14ac:dyDescent="0.25">
      <c r="A5" s="81" t="s">
        <v>170</v>
      </c>
      <c r="B5" s="82">
        <f>VLOOKUP($B$2,KAs!$A$2:$AV$79, 4)</f>
        <v>164904283.36160421</v>
      </c>
    </row>
    <row r="6" spans="1:6" x14ac:dyDescent="0.25">
      <c r="A6" s="26"/>
    </row>
    <row r="7" spans="1:6" x14ac:dyDescent="0.25">
      <c r="A7" s="62" t="s">
        <v>139</v>
      </c>
      <c r="B7" s="63">
        <f>VLOOKUP($B$2,KAs!$A$2:$AV$79, 5)</f>
        <v>14</v>
      </c>
      <c r="D7" s="74" t="s">
        <v>140</v>
      </c>
      <c r="E7" s="75">
        <f>VLOOKUP($B$2,KAs!$A$2:$AV$79, 25)</f>
        <v>9</v>
      </c>
    </row>
    <row r="8" spans="1:6" x14ac:dyDescent="0.25">
      <c r="A8" s="64" t="s">
        <v>141</v>
      </c>
      <c r="B8" s="65">
        <f>VLOOKUP($B$2,KAs!$A$2:$AV$79, 6)</f>
        <v>8.4897734095242523</v>
      </c>
      <c r="D8" s="76" t="s">
        <v>141</v>
      </c>
      <c r="E8" s="77">
        <f>VLOOKUP($B$2,KAs!$A$2:$AV$79, 26)</f>
        <v>5.4577114775513049</v>
      </c>
    </row>
    <row r="9" spans="1:6" x14ac:dyDescent="0.25">
      <c r="A9" s="64" t="s">
        <v>142</v>
      </c>
      <c r="B9" s="63">
        <f>VLOOKUP($B$2,KAs!$A$2:$AV$79, 7)</f>
        <v>6</v>
      </c>
      <c r="D9" s="76" t="s">
        <v>143</v>
      </c>
      <c r="E9" s="75">
        <f>VLOOKUP($B$2,KAs!$A$2:$AV$79, 27)</f>
        <v>2</v>
      </c>
    </row>
    <row r="10" spans="1:6" x14ac:dyDescent="0.25">
      <c r="A10" s="64" t="s">
        <v>144</v>
      </c>
      <c r="B10" s="63" t="str">
        <f>VLOOKUP($B$2,KAs!$A$2:$AV$79, 8)</f>
        <v>HIGH</v>
      </c>
      <c r="D10" s="76" t="s">
        <v>144</v>
      </c>
      <c r="E10" s="75" t="str">
        <f>VLOOKUP($B$2,KAs!$A$2:$AV$79, 28)</f>
        <v>HIGH</v>
      </c>
    </row>
    <row r="11" spans="1:6" x14ac:dyDescent="0.25">
      <c r="A11" s="64" t="s">
        <v>145</v>
      </c>
      <c r="B11" s="66">
        <f>KAs!F81</f>
        <v>5.1797981684612084</v>
      </c>
      <c r="D11" s="76" t="s">
        <v>145</v>
      </c>
      <c r="E11" s="78">
        <f>KAs!Z81</f>
        <v>1.1711036966445434</v>
      </c>
    </row>
    <row r="12" spans="1:6" x14ac:dyDescent="0.25">
      <c r="A12" s="26"/>
    </row>
    <row r="13" spans="1:6" x14ac:dyDescent="0.25">
      <c r="A13" s="74" t="s">
        <v>146</v>
      </c>
      <c r="B13" s="75">
        <f>VLOOKUP($B$2,KAs!$A$2:$AV$79, 9)</f>
        <v>9</v>
      </c>
      <c r="D13" s="62" t="s">
        <v>147</v>
      </c>
      <c r="E13" s="63">
        <f>VLOOKUP($B$2,KAs!$A$2:$AV$79, 33)</f>
        <v>1</v>
      </c>
    </row>
    <row r="14" spans="1:6" x14ac:dyDescent="0.25">
      <c r="A14" s="76" t="s">
        <v>141</v>
      </c>
      <c r="B14" s="77">
        <f>VLOOKUP($B$2,KAs!$A$2:$AV$79, 10)</f>
        <v>5.4577114775513049</v>
      </c>
      <c r="D14" s="64" t="s">
        <v>141</v>
      </c>
      <c r="E14" s="65">
        <f>VLOOKUP($B$2,KAs!$A$2:$AV$79, 34)</f>
        <v>0.6064123863945895</v>
      </c>
    </row>
    <row r="15" spans="1:6" x14ac:dyDescent="0.25">
      <c r="A15" s="76" t="s">
        <v>143</v>
      </c>
      <c r="B15" s="75">
        <f>VLOOKUP($B$2,KAs!$A$2:$AV$79, 11)</f>
        <v>3</v>
      </c>
      <c r="D15" s="64" t="s">
        <v>143</v>
      </c>
      <c r="E15" s="63">
        <f>VLOOKUP($B$2,KAs!$A$2:$AV$796, 35)</f>
        <v>32</v>
      </c>
    </row>
    <row r="16" spans="1:6" x14ac:dyDescent="0.25">
      <c r="A16" s="76" t="s">
        <v>144</v>
      </c>
      <c r="B16" s="75" t="str">
        <f>VLOOKUP($B$2,KAs!$A$2:$AV$79, 12)</f>
        <v>HIGH</v>
      </c>
      <c r="D16" s="64" t="s">
        <v>144</v>
      </c>
      <c r="E16" s="63" t="str">
        <f>VLOOKUP($B$2,KAs!$A$2:$AV$79, 36)</f>
        <v>MIDDLE</v>
      </c>
    </row>
    <row r="17" spans="1:8" x14ac:dyDescent="0.25">
      <c r="A17" s="76" t="s">
        <v>145</v>
      </c>
      <c r="B17" s="78">
        <f>KAs!J81</f>
        <v>1.4796319432559073</v>
      </c>
      <c r="D17" s="64" t="s">
        <v>145</v>
      </c>
      <c r="E17" s="66">
        <f>KAs!AH81</f>
        <v>0.48234697709663943</v>
      </c>
    </row>
    <row r="18" spans="1:8" x14ac:dyDescent="0.25">
      <c r="A18" s="26"/>
      <c r="D18" s="26"/>
      <c r="E18" s="46"/>
    </row>
    <row r="19" spans="1:8" x14ac:dyDescent="0.25">
      <c r="A19" s="62" t="s">
        <v>148</v>
      </c>
      <c r="B19" s="63">
        <f>VLOOKUP($B$2,KAs!$A$2:$AV$79, 13)</f>
        <v>10</v>
      </c>
      <c r="D19" s="74" t="s">
        <v>149</v>
      </c>
      <c r="E19" s="75">
        <f>VLOOKUP($B$2,KAs!$A$2:$AV$79, 29)</f>
        <v>0</v>
      </c>
    </row>
    <row r="20" spans="1:8" x14ac:dyDescent="0.25">
      <c r="A20" s="64" t="s">
        <v>150</v>
      </c>
      <c r="B20" s="65">
        <f>VLOOKUP($B$2,KAs!$A$2:$AV$79, 14)</f>
        <v>6.0641238639458948</v>
      </c>
      <c r="D20" s="76" t="s">
        <v>151</v>
      </c>
      <c r="E20" s="77">
        <f>VLOOKUP($B$2,KAs!$A$2:$AV$79, 30)</f>
        <v>0</v>
      </c>
    </row>
    <row r="21" spans="1:8" x14ac:dyDescent="0.25">
      <c r="A21" s="64" t="s">
        <v>143</v>
      </c>
      <c r="B21" s="63">
        <f>VLOOKUP($B$2,KAs!$A$2:$AV$79, 15)</f>
        <v>3</v>
      </c>
      <c r="D21" s="76" t="s">
        <v>143</v>
      </c>
      <c r="E21" s="75">
        <f>VLOOKUP($B$2,KAs!$A$2:$AV$79, 31)</f>
        <v>61</v>
      </c>
    </row>
    <row r="22" spans="1:8" x14ac:dyDescent="0.25">
      <c r="A22" s="64" t="s">
        <v>144</v>
      </c>
      <c r="B22" s="63" t="str">
        <f>VLOOKUP($B$2,KAs!$A$2:$AV$79, 16)</f>
        <v>HIGH</v>
      </c>
      <c r="D22" s="76" t="s">
        <v>144</v>
      </c>
      <c r="E22" s="75" t="str">
        <f>VLOOKUP($B$2,KAs!$A$2:$AV$79, 32)</f>
        <v>LOW</v>
      </c>
    </row>
    <row r="23" spans="1:8" x14ac:dyDescent="0.25">
      <c r="A23" s="64" t="s">
        <v>152</v>
      </c>
      <c r="B23" s="66">
        <f>KAs!N81</f>
        <v>1.6556234078722487</v>
      </c>
      <c r="D23" s="76" t="s">
        <v>145</v>
      </c>
      <c r="E23" s="78">
        <f>KAs!AD81</f>
        <v>0.76480241413521199</v>
      </c>
    </row>
    <row r="24" spans="1:8" x14ac:dyDescent="0.25">
      <c r="A24" s="26"/>
      <c r="D24" s="26"/>
      <c r="E24" s="46"/>
      <c r="G24" s="85" t="s">
        <v>153</v>
      </c>
      <c r="H24" s="86" t="s">
        <v>154</v>
      </c>
    </row>
    <row r="25" spans="1:8" x14ac:dyDescent="0.25">
      <c r="A25" s="74" t="s">
        <v>155</v>
      </c>
      <c r="B25" s="75">
        <f>VLOOKUP($B$2,KAs!$A$2:$AV$79, 17)</f>
        <v>5</v>
      </c>
      <c r="D25" s="62" t="s">
        <v>156</v>
      </c>
      <c r="E25" s="63">
        <f>VLOOKUP($B$2,KAs!$A$2:$AV$79, 41)</f>
        <v>0</v>
      </c>
      <c r="G25" s="67" t="s">
        <v>157</v>
      </c>
      <c r="H25" s="68">
        <f>VLOOKUP($B$2, 'Person Type'!$A$2:$G$79, 2)</f>
        <v>7</v>
      </c>
    </row>
    <row r="26" spans="1:8" x14ac:dyDescent="0.25">
      <c r="A26" s="76" t="s">
        <v>141</v>
      </c>
      <c r="B26" s="77">
        <f>VLOOKUP($B$2,KAs!$A$2:$AV$79, 18)</f>
        <v>3.0320619319729474</v>
      </c>
      <c r="D26" s="64" t="s">
        <v>150</v>
      </c>
      <c r="E26" s="65">
        <f>VLOOKUP($B$2,KAs!$A$2:$AV$79, 42)</f>
        <v>0</v>
      </c>
      <c r="G26" s="67" t="s">
        <v>158</v>
      </c>
      <c r="H26" s="68">
        <f>VLOOKUP($B$2, 'Person Type'!$A$2:$G$79, 3)</f>
        <v>2</v>
      </c>
    </row>
    <row r="27" spans="1:8" x14ac:dyDescent="0.25">
      <c r="A27" s="76" t="s">
        <v>143</v>
      </c>
      <c r="B27" s="75">
        <f>VLOOKUP($B$2,KAs!$A$2:$AV$79, 19)</f>
        <v>6</v>
      </c>
      <c r="D27" s="64" t="s">
        <v>143</v>
      </c>
      <c r="E27" s="63">
        <f>VLOOKUP($B$2,KAs!$A$2:$AV$79, 43)</f>
        <v>29</v>
      </c>
      <c r="G27" s="67" t="s">
        <v>159</v>
      </c>
      <c r="H27" s="68">
        <f>VLOOKUP($B$2, 'Person Type'!$A$2:$G$79, 4)</f>
        <v>1</v>
      </c>
    </row>
    <row r="28" spans="1:8" x14ac:dyDescent="0.25">
      <c r="A28" s="76" t="s">
        <v>144</v>
      </c>
      <c r="B28" s="75" t="str">
        <f>VLOOKUP($B$2,KAs!$A$2:$AV$79, 20)</f>
        <v>HIGH</v>
      </c>
      <c r="D28" s="64" t="s">
        <v>144</v>
      </c>
      <c r="E28" s="63" t="str">
        <f>VLOOKUP($B$2,KAs!$A$2:$AV$79, 44)</f>
        <v>LOW</v>
      </c>
      <c r="G28" s="67" t="s">
        <v>160</v>
      </c>
      <c r="H28" s="68" t="str">
        <f>VLOOKUP($B$2, 'Person Type'!$A$2:$G$79, 5)</f>
        <v>-</v>
      </c>
    </row>
    <row r="29" spans="1:8" x14ac:dyDescent="0.25">
      <c r="A29" s="76" t="s">
        <v>145</v>
      </c>
      <c r="B29" s="78">
        <f>KAs!R81</f>
        <v>0.75393874347988232</v>
      </c>
      <c r="D29" s="64" t="s">
        <v>152</v>
      </c>
      <c r="E29" s="66">
        <f>KAs!AP81</f>
        <v>0.11515490894649499</v>
      </c>
      <c r="G29" s="67" t="s">
        <v>130</v>
      </c>
      <c r="H29" s="68" t="str">
        <f>VLOOKUP($B$2, 'Person Type'!$A$2:$G$79, 6)</f>
        <v>-</v>
      </c>
    </row>
    <row r="30" spans="1:8" x14ac:dyDescent="0.25">
      <c r="A30" s="26"/>
      <c r="G30" s="67" t="s">
        <v>131</v>
      </c>
      <c r="H30" s="68">
        <f>VLOOKUP($B$2, 'Person Type'!$A$2:$G$79, 7)</f>
        <v>10</v>
      </c>
    </row>
    <row r="31" spans="1:8" x14ac:dyDescent="0.25">
      <c r="A31" s="62" t="s">
        <v>161</v>
      </c>
      <c r="B31" s="63">
        <f>VLOOKUP($B$2,KAs!$A$2:$AV$79, 21)</f>
        <v>2</v>
      </c>
      <c r="D31" s="74" t="s">
        <v>162</v>
      </c>
      <c r="E31" s="75">
        <f>VLOOKUP($B$2,KAs!$A$2:$AV$79, 37)</f>
        <v>5</v>
      </c>
      <c r="G31" s="60"/>
      <c r="H31" s="69"/>
    </row>
    <row r="32" spans="1:8" x14ac:dyDescent="0.25">
      <c r="A32" s="64" t="s">
        <v>141</v>
      </c>
      <c r="B32" s="65">
        <f>VLOOKUP($B$2,KAs!$A$2:$AV$79, 22)</f>
        <v>1.212824772789179</v>
      </c>
      <c r="D32" s="76" t="s">
        <v>150</v>
      </c>
      <c r="E32" s="77">
        <f>VLOOKUP($B$2,KAs!$A$2:$AV$79, 38)</f>
        <v>3.0320619319729474</v>
      </c>
      <c r="G32" s="85" t="s">
        <v>163</v>
      </c>
      <c r="H32" s="86" t="s">
        <v>154</v>
      </c>
    </row>
    <row r="33" spans="1:8" x14ac:dyDescent="0.25">
      <c r="A33" s="64" t="s">
        <v>143</v>
      </c>
      <c r="B33" s="63">
        <f>VLOOKUP($B$2,KAs!$A$2:$AV$79, 23)</f>
        <v>14</v>
      </c>
      <c r="D33" s="76" t="s">
        <v>143</v>
      </c>
      <c r="E33" s="75">
        <f>VLOOKUP($B$2,KAs!$A$2:$AV$79, 39)</f>
        <v>3</v>
      </c>
      <c r="G33" s="67" t="s">
        <v>164</v>
      </c>
      <c r="H33" s="68">
        <f>VLOOKUP($B$2,'Crash Type'!$A$2:$D$80, 2)</f>
        <v>4</v>
      </c>
    </row>
    <row r="34" spans="1:8" x14ac:dyDescent="0.25">
      <c r="A34" s="64" t="s">
        <v>144</v>
      </c>
      <c r="B34" s="63" t="str">
        <f>VLOOKUP($B$2,KAs!$A$2:$AV$79, 24)</f>
        <v>HIGH</v>
      </c>
      <c r="D34" s="76" t="s">
        <v>144</v>
      </c>
      <c r="E34" s="75" t="str">
        <f>VLOOKUP($B$2,KAs!$A$2:$AV$79, 40)</f>
        <v>HIGH</v>
      </c>
      <c r="G34" s="67" t="s">
        <v>165</v>
      </c>
      <c r="H34" s="68">
        <f>VLOOKUP($B$2,'Crash Type'!$A$2:$D$80, 3)</f>
        <v>2</v>
      </c>
    </row>
    <row r="35" spans="1:8" x14ac:dyDescent="0.25">
      <c r="A35" s="64" t="s">
        <v>145</v>
      </c>
      <c r="B35" s="66">
        <f>KAs!V81</f>
        <v>0.65833844171298084</v>
      </c>
      <c r="D35" s="76" t="s">
        <v>152</v>
      </c>
      <c r="E35" s="78">
        <f>KAs!AL81</f>
        <v>0.56273813994607935</v>
      </c>
      <c r="G35" s="67" t="s">
        <v>166</v>
      </c>
      <c r="H35" s="68">
        <f>VLOOKUP($B$2,'Crash Type'!$A$2:$D$80, 4)</f>
        <v>7</v>
      </c>
    </row>
    <row r="36" spans="1:8" x14ac:dyDescent="0.25">
      <c r="A36" s="26"/>
      <c r="G36" s="70"/>
      <c r="H36" s="71"/>
    </row>
    <row r="37" spans="1:8" x14ac:dyDescent="0.25">
      <c r="A37" s="72" t="s">
        <v>167</v>
      </c>
      <c r="G37" s="60"/>
      <c r="H37" s="69"/>
    </row>
    <row r="38" spans="1:8" x14ac:dyDescent="0.25">
      <c r="A38" s="72" t="s">
        <v>168</v>
      </c>
    </row>
    <row r="39" spans="1:8" x14ac:dyDescent="0.25">
      <c r="A39" s="72"/>
    </row>
    <row r="40" spans="1:8" x14ac:dyDescent="0.25">
      <c r="A40" s="26"/>
    </row>
    <row r="41" spans="1:8" x14ac:dyDescent="0.25">
      <c r="A41" s="26"/>
    </row>
    <row r="42" spans="1:8" x14ac:dyDescent="0.25">
      <c r="A42" s="26"/>
    </row>
    <row r="43" spans="1:8" x14ac:dyDescent="0.25">
      <c r="A43" s="26"/>
    </row>
    <row r="44" spans="1:8" x14ac:dyDescent="0.25">
      <c r="A44" s="26"/>
    </row>
    <row r="45" spans="1:8" x14ac:dyDescent="0.25">
      <c r="A45" s="26"/>
    </row>
    <row r="46" spans="1:8" x14ac:dyDescent="0.25">
      <c r="A46" s="26"/>
    </row>
    <row r="47" spans="1:8" x14ac:dyDescent="0.25">
      <c r="A47" s="26"/>
    </row>
    <row r="48" spans="1:8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9" spans="1:1" x14ac:dyDescent="0.25">
      <c r="A79" s="29"/>
    </row>
  </sheetData>
  <mergeCells count="1">
    <mergeCell ref="A1:B1"/>
  </mergeCells>
  <conditionalFormatting sqref="B10">
    <cfRule type="containsText" dxfId="1" priority="2" operator="containsText" text="HIGH">
      <formula>NOT(ISERROR(SEARCH("HIGH",B10)))</formula>
    </cfRule>
  </conditionalFormatting>
  <conditionalFormatting sqref="B16 B22 B28 B34 E10 E16 E22 E28 E34">
    <cfRule type="containsText" dxfId="0" priority="1" operator="containsText" text="HIGH">
      <formula>NOT(ISERROR(SEARCH("HIGH",B10)))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KAs!$A$2:$A$79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6"/>
  <sheetViews>
    <sheetView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51" sqref="A51"/>
    </sheetView>
  </sheetViews>
  <sheetFormatPr defaultRowHeight="15" x14ac:dyDescent="0.25"/>
  <cols>
    <col min="1" max="1" width="13.7109375" style="33" bestFit="1" customWidth="1"/>
    <col min="2" max="2" width="12" style="33" bestFit="1" customWidth="1"/>
    <col min="3" max="3" width="9.85546875" style="32" bestFit="1" customWidth="1"/>
    <col min="4" max="4" width="16.42578125" style="34" bestFit="1" customWidth="1"/>
    <col min="5" max="5" width="7.85546875" style="37" bestFit="1" customWidth="1"/>
    <col min="6" max="6" width="12.5703125" style="38" customWidth="1"/>
    <col min="7" max="8" width="8.7109375" bestFit="1" customWidth="1"/>
    <col min="9" max="9" width="7.85546875" style="37" bestFit="1" customWidth="1"/>
    <col min="10" max="10" width="10.5703125" style="38" bestFit="1" customWidth="1"/>
    <col min="11" max="11" width="8" bestFit="1" customWidth="1"/>
    <col min="12" max="12" width="7.7109375" bestFit="1" customWidth="1"/>
    <col min="13" max="13" width="9.140625" style="37"/>
    <col min="14" max="14" width="10.5703125" style="38" bestFit="1" customWidth="1"/>
    <col min="15" max="15" width="8" bestFit="1" customWidth="1"/>
    <col min="16" max="16" width="7.7109375" bestFit="1" customWidth="1"/>
    <col min="17" max="17" width="10.7109375" style="37" bestFit="1" customWidth="1"/>
    <col min="18" max="18" width="15.42578125" style="38" bestFit="1" customWidth="1"/>
    <col min="19" max="19" width="13.42578125" bestFit="1" customWidth="1"/>
    <col min="20" max="20" width="11.7109375" bestFit="1" customWidth="1"/>
    <col min="21" max="21" width="10.7109375" style="37" bestFit="1" customWidth="1"/>
    <col min="22" max="22" width="14.140625" style="38" bestFit="1" customWidth="1"/>
    <col min="23" max="23" width="12.7109375" bestFit="1" customWidth="1"/>
    <col min="24" max="24" width="11.7109375" bestFit="1" customWidth="1"/>
    <col min="25" max="25" width="9.42578125" style="37" bestFit="1" customWidth="1"/>
    <col min="26" max="26" width="14.140625" style="38" bestFit="1" customWidth="1"/>
    <col min="27" max="27" width="13.42578125" bestFit="1" customWidth="1"/>
    <col min="28" max="28" width="11.7109375" bestFit="1" customWidth="1"/>
    <col min="29" max="29" width="10.5703125" style="37" bestFit="1" customWidth="1"/>
    <col min="30" max="30" width="17.5703125" style="38" bestFit="1" customWidth="1"/>
    <col min="31" max="31" width="15.140625" bestFit="1" customWidth="1"/>
    <col min="32" max="32" width="13.7109375" bestFit="1" customWidth="1"/>
    <col min="33" max="33" width="11.5703125" style="37" bestFit="1" customWidth="1"/>
    <col min="34" max="34" width="17.7109375" style="38" bestFit="1" customWidth="1"/>
    <col min="35" max="35" width="15" bestFit="1" customWidth="1"/>
    <col min="36" max="36" width="14.7109375" bestFit="1" customWidth="1"/>
    <col min="37" max="37" width="9.140625" style="37"/>
    <col min="38" max="38" width="14.140625" style="38" bestFit="1" customWidth="1"/>
    <col min="39" max="40" width="10.42578125" bestFit="1" customWidth="1"/>
    <col min="41" max="41" width="12.28515625" style="37" bestFit="1" customWidth="1"/>
    <col min="42" max="42" width="14.140625" style="38" bestFit="1" customWidth="1"/>
    <col min="43" max="44" width="10.28515625" bestFit="1" customWidth="1"/>
  </cols>
  <sheetData>
    <row r="1" spans="1:44" s="25" customFormat="1" ht="50.25" customHeight="1" x14ac:dyDescent="0.25">
      <c r="A1" s="1" t="s">
        <v>0</v>
      </c>
      <c r="B1" s="2" t="s">
        <v>1</v>
      </c>
      <c r="C1" s="3" t="s">
        <v>2</v>
      </c>
      <c r="D1" s="35" t="s">
        <v>121</v>
      </c>
      <c r="E1" s="36" t="s">
        <v>3</v>
      </c>
      <c r="F1" s="5" t="s">
        <v>4</v>
      </c>
      <c r="G1" s="4" t="s">
        <v>5</v>
      </c>
      <c r="H1" s="4" t="s">
        <v>6</v>
      </c>
      <c r="I1" s="51" t="s">
        <v>7</v>
      </c>
      <c r="J1" s="7" t="s">
        <v>8</v>
      </c>
      <c r="K1" s="6" t="s">
        <v>9</v>
      </c>
      <c r="L1" s="6" t="s">
        <v>10</v>
      </c>
      <c r="M1" s="52" t="s">
        <v>11</v>
      </c>
      <c r="N1" s="9" t="s">
        <v>12</v>
      </c>
      <c r="O1" s="8" t="s">
        <v>13</v>
      </c>
      <c r="P1" s="8" t="s">
        <v>14</v>
      </c>
      <c r="Q1" s="53" t="s">
        <v>15</v>
      </c>
      <c r="R1" s="11" t="s">
        <v>16</v>
      </c>
      <c r="S1" s="10" t="s">
        <v>17</v>
      </c>
      <c r="T1" s="10" t="s">
        <v>18</v>
      </c>
      <c r="U1" s="54" t="s">
        <v>19</v>
      </c>
      <c r="V1" s="13" t="s">
        <v>20</v>
      </c>
      <c r="W1" s="12" t="s">
        <v>21</v>
      </c>
      <c r="X1" s="12" t="s">
        <v>22</v>
      </c>
      <c r="Y1" s="55" t="s">
        <v>23</v>
      </c>
      <c r="Z1" s="15" t="s">
        <v>24</v>
      </c>
      <c r="AA1" s="14" t="s">
        <v>25</v>
      </c>
      <c r="AB1" s="14" t="s">
        <v>26</v>
      </c>
      <c r="AC1" s="56" t="s">
        <v>27</v>
      </c>
      <c r="AD1" s="17" t="s">
        <v>28</v>
      </c>
      <c r="AE1" s="16" t="s">
        <v>29</v>
      </c>
      <c r="AF1" s="16" t="s">
        <v>30</v>
      </c>
      <c r="AG1" s="57" t="s">
        <v>31</v>
      </c>
      <c r="AH1" s="19" t="s">
        <v>32</v>
      </c>
      <c r="AI1" s="18" t="s">
        <v>33</v>
      </c>
      <c r="AJ1" s="18" t="s">
        <v>34</v>
      </c>
      <c r="AK1" s="58" t="s">
        <v>35</v>
      </c>
      <c r="AL1" s="21" t="s">
        <v>36</v>
      </c>
      <c r="AM1" s="20" t="s">
        <v>37</v>
      </c>
      <c r="AN1" s="20" t="s">
        <v>38</v>
      </c>
      <c r="AO1" s="59" t="s">
        <v>39</v>
      </c>
      <c r="AP1" s="23" t="s">
        <v>40</v>
      </c>
      <c r="AQ1" s="22" t="s">
        <v>41</v>
      </c>
      <c r="AR1" s="24" t="s">
        <v>42</v>
      </c>
    </row>
    <row r="2" spans="1:44" x14ac:dyDescent="0.25">
      <c r="A2" s="26" t="s">
        <v>43</v>
      </c>
      <c r="B2" s="27">
        <v>1</v>
      </c>
      <c r="C2" s="28">
        <v>19495</v>
      </c>
      <c r="D2" s="34">
        <v>164904283.36160421</v>
      </c>
      <c r="E2" s="37">
        <v>14</v>
      </c>
      <c r="F2" s="38">
        <v>8.4897734095242523</v>
      </c>
      <c r="G2">
        <v>6</v>
      </c>
      <c r="H2" t="s">
        <v>123</v>
      </c>
      <c r="I2" s="37">
        <v>9</v>
      </c>
      <c r="J2" s="38">
        <v>5.4577114775513049</v>
      </c>
      <c r="K2">
        <v>3</v>
      </c>
      <c r="L2" t="s">
        <v>123</v>
      </c>
      <c r="M2" s="37">
        <v>10</v>
      </c>
      <c r="N2" s="38">
        <v>6.0641238639458948</v>
      </c>
      <c r="O2">
        <v>3</v>
      </c>
      <c r="P2" t="s">
        <v>123</v>
      </c>
      <c r="Q2" s="37">
        <v>5</v>
      </c>
      <c r="R2" s="38">
        <v>3.0320619319729474</v>
      </c>
      <c r="S2">
        <v>6</v>
      </c>
      <c r="T2" t="s">
        <v>123</v>
      </c>
      <c r="U2" s="37">
        <v>2</v>
      </c>
      <c r="V2" s="38">
        <v>1.212824772789179</v>
      </c>
      <c r="W2">
        <v>14</v>
      </c>
      <c r="X2" t="s">
        <v>123</v>
      </c>
      <c r="Y2" s="37">
        <v>9</v>
      </c>
      <c r="Z2" s="38">
        <v>5.4577114775513049</v>
      </c>
      <c r="AA2">
        <v>2</v>
      </c>
      <c r="AB2" t="s">
        <v>123</v>
      </c>
      <c r="AD2" s="38">
        <v>0</v>
      </c>
      <c r="AE2">
        <v>61</v>
      </c>
      <c r="AF2" t="s">
        <v>125</v>
      </c>
      <c r="AG2" s="37">
        <v>1</v>
      </c>
      <c r="AH2" s="38">
        <v>0.6064123863945895</v>
      </c>
      <c r="AI2">
        <v>32</v>
      </c>
      <c r="AJ2" t="s">
        <v>124</v>
      </c>
      <c r="AK2" s="37">
        <v>5</v>
      </c>
      <c r="AL2" s="38">
        <v>3.0320619319729474</v>
      </c>
      <c r="AM2">
        <v>3</v>
      </c>
      <c r="AN2" t="s">
        <v>123</v>
      </c>
      <c r="AP2" s="38">
        <v>0</v>
      </c>
      <c r="AQ2">
        <v>29</v>
      </c>
      <c r="AR2" t="s">
        <v>125</v>
      </c>
    </row>
    <row r="3" spans="1:44" x14ac:dyDescent="0.25">
      <c r="A3" s="26" t="s">
        <v>44</v>
      </c>
      <c r="B3" s="27">
        <v>2</v>
      </c>
      <c r="C3" s="28">
        <v>5699</v>
      </c>
      <c r="D3" s="34">
        <v>82232673.237845704</v>
      </c>
      <c r="E3" s="37">
        <v>4</v>
      </c>
      <c r="F3" s="38">
        <v>4.8642465853330572</v>
      </c>
      <c r="G3">
        <v>43</v>
      </c>
      <c r="H3" t="s">
        <v>124</v>
      </c>
      <c r="I3" s="37">
        <v>3</v>
      </c>
      <c r="J3" s="38">
        <v>3.6481849389997927</v>
      </c>
      <c r="K3">
        <v>5</v>
      </c>
      <c r="L3" t="s">
        <v>123</v>
      </c>
      <c r="M3" s="37">
        <v>3</v>
      </c>
      <c r="N3" s="38">
        <v>3.6481849389997927</v>
      </c>
      <c r="O3">
        <v>8</v>
      </c>
      <c r="P3" t="s">
        <v>123</v>
      </c>
      <c r="Q3" s="37">
        <v>1</v>
      </c>
      <c r="R3" s="38">
        <v>1.2160616463332643</v>
      </c>
      <c r="S3">
        <v>21</v>
      </c>
      <c r="T3" t="s">
        <v>123</v>
      </c>
      <c r="U3" s="37">
        <v>1</v>
      </c>
      <c r="V3" s="38">
        <v>1.2160616463332643</v>
      </c>
      <c r="W3">
        <v>13</v>
      </c>
      <c r="X3" t="s">
        <v>123</v>
      </c>
      <c r="Y3" s="37">
        <v>1</v>
      </c>
      <c r="Z3" s="38">
        <v>1.2160616463332643</v>
      </c>
      <c r="AA3">
        <v>30</v>
      </c>
      <c r="AB3" t="s">
        <v>124</v>
      </c>
      <c r="AC3" s="37">
        <v>2</v>
      </c>
      <c r="AD3" s="38">
        <v>2.4321232926665286</v>
      </c>
      <c r="AE3">
        <v>4</v>
      </c>
      <c r="AF3" t="s">
        <v>123</v>
      </c>
      <c r="AG3" s="37">
        <v>1</v>
      </c>
      <c r="AH3" s="38">
        <v>1.2160616463332643</v>
      </c>
      <c r="AI3">
        <v>10</v>
      </c>
      <c r="AJ3" t="s">
        <v>123</v>
      </c>
      <c r="AK3" s="37">
        <v>1</v>
      </c>
      <c r="AL3" s="38">
        <v>1.2160616463332643</v>
      </c>
      <c r="AM3">
        <v>12</v>
      </c>
      <c r="AN3" t="s">
        <v>123</v>
      </c>
      <c r="AO3" s="37">
        <v>1</v>
      </c>
      <c r="AP3" s="38">
        <v>1.2160616463332643</v>
      </c>
      <c r="AQ3">
        <v>1</v>
      </c>
      <c r="AR3" t="s">
        <v>123</v>
      </c>
    </row>
    <row r="4" spans="1:44" x14ac:dyDescent="0.25">
      <c r="A4" s="26" t="s">
        <v>45</v>
      </c>
      <c r="B4" s="27">
        <v>3</v>
      </c>
      <c r="C4" s="28">
        <v>14143</v>
      </c>
      <c r="D4" s="34">
        <v>436353383.92925161</v>
      </c>
      <c r="E4" s="37">
        <v>13</v>
      </c>
      <c r="F4" s="38">
        <v>2.9792366643151236</v>
      </c>
      <c r="G4">
        <v>66</v>
      </c>
      <c r="H4" t="s">
        <v>125</v>
      </c>
      <c r="I4" s="37">
        <v>6</v>
      </c>
      <c r="J4" s="38">
        <v>1.3750323066069803</v>
      </c>
      <c r="K4">
        <v>43</v>
      </c>
      <c r="L4" t="s">
        <v>124</v>
      </c>
      <c r="M4" s="37">
        <v>7</v>
      </c>
      <c r="N4" s="38">
        <v>1.6042043577081435</v>
      </c>
      <c r="O4">
        <v>39</v>
      </c>
      <c r="P4" t="s">
        <v>124</v>
      </c>
      <c r="Q4" s="37">
        <v>2</v>
      </c>
      <c r="R4" s="38">
        <v>0.45834410220232674</v>
      </c>
      <c r="S4">
        <v>48</v>
      </c>
      <c r="T4" t="s">
        <v>124</v>
      </c>
      <c r="U4" s="37">
        <v>2</v>
      </c>
      <c r="V4" s="38">
        <v>0.45834410220232674</v>
      </c>
      <c r="W4">
        <v>47</v>
      </c>
      <c r="X4" t="s">
        <v>124</v>
      </c>
      <c r="Y4" s="37">
        <v>3</v>
      </c>
      <c r="Z4" s="38">
        <v>0.68751615330349014</v>
      </c>
      <c r="AA4">
        <v>57</v>
      </c>
      <c r="AB4" t="s">
        <v>125</v>
      </c>
      <c r="AD4" s="38">
        <v>0</v>
      </c>
      <c r="AE4">
        <v>61</v>
      </c>
      <c r="AF4" t="s">
        <v>125</v>
      </c>
      <c r="AG4" s="37">
        <v>4</v>
      </c>
      <c r="AH4" s="38">
        <v>0.91668820440465348</v>
      </c>
      <c r="AI4">
        <v>15</v>
      </c>
      <c r="AJ4" t="s">
        <v>123</v>
      </c>
      <c r="AK4" s="37">
        <v>3</v>
      </c>
      <c r="AL4" s="38">
        <v>0.68751615330349014</v>
      </c>
      <c r="AM4">
        <v>34</v>
      </c>
      <c r="AN4" t="s">
        <v>124</v>
      </c>
      <c r="AP4" s="38">
        <v>0</v>
      </c>
      <c r="AQ4">
        <v>29</v>
      </c>
      <c r="AR4" t="s">
        <v>125</v>
      </c>
    </row>
    <row r="5" spans="1:44" x14ac:dyDescent="0.25">
      <c r="A5" s="26" t="s">
        <v>46</v>
      </c>
      <c r="B5" s="27">
        <v>4</v>
      </c>
      <c r="C5" s="28">
        <v>5049</v>
      </c>
      <c r="D5" s="34">
        <v>140977607.7270208</v>
      </c>
      <c r="E5" s="37">
        <v>6</v>
      </c>
      <c r="F5" s="38">
        <v>4.2559950454103186</v>
      </c>
      <c r="G5">
        <v>48</v>
      </c>
      <c r="H5" t="s">
        <v>124</v>
      </c>
      <c r="I5" s="37">
        <v>1</v>
      </c>
      <c r="J5" s="38">
        <v>0.70933250756838651</v>
      </c>
      <c r="K5">
        <v>67</v>
      </c>
      <c r="L5" t="s">
        <v>125</v>
      </c>
      <c r="M5" s="37">
        <v>2</v>
      </c>
      <c r="N5" s="38">
        <v>1.418665015136773</v>
      </c>
      <c r="O5">
        <v>46</v>
      </c>
      <c r="P5" t="s">
        <v>124</v>
      </c>
      <c r="R5" s="38">
        <v>0</v>
      </c>
      <c r="S5">
        <v>66</v>
      </c>
      <c r="T5" t="s">
        <v>125</v>
      </c>
      <c r="U5" s="37">
        <v>1</v>
      </c>
      <c r="V5" s="38">
        <v>0.70933250756838651</v>
      </c>
      <c r="W5">
        <v>33</v>
      </c>
      <c r="X5" t="s">
        <v>124</v>
      </c>
      <c r="Y5" s="37">
        <v>1</v>
      </c>
      <c r="Z5" s="38">
        <v>0.70933250756838651</v>
      </c>
      <c r="AA5">
        <v>56</v>
      </c>
      <c r="AB5" t="s">
        <v>125</v>
      </c>
      <c r="AD5" s="38">
        <v>0</v>
      </c>
      <c r="AE5">
        <v>61</v>
      </c>
      <c r="AF5" t="s">
        <v>125</v>
      </c>
      <c r="AH5" s="38">
        <v>0</v>
      </c>
      <c r="AI5">
        <v>57</v>
      </c>
      <c r="AJ5" t="s">
        <v>125</v>
      </c>
      <c r="AL5" s="38">
        <v>0</v>
      </c>
      <c r="AM5">
        <v>61</v>
      </c>
      <c r="AN5" t="s">
        <v>125</v>
      </c>
      <c r="AP5" s="38">
        <v>0</v>
      </c>
      <c r="AQ5">
        <v>29</v>
      </c>
      <c r="AR5" t="s">
        <v>125</v>
      </c>
    </row>
    <row r="6" spans="1:44" x14ac:dyDescent="0.25">
      <c r="A6" s="26" t="s">
        <v>47</v>
      </c>
      <c r="B6" s="27">
        <v>5</v>
      </c>
      <c r="C6" s="28">
        <v>22410</v>
      </c>
      <c r="D6" s="34">
        <v>452780806.13909799</v>
      </c>
      <c r="E6" s="37">
        <v>9</v>
      </c>
      <c r="F6" s="38">
        <v>1.9877167666941973</v>
      </c>
      <c r="G6">
        <v>74</v>
      </c>
      <c r="H6" t="s">
        <v>125</v>
      </c>
      <c r="I6" s="37">
        <v>3</v>
      </c>
      <c r="J6" s="38">
        <v>0.66257225556473243</v>
      </c>
      <c r="K6">
        <v>70</v>
      </c>
      <c r="L6" t="s">
        <v>125</v>
      </c>
      <c r="M6" s="37">
        <v>3</v>
      </c>
      <c r="N6" s="38">
        <v>0.66257225556473243</v>
      </c>
      <c r="O6">
        <v>70</v>
      </c>
      <c r="P6" t="s">
        <v>125</v>
      </c>
      <c r="Q6" s="37">
        <v>1</v>
      </c>
      <c r="R6" s="38">
        <v>0.22085741852157748</v>
      </c>
      <c r="S6">
        <v>61</v>
      </c>
      <c r="T6" t="s">
        <v>125</v>
      </c>
      <c r="V6" s="38">
        <v>0</v>
      </c>
      <c r="W6">
        <v>60</v>
      </c>
      <c r="X6" t="s">
        <v>125</v>
      </c>
      <c r="Y6" s="37">
        <v>2</v>
      </c>
      <c r="Z6" s="38">
        <v>0.44171483704315495</v>
      </c>
      <c r="AA6">
        <v>67</v>
      </c>
      <c r="AB6" t="s">
        <v>125</v>
      </c>
      <c r="AC6" s="37">
        <v>2</v>
      </c>
      <c r="AD6" s="38">
        <v>0.44171483704315495</v>
      </c>
      <c r="AE6">
        <v>48</v>
      </c>
      <c r="AF6" t="s">
        <v>124</v>
      </c>
      <c r="AH6" s="38">
        <v>0</v>
      </c>
      <c r="AI6">
        <v>57</v>
      </c>
      <c r="AJ6" t="s">
        <v>125</v>
      </c>
      <c r="AL6" s="38">
        <v>0</v>
      </c>
      <c r="AM6">
        <v>61</v>
      </c>
      <c r="AN6" t="s">
        <v>125</v>
      </c>
      <c r="AP6" s="38">
        <v>0</v>
      </c>
      <c r="AQ6">
        <v>29</v>
      </c>
      <c r="AR6" t="s">
        <v>125</v>
      </c>
    </row>
    <row r="7" spans="1:44" x14ac:dyDescent="0.25">
      <c r="A7" s="26" t="s">
        <v>48</v>
      </c>
      <c r="B7" s="27">
        <v>6</v>
      </c>
      <c r="C7" s="28">
        <v>8735</v>
      </c>
      <c r="D7" s="34">
        <v>248677366.98642546</v>
      </c>
      <c r="E7" s="37">
        <v>6</v>
      </c>
      <c r="F7" s="38">
        <v>2.4127648095644836</v>
      </c>
      <c r="G7">
        <v>70</v>
      </c>
      <c r="H7" t="s">
        <v>125</v>
      </c>
      <c r="I7" s="37">
        <v>1</v>
      </c>
      <c r="J7" s="38">
        <v>0.40212746826074725</v>
      </c>
      <c r="K7">
        <v>72</v>
      </c>
      <c r="L7" t="s">
        <v>125</v>
      </c>
      <c r="M7" s="37">
        <v>1</v>
      </c>
      <c r="N7" s="38">
        <v>0.40212746826074725</v>
      </c>
      <c r="O7">
        <v>72</v>
      </c>
      <c r="P7" t="s">
        <v>125</v>
      </c>
      <c r="Q7" s="37">
        <v>1</v>
      </c>
      <c r="R7" s="38">
        <v>0.40212746826074725</v>
      </c>
      <c r="S7">
        <v>53</v>
      </c>
      <c r="T7" t="s">
        <v>125</v>
      </c>
      <c r="U7" s="37">
        <v>1</v>
      </c>
      <c r="V7" s="38">
        <v>0.40212746826074725</v>
      </c>
      <c r="W7">
        <v>54</v>
      </c>
      <c r="X7" t="s">
        <v>125</v>
      </c>
      <c r="Y7" s="37">
        <v>1</v>
      </c>
      <c r="Z7" s="38">
        <v>0.40212746826074725</v>
      </c>
      <c r="AA7">
        <v>69</v>
      </c>
      <c r="AB7" t="s">
        <v>125</v>
      </c>
      <c r="AD7" s="38">
        <v>0</v>
      </c>
      <c r="AE7">
        <v>61</v>
      </c>
      <c r="AF7" t="s">
        <v>125</v>
      </c>
      <c r="AG7" s="37">
        <v>2</v>
      </c>
      <c r="AH7" s="38">
        <v>0.80425493652149449</v>
      </c>
      <c r="AI7">
        <v>21</v>
      </c>
      <c r="AJ7" t="s">
        <v>123</v>
      </c>
      <c r="AL7" s="38">
        <v>0</v>
      </c>
      <c r="AM7">
        <v>61</v>
      </c>
      <c r="AN7" t="s">
        <v>125</v>
      </c>
      <c r="AP7" s="38">
        <v>0</v>
      </c>
      <c r="AQ7">
        <v>29</v>
      </c>
      <c r="AR7" t="s">
        <v>125</v>
      </c>
    </row>
    <row r="8" spans="1:44" x14ac:dyDescent="0.25">
      <c r="A8" s="26" t="s">
        <v>49</v>
      </c>
      <c r="B8" s="27">
        <v>7</v>
      </c>
      <c r="C8" s="28">
        <v>46067</v>
      </c>
      <c r="D8" s="34">
        <v>639671769.73690283</v>
      </c>
      <c r="E8" s="37">
        <v>44</v>
      </c>
      <c r="F8" s="38">
        <v>6.87852772025522</v>
      </c>
      <c r="G8">
        <v>11</v>
      </c>
      <c r="H8" t="s">
        <v>123</v>
      </c>
      <c r="I8" s="37">
        <v>11</v>
      </c>
      <c r="J8" s="38">
        <v>1.719631930063805</v>
      </c>
      <c r="K8">
        <v>30</v>
      </c>
      <c r="L8" t="s">
        <v>124</v>
      </c>
      <c r="M8" s="37">
        <v>12</v>
      </c>
      <c r="N8" s="38">
        <v>1.8759621055241509</v>
      </c>
      <c r="O8">
        <v>31</v>
      </c>
      <c r="P8" t="s">
        <v>124</v>
      </c>
      <c r="Q8" s="37">
        <v>8</v>
      </c>
      <c r="R8" s="38">
        <v>1.2506414036827673</v>
      </c>
      <c r="S8">
        <v>19</v>
      </c>
      <c r="T8" t="s">
        <v>123</v>
      </c>
      <c r="U8" s="37">
        <v>6</v>
      </c>
      <c r="V8" s="38">
        <v>0.93798105276207544</v>
      </c>
      <c r="W8">
        <v>22</v>
      </c>
      <c r="X8" t="s">
        <v>123</v>
      </c>
      <c r="Y8" s="37">
        <v>14</v>
      </c>
      <c r="Z8" s="38">
        <v>2.1886224564448429</v>
      </c>
      <c r="AA8">
        <v>14</v>
      </c>
      <c r="AB8" t="s">
        <v>123</v>
      </c>
      <c r="AC8" s="37">
        <v>9</v>
      </c>
      <c r="AD8" s="38">
        <v>1.4069715791431132</v>
      </c>
      <c r="AE8">
        <v>9</v>
      </c>
      <c r="AF8" t="s">
        <v>123</v>
      </c>
      <c r="AG8" s="37">
        <v>2</v>
      </c>
      <c r="AH8" s="38">
        <v>0.31266035092069183</v>
      </c>
      <c r="AI8">
        <v>46</v>
      </c>
      <c r="AJ8" t="s">
        <v>124</v>
      </c>
      <c r="AK8" s="37">
        <v>5</v>
      </c>
      <c r="AL8" s="38">
        <v>0.78165087730172955</v>
      </c>
      <c r="AM8">
        <v>25</v>
      </c>
      <c r="AN8" t="s">
        <v>123</v>
      </c>
      <c r="AO8" s="37">
        <v>2</v>
      </c>
      <c r="AP8" s="38">
        <v>0.31266035092069183</v>
      </c>
      <c r="AQ8">
        <v>12</v>
      </c>
      <c r="AR8" t="s">
        <v>123</v>
      </c>
    </row>
    <row r="9" spans="1:44" x14ac:dyDescent="0.25">
      <c r="A9" s="26" t="s">
        <v>50</v>
      </c>
      <c r="B9" s="27">
        <v>8</v>
      </c>
      <c r="C9" s="28">
        <v>26945</v>
      </c>
      <c r="D9" s="34">
        <v>475234279.39434189</v>
      </c>
      <c r="E9" s="37">
        <v>25</v>
      </c>
      <c r="F9" s="38">
        <v>5.2605632808855933</v>
      </c>
      <c r="G9">
        <v>36</v>
      </c>
      <c r="H9" t="s">
        <v>124</v>
      </c>
      <c r="I9" s="37">
        <v>6</v>
      </c>
      <c r="J9" s="38">
        <v>1.2625351874125423</v>
      </c>
      <c r="K9">
        <v>47</v>
      </c>
      <c r="L9" t="s">
        <v>124</v>
      </c>
      <c r="M9" s="37">
        <v>7</v>
      </c>
      <c r="N9" s="38">
        <v>1.4729577186479661</v>
      </c>
      <c r="O9">
        <v>44</v>
      </c>
      <c r="P9" t="s">
        <v>124</v>
      </c>
      <c r="Q9" s="37">
        <v>3</v>
      </c>
      <c r="R9" s="38">
        <v>0.63126759370627117</v>
      </c>
      <c r="S9">
        <v>42</v>
      </c>
      <c r="T9" t="s">
        <v>124</v>
      </c>
      <c r="U9" s="37">
        <v>2</v>
      </c>
      <c r="V9" s="38">
        <v>0.42084506247084746</v>
      </c>
      <c r="W9">
        <v>51</v>
      </c>
      <c r="X9" t="s">
        <v>124</v>
      </c>
      <c r="Y9" s="37">
        <v>5</v>
      </c>
      <c r="Z9" s="38">
        <v>1.0521126561771186</v>
      </c>
      <c r="AA9">
        <v>40</v>
      </c>
      <c r="AB9" t="s">
        <v>124</v>
      </c>
      <c r="AC9" s="37">
        <v>2</v>
      </c>
      <c r="AD9" s="38">
        <v>0.42084506247084746</v>
      </c>
      <c r="AE9">
        <v>51</v>
      </c>
      <c r="AF9" t="s">
        <v>124</v>
      </c>
      <c r="AG9" s="37">
        <v>1</v>
      </c>
      <c r="AH9" s="38">
        <v>0.21042253123542373</v>
      </c>
      <c r="AI9">
        <v>54</v>
      </c>
      <c r="AJ9" t="s">
        <v>125</v>
      </c>
      <c r="AK9" s="37">
        <v>3</v>
      </c>
      <c r="AL9" s="38">
        <v>0.63126759370627117</v>
      </c>
      <c r="AM9">
        <v>38</v>
      </c>
      <c r="AN9" t="s">
        <v>124</v>
      </c>
      <c r="AP9" s="38">
        <v>0</v>
      </c>
      <c r="AQ9">
        <v>29</v>
      </c>
      <c r="AR9" t="s">
        <v>125</v>
      </c>
    </row>
    <row r="10" spans="1:44" x14ac:dyDescent="0.25">
      <c r="A10" s="26" t="s">
        <v>51</v>
      </c>
      <c r="B10" s="27">
        <v>9</v>
      </c>
      <c r="C10" s="28">
        <v>154405</v>
      </c>
      <c r="D10" s="34">
        <v>1660197115.4642243</v>
      </c>
      <c r="E10" s="37">
        <v>57</v>
      </c>
      <c r="F10" s="38">
        <v>3.4333272518704301</v>
      </c>
      <c r="G10">
        <v>64</v>
      </c>
      <c r="H10" t="s">
        <v>125</v>
      </c>
      <c r="I10" s="37">
        <v>15</v>
      </c>
      <c r="J10" s="38">
        <v>0.90350717154484994</v>
      </c>
      <c r="K10">
        <v>59</v>
      </c>
      <c r="L10" t="s">
        <v>125</v>
      </c>
      <c r="M10" s="37">
        <v>16</v>
      </c>
      <c r="N10" s="38">
        <v>0.96374098298117328</v>
      </c>
      <c r="O10">
        <v>64</v>
      </c>
      <c r="P10" t="s">
        <v>125</v>
      </c>
      <c r="Q10" s="37">
        <v>7</v>
      </c>
      <c r="R10" s="38">
        <v>0.4216366800542633</v>
      </c>
      <c r="S10">
        <v>50</v>
      </c>
      <c r="T10" t="s">
        <v>124</v>
      </c>
      <c r="U10" s="37">
        <v>7</v>
      </c>
      <c r="V10" s="38">
        <v>0.4216366800542633</v>
      </c>
      <c r="W10">
        <v>50</v>
      </c>
      <c r="X10" t="s">
        <v>124</v>
      </c>
      <c r="Y10" s="37">
        <v>12</v>
      </c>
      <c r="Z10" s="38">
        <v>0.72280573723587993</v>
      </c>
      <c r="AA10">
        <v>55</v>
      </c>
      <c r="AB10" t="s">
        <v>125</v>
      </c>
      <c r="AC10" s="37">
        <v>12</v>
      </c>
      <c r="AD10" s="38">
        <v>0.72280573723587993</v>
      </c>
      <c r="AE10">
        <v>39</v>
      </c>
      <c r="AF10" t="s">
        <v>124</v>
      </c>
      <c r="AG10" s="37">
        <v>5</v>
      </c>
      <c r="AH10" s="38">
        <v>0.30116905718161668</v>
      </c>
      <c r="AI10">
        <v>48</v>
      </c>
      <c r="AJ10" t="s">
        <v>124</v>
      </c>
      <c r="AK10" s="37">
        <v>5</v>
      </c>
      <c r="AL10" s="38">
        <v>0.30116905718161668</v>
      </c>
      <c r="AM10">
        <v>56</v>
      </c>
      <c r="AN10" t="s">
        <v>125</v>
      </c>
      <c r="AO10" s="37">
        <v>1</v>
      </c>
      <c r="AP10" s="38">
        <v>6.023381143632333E-2</v>
      </c>
      <c r="AQ10">
        <v>28</v>
      </c>
      <c r="AR10" t="s">
        <v>124</v>
      </c>
    </row>
    <row r="11" spans="1:44" x14ac:dyDescent="0.25">
      <c r="A11" s="26" t="s">
        <v>52</v>
      </c>
      <c r="B11" s="27">
        <v>10</v>
      </c>
      <c r="C11" s="28">
        <v>48003</v>
      </c>
      <c r="D11" s="34">
        <v>663953814.35459769</v>
      </c>
      <c r="E11" s="37">
        <v>37</v>
      </c>
      <c r="F11" s="38">
        <v>5.5726767736045293</v>
      </c>
      <c r="G11">
        <v>30</v>
      </c>
      <c r="H11" t="s">
        <v>124</v>
      </c>
      <c r="I11" s="37">
        <v>10</v>
      </c>
      <c r="J11" s="38">
        <v>1.506128857730954</v>
      </c>
      <c r="K11">
        <v>40</v>
      </c>
      <c r="L11" t="s">
        <v>124</v>
      </c>
      <c r="M11" s="37">
        <v>10</v>
      </c>
      <c r="N11" s="38">
        <v>1.506128857730954</v>
      </c>
      <c r="O11">
        <v>43</v>
      </c>
      <c r="P11" t="s">
        <v>124</v>
      </c>
      <c r="Q11" s="37">
        <v>5</v>
      </c>
      <c r="R11" s="38">
        <v>0.75306442886547698</v>
      </c>
      <c r="S11">
        <v>34</v>
      </c>
      <c r="T11" t="s">
        <v>124</v>
      </c>
      <c r="U11" s="37">
        <v>8</v>
      </c>
      <c r="V11" s="38">
        <v>1.2049030861847632</v>
      </c>
      <c r="W11">
        <v>15</v>
      </c>
      <c r="X11" t="s">
        <v>123</v>
      </c>
      <c r="Y11" s="37">
        <v>12</v>
      </c>
      <c r="Z11" s="38">
        <v>1.8073546292771445</v>
      </c>
      <c r="AA11">
        <v>19</v>
      </c>
      <c r="AB11" t="s">
        <v>123</v>
      </c>
      <c r="AC11" s="37">
        <v>5</v>
      </c>
      <c r="AD11" s="38">
        <v>0.75306442886547698</v>
      </c>
      <c r="AE11">
        <v>37</v>
      </c>
      <c r="AF11" t="s">
        <v>124</v>
      </c>
      <c r="AG11" s="37">
        <v>2</v>
      </c>
      <c r="AH11" s="38">
        <v>0.30122577154619079</v>
      </c>
      <c r="AI11">
        <v>47</v>
      </c>
      <c r="AJ11" t="s">
        <v>124</v>
      </c>
      <c r="AK11" s="37">
        <v>4</v>
      </c>
      <c r="AL11" s="38">
        <v>0.60245154309238158</v>
      </c>
      <c r="AM11">
        <v>39</v>
      </c>
      <c r="AN11" t="s">
        <v>124</v>
      </c>
      <c r="AO11" s="37">
        <v>2</v>
      </c>
      <c r="AP11" s="38">
        <v>0.30122577154619079</v>
      </c>
      <c r="AQ11">
        <v>13</v>
      </c>
      <c r="AR11" t="s">
        <v>123</v>
      </c>
    </row>
    <row r="12" spans="1:44" x14ac:dyDescent="0.25">
      <c r="A12" s="26" t="s">
        <v>53</v>
      </c>
      <c r="B12" s="27">
        <v>11</v>
      </c>
      <c r="C12" s="28">
        <v>47078</v>
      </c>
      <c r="D12" s="34">
        <v>352110919.54231751</v>
      </c>
      <c r="E12" s="37">
        <v>21</v>
      </c>
      <c r="F12" s="38">
        <v>5.9640297515613323</v>
      </c>
      <c r="G12">
        <v>23</v>
      </c>
      <c r="H12" t="s">
        <v>123</v>
      </c>
      <c r="I12" s="37">
        <v>9</v>
      </c>
      <c r="J12" s="38">
        <v>2.5560127506691424</v>
      </c>
      <c r="K12">
        <v>13</v>
      </c>
      <c r="L12" t="s">
        <v>123</v>
      </c>
      <c r="M12" s="37">
        <v>9</v>
      </c>
      <c r="N12" s="38">
        <v>2.5560127506691424</v>
      </c>
      <c r="O12">
        <v>16</v>
      </c>
      <c r="P12" t="s">
        <v>123</v>
      </c>
      <c r="Q12" s="37">
        <v>2</v>
      </c>
      <c r="R12" s="38">
        <v>0.56800283348203162</v>
      </c>
      <c r="S12">
        <v>44</v>
      </c>
      <c r="T12" t="s">
        <v>124</v>
      </c>
      <c r="U12" s="37">
        <v>6</v>
      </c>
      <c r="V12" s="38">
        <v>1.7040085004460948</v>
      </c>
      <c r="W12">
        <v>8</v>
      </c>
      <c r="X12" t="s">
        <v>123</v>
      </c>
      <c r="Y12" s="37">
        <v>10</v>
      </c>
      <c r="Z12" s="38">
        <v>2.8400141674101582</v>
      </c>
      <c r="AA12">
        <v>9</v>
      </c>
      <c r="AB12" t="s">
        <v>123</v>
      </c>
      <c r="AC12" s="37">
        <v>4</v>
      </c>
      <c r="AD12" s="38">
        <v>1.1360056669640632</v>
      </c>
      <c r="AE12">
        <v>16</v>
      </c>
      <c r="AF12" t="s">
        <v>123</v>
      </c>
      <c r="AG12" s="37">
        <v>1</v>
      </c>
      <c r="AH12" s="38">
        <v>0.28400141674101581</v>
      </c>
      <c r="AI12">
        <v>50</v>
      </c>
      <c r="AJ12" t="s">
        <v>124</v>
      </c>
      <c r="AK12" s="37">
        <v>4</v>
      </c>
      <c r="AL12" s="38">
        <v>1.1360056669640632</v>
      </c>
      <c r="AM12">
        <v>13</v>
      </c>
      <c r="AN12" t="s">
        <v>123</v>
      </c>
      <c r="AP12" s="38">
        <v>0</v>
      </c>
      <c r="AQ12">
        <v>29</v>
      </c>
      <c r="AR12" t="s">
        <v>125</v>
      </c>
    </row>
    <row r="13" spans="1:44" x14ac:dyDescent="0.25">
      <c r="A13" s="26" t="s">
        <v>54</v>
      </c>
      <c r="B13" s="27">
        <v>12</v>
      </c>
      <c r="C13" s="28">
        <v>14204</v>
      </c>
      <c r="D13" s="34">
        <v>210506436.98278967</v>
      </c>
      <c r="E13" s="37">
        <v>18</v>
      </c>
      <c r="F13" s="38">
        <v>8.5508074042750639</v>
      </c>
      <c r="G13">
        <v>4</v>
      </c>
      <c r="H13" t="s">
        <v>123</v>
      </c>
      <c r="I13" s="37">
        <v>8</v>
      </c>
      <c r="J13" s="38">
        <v>3.8003588463444724</v>
      </c>
      <c r="K13">
        <v>4</v>
      </c>
      <c r="L13" t="s">
        <v>123</v>
      </c>
      <c r="M13" s="37">
        <v>9</v>
      </c>
      <c r="N13" s="38">
        <v>4.275403702137532</v>
      </c>
      <c r="O13">
        <v>5</v>
      </c>
      <c r="P13" t="s">
        <v>123</v>
      </c>
      <c r="Q13" s="37">
        <v>5</v>
      </c>
      <c r="R13" s="38">
        <v>2.3752242789652955</v>
      </c>
      <c r="S13">
        <v>9</v>
      </c>
      <c r="T13" t="s">
        <v>123</v>
      </c>
      <c r="U13" s="37">
        <v>4</v>
      </c>
      <c r="V13" s="38">
        <v>1.9001794231722362</v>
      </c>
      <c r="W13">
        <v>6</v>
      </c>
      <c r="X13" t="s">
        <v>123</v>
      </c>
      <c r="Y13" s="37">
        <v>1</v>
      </c>
      <c r="Z13" s="38">
        <v>0.47504485579305905</v>
      </c>
      <c r="AA13">
        <v>65</v>
      </c>
      <c r="AB13" t="s">
        <v>125</v>
      </c>
      <c r="AC13" s="37">
        <v>3</v>
      </c>
      <c r="AD13" s="38">
        <v>1.4251345673791773</v>
      </c>
      <c r="AE13">
        <v>8</v>
      </c>
      <c r="AF13" t="s">
        <v>123</v>
      </c>
      <c r="AG13" s="37">
        <v>2</v>
      </c>
      <c r="AH13" s="38">
        <v>0.9500897115861181</v>
      </c>
      <c r="AI13">
        <v>14</v>
      </c>
      <c r="AJ13" t="s">
        <v>123</v>
      </c>
      <c r="AK13" s="37">
        <v>3</v>
      </c>
      <c r="AL13" s="38">
        <v>1.4251345673791773</v>
      </c>
      <c r="AM13">
        <v>7</v>
      </c>
      <c r="AN13" t="s">
        <v>123</v>
      </c>
      <c r="AP13" s="38">
        <v>0</v>
      </c>
      <c r="AQ13">
        <v>29</v>
      </c>
      <c r="AR13" t="s">
        <v>125</v>
      </c>
    </row>
    <row r="14" spans="1:44" x14ac:dyDescent="0.25">
      <c r="A14" s="26" t="s">
        <v>55</v>
      </c>
      <c r="B14" s="27">
        <v>13</v>
      </c>
      <c r="C14" s="28">
        <v>2296</v>
      </c>
      <c r="D14" s="34">
        <v>118312455.6394555</v>
      </c>
      <c r="E14" s="37">
        <v>5</v>
      </c>
      <c r="F14" s="38">
        <v>4.2260977282366303</v>
      </c>
      <c r="G14">
        <v>49</v>
      </c>
      <c r="H14" t="s">
        <v>124</v>
      </c>
      <c r="I14" s="37">
        <v>1</v>
      </c>
      <c r="J14" s="38">
        <v>0.84521954564732615</v>
      </c>
      <c r="K14">
        <v>61</v>
      </c>
      <c r="L14" t="s">
        <v>125</v>
      </c>
      <c r="M14" s="37">
        <v>1</v>
      </c>
      <c r="N14" s="38">
        <v>0.84521954564732615</v>
      </c>
      <c r="O14">
        <v>66</v>
      </c>
      <c r="P14" t="s">
        <v>125</v>
      </c>
      <c r="R14" s="38">
        <v>0</v>
      </c>
      <c r="S14">
        <v>66</v>
      </c>
      <c r="T14" t="s">
        <v>125</v>
      </c>
      <c r="V14" s="38">
        <v>0</v>
      </c>
      <c r="W14">
        <v>60</v>
      </c>
      <c r="X14" t="s">
        <v>125</v>
      </c>
      <c r="Y14" s="37">
        <v>1</v>
      </c>
      <c r="Z14" s="38">
        <v>0.84521954564732615</v>
      </c>
      <c r="AA14">
        <v>49</v>
      </c>
      <c r="AB14" t="s">
        <v>124</v>
      </c>
      <c r="AC14" s="37">
        <v>3</v>
      </c>
      <c r="AD14" s="38">
        <v>2.5356586369419785</v>
      </c>
      <c r="AE14">
        <v>3</v>
      </c>
      <c r="AF14" t="s">
        <v>123</v>
      </c>
      <c r="AG14" s="37">
        <v>1</v>
      </c>
      <c r="AH14" s="38">
        <v>0.84521954564732615</v>
      </c>
      <c r="AI14">
        <v>18</v>
      </c>
      <c r="AJ14" t="s">
        <v>123</v>
      </c>
      <c r="AL14" s="38">
        <v>0</v>
      </c>
      <c r="AM14">
        <v>61</v>
      </c>
      <c r="AN14" t="s">
        <v>125</v>
      </c>
      <c r="AP14" s="38">
        <v>0</v>
      </c>
      <c r="AQ14">
        <v>29</v>
      </c>
      <c r="AR14" t="s">
        <v>125</v>
      </c>
    </row>
    <row r="15" spans="1:44" x14ac:dyDescent="0.25">
      <c r="A15" s="26" t="s">
        <v>56</v>
      </c>
      <c r="B15" s="27">
        <v>14</v>
      </c>
      <c r="C15" s="28">
        <v>295528</v>
      </c>
      <c r="D15" s="34">
        <v>2058898318.9368305</v>
      </c>
      <c r="E15" s="37">
        <v>104</v>
      </c>
      <c r="F15" s="38">
        <v>5.0512450781786686</v>
      </c>
      <c r="G15">
        <v>41</v>
      </c>
      <c r="H15" t="s">
        <v>124</v>
      </c>
      <c r="I15" s="37">
        <v>23</v>
      </c>
      <c r="J15" s="38">
        <v>1.1171022769048977</v>
      </c>
      <c r="K15">
        <v>53</v>
      </c>
      <c r="L15" t="s">
        <v>125</v>
      </c>
      <c r="M15" s="37">
        <v>24</v>
      </c>
      <c r="N15" s="38">
        <v>1.1656719411181542</v>
      </c>
      <c r="O15">
        <v>55</v>
      </c>
      <c r="P15" t="s">
        <v>125</v>
      </c>
      <c r="Q15" s="37">
        <v>15</v>
      </c>
      <c r="R15" s="38">
        <v>0.72854496319884643</v>
      </c>
      <c r="S15">
        <v>36</v>
      </c>
      <c r="T15" t="s">
        <v>124</v>
      </c>
      <c r="U15" s="37">
        <v>10</v>
      </c>
      <c r="V15" s="38">
        <v>0.48569664213256425</v>
      </c>
      <c r="W15">
        <v>46</v>
      </c>
      <c r="X15" t="s">
        <v>124</v>
      </c>
      <c r="Y15" s="37">
        <v>15</v>
      </c>
      <c r="Z15" s="38">
        <v>0.72854496319884643</v>
      </c>
      <c r="AA15">
        <v>54</v>
      </c>
      <c r="AB15" t="s">
        <v>125</v>
      </c>
      <c r="AC15" s="37">
        <v>20</v>
      </c>
      <c r="AD15" s="38">
        <v>0.9713932842651285</v>
      </c>
      <c r="AE15">
        <v>27</v>
      </c>
      <c r="AF15" t="s">
        <v>124</v>
      </c>
      <c r="AG15" s="37">
        <v>10</v>
      </c>
      <c r="AH15" s="38">
        <v>0.48569664213256425</v>
      </c>
      <c r="AI15">
        <v>36</v>
      </c>
      <c r="AJ15" t="s">
        <v>124</v>
      </c>
      <c r="AK15" s="37">
        <v>8</v>
      </c>
      <c r="AL15" s="38">
        <v>0.3885573137060514</v>
      </c>
      <c r="AM15">
        <v>50</v>
      </c>
      <c r="AN15" t="s">
        <v>124</v>
      </c>
      <c r="AO15" s="37">
        <v>2</v>
      </c>
      <c r="AP15" s="38">
        <v>9.713932842651285E-2</v>
      </c>
      <c r="AQ15">
        <v>26</v>
      </c>
      <c r="AR15" t="s">
        <v>123</v>
      </c>
    </row>
    <row r="16" spans="1:44" x14ac:dyDescent="0.25">
      <c r="A16" s="26" t="s">
        <v>57</v>
      </c>
      <c r="B16" s="27">
        <v>15</v>
      </c>
      <c r="C16" s="28">
        <v>5266</v>
      </c>
      <c r="D16" s="34">
        <v>75259912.574777395</v>
      </c>
      <c r="E16" s="37">
        <v>4</v>
      </c>
      <c r="F16" s="38">
        <v>5.3149144918626439</v>
      </c>
      <c r="G16">
        <v>33</v>
      </c>
      <c r="H16" t="s">
        <v>124</v>
      </c>
      <c r="I16" s="37">
        <v>2</v>
      </c>
      <c r="J16" s="38">
        <v>2.6574572459313219</v>
      </c>
      <c r="K16">
        <v>12</v>
      </c>
      <c r="L16" t="s">
        <v>123</v>
      </c>
      <c r="M16" s="37">
        <v>2</v>
      </c>
      <c r="N16" s="38">
        <v>2.6574572459313219</v>
      </c>
      <c r="O16">
        <v>13</v>
      </c>
      <c r="P16" t="s">
        <v>123</v>
      </c>
      <c r="Q16" s="37">
        <v>1</v>
      </c>
      <c r="R16" s="38">
        <v>1.328728622965661</v>
      </c>
      <c r="S16">
        <v>15</v>
      </c>
      <c r="T16" t="s">
        <v>123</v>
      </c>
      <c r="V16" s="38">
        <v>0</v>
      </c>
      <c r="W16">
        <v>60</v>
      </c>
      <c r="X16" t="s">
        <v>125</v>
      </c>
      <c r="Z16" s="38">
        <v>0</v>
      </c>
      <c r="AA16">
        <v>73</v>
      </c>
      <c r="AB16" t="s">
        <v>125</v>
      </c>
      <c r="AD16" s="38">
        <v>0</v>
      </c>
      <c r="AE16">
        <v>61</v>
      </c>
      <c r="AF16" t="s">
        <v>125</v>
      </c>
      <c r="AG16" s="37">
        <v>3</v>
      </c>
      <c r="AH16" s="38">
        <v>3.9861858688969827</v>
      </c>
      <c r="AI16">
        <v>1</v>
      </c>
      <c r="AJ16" t="s">
        <v>123</v>
      </c>
      <c r="AL16" s="38">
        <v>0</v>
      </c>
      <c r="AM16">
        <v>61</v>
      </c>
      <c r="AN16" t="s">
        <v>125</v>
      </c>
      <c r="AP16" s="38">
        <v>0</v>
      </c>
      <c r="AQ16">
        <v>29</v>
      </c>
      <c r="AR16" t="s">
        <v>125</v>
      </c>
    </row>
    <row r="17" spans="1:44" x14ac:dyDescent="0.25">
      <c r="A17" s="26" t="s">
        <v>58</v>
      </c>
      <c r="B17" s="27">
        <v>16</v>
      </c>
      <c r="C17" s="28">
        <v>121125</v>
      </c>
      <c r="D17" s="34">
        <v>918973381.20858335</v>
      </c>
      <c r="E17" s="37">
        <v>55</v>
      </c>
      <c r="F17" s="38">
        <v>5.9849394035403964</v>
      </c>
      <c r="G17">
        <v>22</v>
      </c>
      <c r="H17" t="s">
        <v>123</v>
      </c>
      <c r="I17" s="37">
        <v>12</v>
      </c>
      <c r="J17" s="38">
        <v>1.30580496077245</v>
      </c>
      <c r="K17">
        <v>44</v>
      </c>
      <c r="L17" t="s">
        <v>124</v>
      </c>
      <c r="M17" s="37">
        <v>12</v>
      </c>
      <c r="N17" s="38">
        <v>1.30580496077245</v>
      </c>
      <c r="O17">
        <v>49</v>
      </c>
      <c r="P17" t="s">
        <v>124</v>
      </c>
      <c r="Q17" s="37">
        <v>12</v>
      </c>
      <c r="R17" s="38">
        <v>1.30580496077245</v>
      </c>
      <c r="S17">
        <v>17</v>
      </c>
      <c r="T17" t="s">
        <v>123</v>
      </c>
      <c r="U17" s="37">
        <v>4</v>
      </c>
      <c r="V17" s="38">
        <v>0.43526832025748335</v>
      </c>
      <c r="W17">
        <v>49</v>
      </c>
      <c r="X17" t="s">
        <v>124</v>
      </c>
      <c r="Y17" s="37">
        <v>9</v>
      </c>
      <c r="Z17" s="38">
        <v>0.97935372057933756</v>
      </c>
      <c r="AA17">
        <v>45</v>
      </c>
      <c r="AB17" t="s">
        <v>124</v>
      </c>
      <c r="AC17" s="37">
        <v>8</v>
      </c>
      <c r="AD17" s="38">
        <v>0.87053664051496671</v>
      </c>
      <c r="AE17">
        <v>33</v>
      </c>
      <c r="AF17" t="s">
        <v>124</v>
      </c>
      <c r="AG17" s="37">
        <v>8</v>
      </c>
      <c r="AH17" s="38">
        <v>0.87053664051496671</v>
      </c>
      <c r="AI17">
        <v>17</v>
      </c>
      <c r="AJ17" t="s">
        <v>123</v>
      </c>
      <c r="AK17" s="37">
        <v>3</v>
      </c>
      <c r="AL17" s="38">
        <v>0.3264512401931125</v>
      </c>
      <c r="AM17">
        <v>53</v>
      </c>
      <c r="AN17" t="s">
        <v>125</v>
      </c>
      <c r="AO17" s="37">
        <v>1</v>
      </c>
      <c r="AP17" s="38">
        <v>0.10881708006437084</v>
      </c>
      <c r="AQ17">
        <v>24</v>
      </c>
      <c r="AR17" t="s">
        <v>123</v>
      </c>
    </row>
    <row r="18" spans="1:44" x14ac:dyDescent="0.25">
      <c r="A18" s="26" t="s">
        <v>59</v>
      </c>
      <c r="B18" s="27">
        <v>17</v>
      </c>
      <c r="C18" s="28">
        <v>5527</v>
      </c>
      <c r="D18" s="34">
        <v>143701742.781784</v>
      </c>
      <c r="E18" s="37">
        <v>6</v>
      </c>
      <c r="F18" s="38">
        <v>4.175314706594202</v>
      </c>
      <c r="G18">
        <v>51</v>
      </c>
      <c r="H18" t="s">
        <v>124</v>
      </c>
      <c r="I18" s="37">
        <v>1</v>
      </c>
      <c r="J18" s="38">
        <v>0.69588578443236704</v>
      </c>
      <c r="K18">
        <v>68</v>
      </c>
      <c r="L18" t="s">
        <v>125</v>
      </c>
      <c r="M18" s="37">
        <v>1</v>
      </c>
      <c r="N18" s="38">
        <v>0.69588578443236704</v>
      </c>
      <c r="O18">
        <v>68</v>
      </c>
      <c r="P18" t="s">
        <v>125</v>
      </c>
      <c r="R18" s="38">
        <v>0</v>
      </c>
      <c r="S18">
        <v>66</v>
      </c>
      <c r="T18" t="s">
        <v>125</v>
      </c>
      <c r="V18" s="38">
        <v>0</v>
      </c>
      <c r="W18">
        <v>60</v>
      </c>
      <c r="X18" t="s">
        <v>125</v>
      </c>
      <c r="Y18" s="37">
        <v>2</v>
      </c>
      <c r="Z18" s="38">
        <v>1.3917715688647341</v>
      </c>
      <c r="AA18">
        <v>27</v>
      </c>
      <c r="AB18" t="s">
        <v>124</v>
      </c>
      <c r="AC18" s="37">
        <v>1</v>
      </c>
      <c r="AD18" s="38">
        <v>0.69588578443236704</v>
      </c>
      <c r="AE18">
        <v>40</v>
      </c>
      <c r="AF18" t="s">
        <v>124</v>
      </c>
      <c r="AG18" s="37">
        <v>1</v>
      </c>
      <c r="AH18" s="38">
        <v>0.69588578443236704</v>
      </c>
      <c r="AI18">
        <v>29</v>
      </c>
      <c r="AJ18" t="s">
        <v>124</v>
      </c>
      <c r="AL18" s="38">
        <v>0</v>
      </c>
      <c r="AM18">
        <v>61</v>
      </c>
      <c r="AN18" t="s">
        <v>125</v>
      </c>
      <c r="AO18" s="37">
        <v>1</v>
      </c>
      <c r="AP18" s="38">
        <v>0.69588578443236704</v>
      </c>
      <c r="AQ18">
        <v>4</v>
      </c>
      <c r="AR18" t="s">
        <v>123</v>
      </c>
    </row>
    <row r="19" spans="1:44" x14ac:dyDescent="0.25">
      <c r="A19" s="26" t="s">
        <v>60</v>
      </c>
      <c r="B19" s="27">
        <v>18</v>
      </c>
      <c r="C19" s="28">
        <v>14107</v>
      </c>
      <c r="D19" s="34">
        <v>358667907.18543828</v>
      </c>
      <c r="E19" s="37">
        <v>14</v>
      </c>
      <c r="F19" s="38">
        <v>3.90333222446962</v>
      </c>
      <c r="G19">
        <v>59</v>
      </c>
      <c r="H19" t="s">
        <v>125</v>
      </c>
      <c r="I19" s="37">
        <v>4</v>
      </c>
      <c r="J19" s="38">
        <v>1.1152377784198915</v>
      </c>
      <c r="K19">
        <v>54</v>
      </c>
      <c r="L19" t="s">
        <v>125</v>
      </c>
      <c r="M19" s="37">
        <v>4</v>
      </c>
      <c r="N19" s="38">
        <v>1.1152377784198915</v>
      </c>
      <c r="O19">
        <v>59</v>
      </c>
      <c r="P19" t="s">
        <v>125</v>
      </c>
      <c r="Q19" s="37">
        <v>1</v>
      </c>
      <c r="R19" s="38">
        <v>0.27880944460497287</v>
      </c>
      <c r="S19">
        <v>59</v>
      </c>
      <c r="T19" t="s">
        <v>125</v>
      </c>
      <c r="U19" s="37">
        <v>1</v>
      </c>
      <c r="V19" s="38">
        <v>0.27880944460497287</v>
      </c>
      <c r="W19">
        <v>57</v>
      </c>
      <c r="X19" t="s">
        <v>125</v>
      </c>
      <c r="Y19" s="37">
        <v>6</v>
      </c>
      <c r="Z19" s="38">
        <v>1.6728566676298373</v>
      </c>
      <c r="AA19">
        <v>21</v>
      </c>
      <c r="AB19" t="s">
        <v>123</v>
      </c>
      <c r="AC19" s="37">
        <v>2</v>
      </c>
      <c r="AD19" s="38">
        <v>0.55761888920994573</v>
      </c>
      <c r="AE19">
        <v>44</v>
      </c>
      <c r="AF19" t="s">
        <v>124</v>
      </c>
      <c r="AG19" s="37">
        <v>3</v>
      </c>
      <c r="AH19" s="38">
        <v>0.83642833381491866</v>
      </c>
      <c r="AI19">
        <v>19</v>
      </c>
      <c r="AJ19" t="s">
        <v>123</v>
      </c>
      <c r="AK19" s="37">
        <v>2</v>
      </c>
      <c r="AL19" s="38">
        <v>0.55761888920994573</v>
      </c>
      <c r="AM19">
        <v>40</v>
      </c>
      <c r="AN19" t="s">
        <v>124</v>
      </c>
      <c r="AP19" s="38">
        <v>0</v>
      </c>
      <c r="AQ19">
        <v>29</v>
      </c>
      <c r="AR19" t="s">
        <v>125</v>
      </c>
    </row>
    <row r="20" spans="1:44" x14ac:dyDescent="0.25">
      <c r="A20" s="26" t="s">
        <v>61</v>
      </c>
      <c r="B20" s="27">
        <v>19</v>
      </c>
      <c r="C20" s="28">
        <v>71754</v>
      </c>
      <c r="D20" s="34">
        <v>1028413834.8668948</v>
      </c>
      <c r="E20" s="37">
        <v>28</v>
      </c>
      <c r="F20" s="38">
        <v>2.7226393744133142</v>
      </c>
      <c r="G20">
        <v>69</v>
      </c>
      <c r="H20" t="s">
        <v>125</v>
      </c>
      <c r="I20" s="37">
        <v>7</v>
      </c>
      <c r="J20" s="38">
        <v>0.68065984360332854</v>
      </c>
      <c r="K20">
        <v>69</v>
      </c>
      <c r="L20" t="s">
        <v>125</v>
      </c>
      <c r="M20" s="37">
        <v>7</v>
      </c>
      <c r="N20" s="38">
        <v>0.68065984360332854</v>
      </c>
      <c r="O20">
        <v>69</v>
      </c>
      <c r="P20" t="s">
        <v>125</v>
      </c>
      <c r="Q20" s="37">
        <v>4</v>
      </c>
      <c r="R20" s="38">
        <v>0.38894848205904486</v>
      </c>
      <c r="S20">
        <v>55</v>
      </c>
      <c r="T20" t="s">
        <v>125</v>
      </c>
      <c r="U20" s="37">
        <v>6</v>
      </c>
      <c r="V20" s="38">
        <v>0.58342272308856735</v>
      </c>
      <c r="W20">
        <v>41</v>
      </c>
      <c r="X20" t="s">
        <v>124</v>
      </c>
      <c r="Y20" s="37">
        <v>7</v>
      </c>
      <c r="Z20" s="38">
        <v>0.68065984360332854</v>
      </c>
      <c r="AA20">
        <v>58</v>
      </c>
      <c r="AB20" t="s">
        <v>125</v>
      </c>
      <c r="AC20" s="37">
        <v>5</v>
      </c>
      <c r="AD20" s="38">
        <v>0.48618560257380611</v>
      </c>
      <c r="AE20">
        <v>47</v>
      </c>
      <c r="AF20" t="s">
        <v>124</v>
      </c>
      <c r="AG20" s="37">
        <v>4</v>
      </c>
      <c r="AH20" s="38">
        <v>0.38894848205904486</v>
      </c>
      <c r="AI20">
        <v>43</v>
      </c>
      <c r="AJ20" t="s">
        <v>124</v>
      </c>
      <c r="AK20" s="37">
        <v>2</v>
      </c>
      <c r="AL20" s="38">
        <v>0.19447424102952243</v>
      </c>
      <c r="AM20">
        <v>60</v>
      </c>
      <c r="AN20" t="s">
        <v>125</v>
      </c>
      <c r="AP20" s="38">
        <v>0</v>
      </c>
      <c r="AQ20">
        <v>29</v>
      </c>
      <c r="AR20" t="s">
        <v>125</v>
      </c>
    </row>
    <row r="21" spans="1:44" x14ac:dyDescent="0.25">
      <c r="A21" s="26" t="s">
        <v>62</v>
      </c>
      <c r="B21" s="27">
        <v>20</v>
      </c>
      <c r="C21" s="28">
        <v>28513</v>
      </c>
      <c r="D21" s="34">
        <v>534354022.25710666</v>
      </c>
      <c r="E21" s="37">
        <v>20</v>
      </c>
      <c r="F21" s="38">
        <v>3.742836989514962</v>
      </c>
      <c r="G21">
        <v>61</v>
      </c>
      <c r="H21" t="s">
        <v>125</v>
      </c>
      <c r="I21" s="37">
        <v>4</v>
      </c>
      <c r="J21" s="38">
        <v>0.74856739790299243</v>
      </c>
      <c r="K21">
        <v>66</v>
      </c>
      <c r="L21" t="s">
        <v>125</v>
      </c>
      <c r="M21" s="37">
        <v>7</v>
      </c>
      <c r="N21" s="38">
        <v>1.3099929463302367</v>
      </c>
      <c r="O21">
        <v>48</v>
      </c>
      <c r="P21" t="s">
        <v>124</v>
      </c>
      <c r="Q21" s="37">
        <v>1</v>
      </c>
      <c r="R21" s="38">
        <v>0.18714184947574811</v>
      </c>
      <c r="S21">
        <v>63</v>
      </c>
      <c r="T21" t="s">
        <v>125</v>
      </c>
      <c r="U21" s="37">
        <v>1</v>
      </c>
      <c r="V21" s="38">
        <v>0.18714184947574811</v>
      </c>
      <c r="W21">
        <v>59</v>
      </c>
      <c r="X21" t="s">
        <v>125</v>
      </c>
      <c r="Y21" s="37">
        <v>3</v>
      </c>
      <c r="Z21" s="38">
        <v>0.56142554842724435</v>
      </c>
      <c r="AA21">
        <v>60</v>
      </c>
      <c r="AB21" t="s">
        <v>125</v>
      </c>
      <c r="AC21" s="37">
        <v>3</v>
      </c>
      <c r="AD21" s="38">
        <v>0.56142554842724435</v>
      </c>
      <c r="AE21">
        <v>43</v>
      </c>
      <c r="AF21" t="s">
        <v>124</v>
      </c>
      <c r="AG21" s="37">
        <v>3</v>
      </c>
      <c r="AH21" s="38">
        <v>0.56142554842724435</v>
      </c>
      <c r="AI21">
        <v>33</v>
      </c>
      <c r="AJ21" t="s">
        <v>124</v>
      </c>
      <c r="AK21" s="37">
        <v>4</v>
      </c>
      <c r="AL21" s="38">
        <v>0.74856739790299243</v>
      </c>
      <c r="AM21">
        <v>27</v>
      </c>
      <c r="AN21" t="s">
        <v>124</v>
      </c>
      <c r="AO21" s="37">
        <v>1</v>
      </c>
      <c r="AP21" s="38">
        <v>0.18714184947574811</v>
      </c>
      <c r="AQ21">
        <v>19</v>
      </c>
      <c r="AR21" t="s">
        <v>123</v>
      </c>
    </row>
    <row r="22" spans="1:44" x14ac:dyDescent="0.25">
      <c r="A22" s="26" t="s">
        <v>63</v>
      </c>
      <c r="B22" s="27">
        <v>21</v>
      </c>
      <c r="C22" s="28">
        <v>40397</v>
      </c>
      <c r="D22" s="34">
        <v>468077839.01104337</v>
      </c>
      <c r="E22" s="37">
        <v>40</v>
      </c>
      <c r="F22" s="38">
        <v>8.5455872220979643</v>
      </c>
      <c r="G22">
        <v>5</v>
      </c>
      <c r="H22" t="s">
        <v>123</v>
      </c>
      <c r="I22" s="37">
        <v>9</v>
      </c>
      <c r="J22" s="38">
        <v>1.9227571249720419</v>
      </c>
      <c r="K22">
        <v>22</v>
      </c>
      <c r="L22" t="s">
        <v>123</v>
      </c>
      <c r="M22" s="37">
        <v>9</v>
      </c>
      <c r="N22" s="38">
        <v>1.9227571249720419</v>
      </c>
      <c r="O22">
        <v>29</v>
      </c>
      <c r="P22" t="s">
        <v>124</v>
      </c>
      <c r="Q22" s="37">
        <v>8</v>
      </c>
      <c r="R22" s="38">
        <v>1.7091174444195927</v>
      </c>
      <c r="S22">
        <v>12</v>
      </c>
      <c r="T22" t="s">
        <v>123</v>
      </c>
      <c r="U22" s="37">
        <v>4</v>
      </c>
      <c r="V22" s="38">
        <v>0.85455872220979634</v>
      </c>
      <c r="W22">
        <v>26</v>
      </c>
      <c r="X22" t="s">
        <v>123</v>
      </c>
      <c r="Y22" s="37">
        <v>15</v>
      </c>
      <c r="Z22" s="38">
        <v>3.2045952082867362</v>
      </c>
      <c r="AA22">
        <v>7</v>
      </c>
      <c r="AB22" t="s">
        <v>123</v>
      </c>
      <c r="AC22" s="37">
        <v>10</v>
      </c>
      <c r="AD22" s="38">
        <v>2.1363968055244911</v>
      </c>
      <c r="AE22">
        <v>5</v>
      </c>
      <c r="AF22" t="s">
        <v>123</v>
      </c>
      <c r="AG22" s="37">
        <v>6</v>
      </c>
      <c r="AH22" s="38">
        <v>1.2818380833146945</v>
      </c>
      <c r="AI22">
        <v>8</v>
      </c>
      <c r="AJ22" t="s">
        <v>123</v>
      </c>
      <c r="AK22" s="37">
        <v>5</v>
      </c>
      <c r="AL22" s="38">
        <v>1.0681984027622455</v>
      </c>
      <c r="AM22">
        <v>16</v>
      </c>
      <c r="AN22" t="s">
        <v>123</v>
      </c>
      <c r="AO22" s="37">
        <v>1</v>
      </c>
      <c r="AP22" s="38">
        <v>0.21363968055244908</v>
      </c>
      <c r="AQ22">
        <v>16</v>
      </c>
      <c r="AR22" t="s">
        <v>123</v>
      </c>
    </row>
    <row r="23" spans="1:44" x14ac:dyDescent="0.25">
      <c r="A23" s="26" t="s">
        <v>64</v>
      </c>
      <c r="B23" s="27">
        <v>22</v>
      </c>
      <c r="C23" s="28">
        <v>4484</v>
      </c>
      <c r="D23" s="34">
        <v>110424614.20043395</v>
      </c>
      <c r="E23" s="37">
        <v>5</v>
      </c>
      <c r="F23" s="38">
        <v>4.5279759736578287</v>
      </c>
      <c r="G23">
        <v>47</v>
      </c>
      <c r="H23" t="s">
        <v>124</v>
      </c>
      <c r="I23" s="37">
        <v>2</v>
      </c>
      <c r="J23" s="38">
        <v>1.8111903894631316</v>
      </c>
      <c r="K23">
        <v>27</v>
      </c>
      <c r="L23" t="s">
        <v>124</v>
      </c>
      <c r="M23" s="37">
        <v>2</v>
      </c>
      <c r="N23" s="38">
        <v>1.8111903894631316</v>
      </c>
      <c r="O23">
        <v>33</v>
      </c>
      <c r="P23" t="s">
        <v>124</v>
      </c>
      <c r="Q23" s="37">
        <v>1</v>
      </c>
      <c r="R23" s="38">
        <v>0.9055951947315658</v>
      </c>
      <c r="S23">
        <v>29</v>
      </c>
      <c r="T23" t="s">
        <v>124</v>
      </c>
      <c r="U23" s="37">
        <v>4</v>
      </c>
      <c r="V23" s="38">
        <v>3.6223807789262632</v>
      </c>
      <c r="W23">
        <v>3</v>
      </c>
      <c r="X23" t="s">
        <v>123</v>
      </c>
      <c r="Z23" s="38">
        <v>0</v>
      </c>
      <c r="AA23">
        <v>73</v>
      </c>
      <c r="AB23" t="s">
        <v>125</v>
      </c>
      <c r="AC23" s="37">
        <v>1</v>
      </c>
      <c r="AD23" s="38">
        <v>0.9055951947315658</v>
      </c>
      <c r="AE23">
        <v>31</v>
      </c>
      <c r="AF23" t="s">
        <v>124</v>
      </c>
      <c r="AG23" s="37">
        <v>2</v>
      </c>
      <c r="AH23" s="38">
        <v>1.8111903894631316</v>
      </c>
      <c r="AI23">
        <v>5</v>
      </c>
      <c r="AJ23" t="s">
        <v>123</v>
      </c>
      <c r="AK23" s="37">
        <v>2</v>
      </c>
      <c r="AL23" s="38">
        <v>1.8111903894631316</v>
      </c>
      <c r="AM23">
        <v>6</v>
      </c>
      <c r="AN23" t="s">
        <v>123</v>
      </c>
      <c r="AP23" s="38">
        <v>0</v>
      </c>
      <c r="AQ23">
        <v>29</v>
      </c>
      <c r="AR23" t="s">
        <v>125</v>
      </c>
    </row>
    <row r="24" spans="1:44" x14ac:dyDescent="0.25">
      <c r="A24" s="26" t="s">
        <v>65</v>
      </c>
      <c r="B24" s="27">
        <v>23</v>
      </c>
      <c r="C24" s="28">
        <v>3749</v>
      </c>
      <c r="D24" s="34">
        <v>102974374.92689934</v>
      </c>
      <c r="E24" s="37">
        <v>1</v>
      </c>
      <c r="F24" s="38">
        <v>0.97111538740574221</v>
      </c>
      <c r="G24">
        <v>76</v>
      </c>
      <c r="H24" t="s">
        <v>125</v>
      </c>
      <c r="I24" s="37">
        <v>1</v>
      </c>
      <c r="J24" s="38">
        <v>0.97111538740574221</v>
      </c>
      <c r="K24">
        <v>57</v>
      </c>
      <c r="L24" t="s">
        <v>125</v>
      </c>
      <c r="M24" s="37">
        <v>1</v>
      </c>
      <c r="N24" s="38">
        <v>0.97111538740574221</v>
      </c>
      <c r="O24">
        <v>63</v>
      </c>
      <c r="P24" t="s">
        <v>125</v>
      </c>
      <c r="Q24" s="37">
        <v>1</v>
      </c>
      <c r="R24" s="38">
        <v>0.97111538740574221</v>
      </c>
      <c r="S24">
        <v>26</v>
      </c>
      <c r="T24" t="s">
        <v>123</v>
      </c>
      <c r="V24" s="38">
        <v>0</v>
      </c>
      <c r="W24">
        <v>60</v>
      </c>
      <c r="X24" t="s">
        <v>125</v>
      </c>
      <c r="Y24" s="37">
        <v>1</v>
      </c>
      <c r="Z24" s="38">
        <v>0.97111538740574221</v>
      </c>
      <c r="AA24">
        <v>46</v>
      </c>
      <c r="AB24" t="s">
        <v>124</v>
      </c>
      <c r="AD24" s="38">
        <v>0</v>
      </c>
      <c r="AE24">
        <v>61</v>
      </c>
      <c r="AF24" t="s">
        <v>125</v>
      </c>
      <c r="AH24" s="38">
        <v>0</v>
      </c>
      <c r="AI24">
        <v>57</v>
      </c>
      <c r="AJ24" t="s">
        <v>125</v>
      </c>
      <c r="AL24" s="38">
        <v>0</v>
      </c>
      <c r="AM24">
        <v>61</v>
      </c>
      <c r="AN24" t="s">
        <v>125</v>
      </c>
      <c r="AP24" s="38">
        <v>0</v>
      </c>
      <c r="AQ24">
        <v>29</v>
      </c>
      <c r="AR24" t="s">
        <v>125</v>
      </c>
    </row>
    <row r="25" spans="1:44" x14ac:dyDescent="0.25">
      <c r="A25" s="26" t="s">
        <v>66</v>
      </c>
      <c r="B25" s="27">
        <v>24</v>
      </c>
      <c r="C25" s="28">
        <v>62846</v>
      </c>
      <c r="D25" s="34">
        <v>492446110.46984833</v>
      </c>
      <c r="E25" s="37">
        <v>20</v>
      </c>
      <c r="F25" s="38">
        <v>4.0613581008727584</v>
      </c>
      <c r="G25">
        <v>55</v>
      </c>
      <c r="H25" t="s">
        <v>125</v>
      </c>
      <c r="I25" s="37">
        <v>6</v>
      </c>
      <c r="J25" s="38">
        <v>1.2184074302618275</v>
      </c>
      <c r="K25">
        <v>50</v>
      </c>
      <c r="L25" t="s">
        <v>124</v>
      </c>
      <c r="M25" s="37">
        <v>7</v>
      </c>
      <c r="N25" s="38">
        <v>1.4214753353054654</v>
      </c>
      <c r="O25">
        <v>45</v>
      </c>
      <c r="P25" t="s">
        <v>124</v>
      </c>
      <c r="Q25" s="37">
        <v>1</v>
      </c>
      <c r="R25" s="38">
        <v>0.20306790504363792</v>
      </c>
      <c r="S25">
        <v>62</v>
      </c>
      <c r="T25" t="s">
        <v>125</v>
      </c>
      <c r="V25" s="38">
        <v>0</v>
      </c>
      <c r="W25">
        <v>60</v>
      </c>
      <c r="X25" t="s">
        <v>125</v>
      </c>
      <c r="Y25" s="37">
        <v>5</v>
      </c>
      <c r="Z25" s="38">
        <v>1.0153395252181896</v>
      </c>
      <c r="AA25">
        <v>42</v>
      </c>
      <c r="AB25" t="s">
        <v>124</v>
      </c>
      <c r="AC25" s="37">
        <v>5</v>
      </c>
      <c r="AD25" s="38">
        <v>1.0153395252181896</v>
      </c>
      <c r="AE25">
        <v>21</v>
      </c>
      <c r="AF25" t="s">
        <v>123</v>
      </c>
      <c r="AH25" s="38">
        <v>0</v>
      </c>
      <c r="AI25">
        <v>57</v>
      </c>
      <c r="AJ25" t="s">
        <v>125</v>
      </c>
      <c r="AK25" s="37">
        <v>1</v>
      </c>
      <c r="AL25" s="38">
        <v>0.20306790504363792</v>
      </c>
      <c r="AM25">
        <v>59</v>
      </c>
      <c r="AN25" t="s">
        <v>125</v>
      </c>
      <c r="AP25" s="38">
        <v>0</v>
      </c>
      <c r="AQ25">
        <v>29</v>
      </c>
      <c r="AR25" t="s">
        <v>125</v>
      </c>
    </row>
    <row r="26" spans="1:44" x14ac:dyDescent="0.25">
      <c r="A26" s="26" t="s">
        <v>67</v>
      </c>
      <c r="B26" s="27">
        <v>25</v>
      </c>
      <c r="C26" s="28">
        <v>25656</v>
      </c>
      <c r="D26" s="34">
        <v>591638215.95823586</v>
      </c>
      <c r="E26" s="37">
        <v>14</v>
      </c>
      <c r="F26" s="38">
        <v>2.3663109688283339</v>
      </c>
      <c r="G26">
        <v>71</v>
      </c>
      <c r="H26" t="s">
        <v>125</v>
      </c>
      <c r="I26" s="37">
        <v>5</v>
      </c>
      <c r="J26" s="38">
        <v>0.84511106029583349</v>
      </c>
      <c r="K26">
        <v>62</v>
      </c>
      <c r="L26" t="s">
        <v>125</v>
      </c>
      <c r="M26" s="37">
        <v>6</v>
      </c>
      <c r="N26" s="38">
        <v>1.0141332723550001</v>
      </c>
      <c r="O26">
        <v>61</v>
      </c>
      <c r="P26" t="s">
        <v>125</v>
      </c>
      <c r="Q26" s="37">
        <v>2</v>
      </c>
      <c r="R26" s="38">
        <v>0.33804442411833341</v>
      </c>
      <c r="S26">
        <v>57</v>
      </c>
      <c r="T26" t="s">
        <v>125</v>
      </c>
      <c r="U26" s="37">
        <v>3</v>
      </c>
      <c r="V26" s="38">
        <v>0.50706663617750003</v>
      </c>
      <c r="W26">
        <v>44</v>
      </c>
      <c r="X26" t="s">
        <v>124</v>
      </c>
      <c r="Y26" s="37">
        <v>3</v>
      </c>
      <c r="Z26" s="38">
        <v>0.50706663617750003</v>
      </c>
      <c r="AA26">
        <v>63</v>
      </c>
      <c r="AB26" t="s">
        <v>125</v>
      </c>
      <c r="AD26" s="38">
        <v>0</v>
      </c>
      <c r="AE26">
        <v>61</v>
      </c>
      <c r="AF26" t="s">
        <v>125</v>
      </c>
      <c r="AG26" s="37">
        <v>1</v>
      </c>
      <c r="AH26" s="38">
        <v>0.1690222120591667</v>
      </c>
      <c r="AI26">
        <v>55</v>
      </c>
      <c r="AJ26" t="s">
        <v>125</v>
      </c>
      <c r="AK26" s="37">
        <v>3</v>
      </c>
      <c r="AL26" s="38">
        <v>0.50706663617750003</v>
      </c>
      <c r="AM26">
        <v>45</v>
      </c>
      <c r="AN26" t="s">
        <v>124</v>
      </c>
      <c r="AP26" s="38">
        <v>0</v>
      </c>
      <c r="AQ26">
        <v>29</v>
      </c>
      <c r="AR26" t="s">
        <v>125</v>
      </c>
    </row>
    <row r="27" spans="1:44" x14ac:dyDescent="0.25">
      <c r="A27" s="26" t="s">
        <v>68</v>
      </c>
      <c r="B27" s="27">
        <v>26</v>
      </c>
      <c r="C27" s="28">
        <v>54795</v>
      </c>
      <c r="D27" s="34">
        <v>790478653.78265584</v>
      </c>
      <c r="E27" s="37">
        <v>39</v>
      </c>
      <c r="F27" s="38">
        <v>4.9337195651488335</v>
      </c>
      <c r="G27">
        <v>42</v>
      </c>
      <c r="H27" t="s">
        <v>124</v>
      </c>
      <c r="I27" s="37">
        <v>12</v>
      </c>
      <c r="J27" s="38">
        <v>1.5180675585073333</v>
      </c>
      <c r="K27">
        <v>38</v>
      </c>
      <c r="L27" t="s">
        <v>124</v>
      </c>
      <c r="M27" s="37">
        <v>12</v>
      </c>
      <c r="N27" s="38">
        <v>1.5180675585073333</v>
      </c>
      <c r="O27">
        <v>42</v>
      </c>
      <c r="P27" t="s">
        <v>124</v>
      </c>
      <c r="Q27" s="37">
        <v>3</v>
      </c>
      <c r="R27" s="38">
        <v>0.37951688962683333</v>
      </c>
      <c r="S27">
        <v>56</v>
      </c>
      <c r="T27" t="s">
        <v>125</v>
      </c>
      <c r="U27" s="37">
        <v>5</v>
      </c>
      <c r="V27" s="38">
        <v>0.63252814937805557</v>
      </c>
      <c r="W27">
        <v>39</v>
      </c>
      <c r="X27" t="s">
        <v>124</v>
      </c>
      <c r="Y27" s="37">
        <v>6</v>
      </c>
      <c r="Z27" s="38">
        <v>0.75903377925366666</v>
      </c>
      <c r="AA27">
        <v>52</v>
      </c>
      <c r="AB27" t="s">
        <v>124</v>
      </c>
      <c r="AC27" s="37">
        <v>6</v>
      </c>
      <c r="AD27" s="38">
        <v>0.75903377925366666</v>
      </c>
      <c r="AE27">
        <v>36</v>
      </c>
      <c r="AF27" t="s">
        <v>124</v>
      </c>
      <c r="AG27" s="37">
        <v>5</v>
      </c>
      <c r="AH27" s="38">
        <v>0.63252814937805557</v>
      </c>
      <c r="AI27">
        <v>31</v>
      </c>
      <c r="AJ27" t="s">
        <v>124</v>
      </c>
      <c r="AK27" s="37">
        <v>5</v>
      </c>
      <c r="AL27" s="38">
        <v>0.63252814937805557</v>
      </c>
      <c r="AM27">
        <v>37</v>
      </c>
      <c r="AN27" t="s">
        <v>124</v>
      </c>
      <c r="AO27" s="37">
        <v>1</v>
      </c>
      <c r="AP27" s="38">
        <v>0.12650562987561112</v>
      </c>
      <c r="AQ27">
        <v>22</v>
      </c>
      <c r="AR27" t="s">
        <v>123</v>
      </c>
    </row>
    <row r="28" spans="1:44" x14ac:dyDescent="0.25">
      <c r="A28" s="26" t="s">
        <v>69</v>
      </c>
      <c r="B28" s="27">
        <v>27</v>
      </c>
      <c r="C28" s="28">
        <v>4169</v>
      </c>
      <c r="D28" s="34">
        <v>85401488.040765107</v>
      </c>
      <c r="E28" s="37">
        <v>4</v>
      </c>
      <c r="F28" s="38">
        <v>4.6837591378860521</v>
      </c>
      <c r="G28">
        <v>45</v>
      </c>
      <c r="H28" t="s">
        <v>124</v>
      </c>
      <c r="J28" s="38">
        <v>0</v>
      </c>
      <c r="K28">
        <v>73</v>
      </c>
      <c r="L28" t="s">
        <v>125</v>
      </c>
      <c r="N28" s="38">
        <v>0</v>
      </c>
      <c r="O28">
        <v>73</v>
      </c>
      <c r="P28" t="s">
        <v>125</v>
      </c>
      <c r="R28" s="38">
        <v>0</v>
      </c>
      <c r="S28">
        <v>66</v>
      </c>
      <c r="T28" t="s">
        <v>125</v>
      </c>
      <c r="V28" s="38">
        <v>0</v>
      </c>
      <c r="W28">
        <v>60</v>
      </c>
      <c r="X28" t="s">
        <v>125</v>
      </c>
      <c r="Y28" s="37">
        <v>1</v>
      </c>
      <c r="Z28" s="38">
        <v>1.170939784471513</v>
      </c>
      <c r="AA28">
        <v>32</v>
      </c>
      <c r="AB28" t="s">
        <v>124</v>
      </c>
      <c r="AC28" s="37">
        <v>1</v>
      </c>
      <c r="AD28" s="38">
        <v>1.170939784471513</v>
      </c>
      <c r="AE28">
        <v>13</v>
      </c>
      <c r="AF28" t="s">
        <v>123</v>
      </c>
      <c r="AH28" s="38">
        <v>0</v>
      </c>
      <c r="AI28">
        <v>57</v>
      </c>
      <c r="AJ28" t="s">
        <v>125</v>
      </c>
      <c r="AL28" s="38">
        <v>0</v>
      </c>
      <c r="AM28">
        <v>61</v>
      </c>
      <c r="AN28" t="s">
        <v>125</v>
      </c>
      <c r="AP28" s="38">
        <v>0</v>
      </c>
      <c r="AQ28">
        <v>29</v>
      </c>
      <c r="AR28" t="s">
        <v>125</v>
      </c>
    </row>
    <row r="29" spans="1:44" x14ac:dyDescent="0.25">
      <c r="A29" s="26" t="s">
        <v>70</v>
      </c>
      <c r="B29" s="27">
        <v>28</v>
      </c>
      <c r="C29" s="28">
        <v>5491</v>
      </c>
      <c r="D29" s="34">
        <v>53491910.310957454</v>
      </c>
      <c r="E29" s="37">
        <v>4</v>
      </c>
      <c r="F29" s="38">
        <v>7.4777662206253774</v>
      </c>
      <c r="G29">
        <v>7</v>
      </c>
      <c r="H29" t="s">
        <v>123</v>
      </c>
      <c r="I29" s="37">
        <v>1</v>
      </c>
      <c r="J29" s="38">
        <v>1.8694415551563444</v>
      </c>
      <c r="K29">
        <v>25</v>
      </c>
      <c r="L29" t="s">
        <v>123</v>
      </c>
      <c r="M29" s="37">
        <v>1</v>
      </c>
      <c r="N29" s="38">
        <v>1.8694415551563444</v>
      </c>
      <c r="O29">
        <v>32</v>
      </c>
      <c r="P29" t="s">
        <v>124</v>
      </c>
      <c r="Q29" s="37">
        <v>2</v>
      </c>
      <c r="R29" s="38">
        <v>3.7388831103126887</v>
      </c>
      <c r="S29">
        <v>3</v>
      </c>
      <c r="T29" t="s">
        <v>123</v>
      </c>
      <c r="V29" s="38">
        <v>0</v>
      </c>
      <c r="W29">
        <v>60</v>
      </c>
      <c r="X29" t="s">
        <v>125</v>
      </c>
      <c r="Y29" s="37">
        <v>1</v>
      </c>
      <c r="Z29" s="38">
        <v>1.8694415551563444</v>
      </c>
      <c r="AA29">
        <v>18</v>
      </c>
      <c r="AB29" t="s">
        <v>123</v>
      </c>
      <c r="AD29" s="38">
        <v>0</v>
      </c>
      <c r="AE29">
        <v>61</v>
      </c>
      <c r="AF29" t="s">
        <v>125</v>
      </c>
      <c r="AH29" s="38">
        <v>0</v>
      </c>
      <c r="AI29">
        <v>57</v>
      </c>
      <c r="AJ29" t="s">
        <v>125</v>
      </c>
      <c r="AK29" s="37">
        <v>1</v>
      </c>
      <c r="AL29" s="38">
        <v>1.8694415551563444</v>
      </c>
      <c r="AM29">
        <v>5</v>
      </c>
      <c r="AN29" t="s">
        <v>123</v>
      </c>
      <c r="AP29" s="38">
        <v>0</v>
      </c>
      <c r="AQ29">
        <v>29</v>
      </c>
      <c r="AR29" t="s">
        <v>125</v>
      </c>
    </row>
    <row r="30" spans="1:44" x14ac:dyDescent="0.25">
      <c r="A30" s="26" t="s">
        <v>71</v>
      </c>
      <c r="B30" s="27">
        <v>29</v>
      </c>
      <c r="C30" s="28">
        <v>2488</v>
      </c>
      <c r="D30" s="34">
        <v>28556437.460108001</v>
      </c>
      <c r="E30" s="37">
        <v>2</v>
      </c>
      <c r="F30" s="38">
        <v>7.0036747503742571</v>
      </c>
      <c r="G30">
        <v>9</v>
      </c>
      <c r="H30" t="s">
        <v>123</v>
      </c>
      <c r="J30" s="38">
        <v>0</v>
      </c>
      <c r="K30">
        <v>73</v>
      </c>
      <c r="L30" t="s">
        <v>125</v>
      </c>
      <c r="N30" s="38">
        <v>0</v>
      </c>
      <c r="O30">
        <v>73</v>
      </c>
      <c r="P30" t="s">
        <v>125</v>
      </c>
      <c r="R30" s="38">
        <v>0</v>
      </c>
      <c r="S30">
        <v>66</v>
      </c>
      <c r="T30" t="s">
        <v>125</v>
      </c>
      <c r="V30" s="38">
        <v>0</v>
      </c>
      <c r="W30">
        <v>60</v>
      </c>
      <c r="X30" t="s">
        <v>125</v>
      </c>
      <c r="Y30" s="37">
        <v>1</v>
      </c>
      <c r="Z30" s="38">
        <v>3.5018373751871286</v>
      </c>
      <c r="AA30">
        <v>5</v>
      </c>
      <c r="AB30" t="s">
        <v>123</v>
      </c>
      <c r="AC30" s="37">
        <v>1</v>
      </c>
      <c r="AD30" s="38">
        <v>3.5018373751871286</v>
      </c>
      <c r="AE30">
        <v>1</v>
      </c>
      <c r="AF30" t="s">
        <v>123</v>
      </c>
      <c r="AG30" s="37">
        <v>1</v>
      </c>
      <c r="AH30" s="38">
        <v>3.5018373751871286</v>
      </c>
      <c r="AI30">
        <v>2</v>
      </c>
      <c r="AJ30" t="s">
        <v>123</v>
      </c>
      <c r="AL30" s="38">
        <v>0</v>
      </c>
      <c r="AM30">
        <v>61</v>
      </c>
      <c r="AN30" t="s">
        <v>125</v>
      </c>
      <c r="AP30" s="38">
        <v>0</v>
      </c>
      <c r="AQ30">
        <v>29</v>
      </c>
      <c r="AR30" t="s">
        <v>125</v>
      </c>
    </row>
    <row r="31" spans="1:44" x14ac:dyDescent="0.25">
      <c r="A31" s="26" t="s">
        <v>72</v>
      </c>
      <c r="B31" s="27">
        <v>30</v>
      </c>
      <c r="C31" s="28">
        <v>3272</v>
      </c>
      <c r="D31" s="34">
        <v>80700681.566617399</v>
      </c>
      <c r="E31" s="37">
        <v>5</v>
      </c>
      <c r="F31" s="38">
        <v>6.1957345377220419</v>
      </c>
      <c r="G31">
        <v>17</v>
      </c>
      <c r="H31" t="s">
        <v>123</v>
      </c>
      <c r="I31" s="37">
        <v>1</v>
      </c>
      <c r="J31" s="38">
        <v>1.2391469075444084</v>
      </c>
      <c r="K31">
        <v>48</v>
      </c>
      <c r="L31" t="s">
        <v>124</v>
      </c>
      <c r="M31" s="37">
        <v>1</v>
      </c>
      <c r="N31" s="38">
        <v>1.2391469075444084</v>
      </c>
      <c r="O31">
        <v>53</v>
      </c>
      <c r="P31" t="s">
        <v>125</v>
      </c>
      <c r="Q31" s="37">
        <v>3</v>
      </c>
      <c r="R31" s="38">
        <v>3.7174407226332251</v>
      </c>
      <c r="S31">
        <v>4</v>
      </c>
      <c r="T31" t="s">
        <v>123</v>
      </c>
      <c r="V31" s="38">
        <v>0</v>
      </c>
      <c r="W31">
        <v>60</v>
      </c>
      <c r="X31" t="s">
        <v>125</v>
      </c>
      <c r="Z31" s="38">
        <v>0</v>
      </c>
      <c r="AA31">
        <v>73</v>
      </c>
      <c r="AB31" t="s">
        <v>125</v>
      </c>
      <c r="AD31" s="38">
        <v>0</v>
      </c>
      <c r="AE31">
        <v>61</v>
      </c>
      <c r="AF31" t="s">
        <v>125</v>
      </c>
      <c r="AH31" s="38">
        <v>0</v>
      </c>
      <c r="AI31">
        <v>57</v>
      </c>
      <c r="AJ31" t="s">
        <v>125</v>
      </c>
      <c r="AL31" s="38">
        <v>0</v>
      </c>
      <c r="AM31">
        <v>61</v>
      </c>
      <c r="AN31" t="s">
        <v>125</v>
      </c>
      <c r="AP31" s="38">
        <v>0</v>
      </c>
      <c r="AQ31">
        <v>29</v>
      </c>
      <c r="AR31" t="s">
        <v>125</v>
      </c>
    </row>
    <row r="32" spans="1:44" x14ac:dyDescent="0.25">
      <c r="A32" s="26" t="s">
        <v>73</v>
      </c>
      <c r="B32" s="27">
        <v>31</v>
      </c>
      <c r="C32" s="28">
        <v>11561</v>
      </c>
      <c r="D32" s="34">
        <v>124706504.94391172</v>
      </c>
      <c r="E32" s="37">
        <v>7</v>
      </c>
      <c r="F32" s="38">
        <v>5.613179523512696</v>
      </c>
      <c r="G32">
        <v>28</v>
      </c>
      <c r="H32" t="s">
        <v>124</v>
      </c>
      <c r="I32" s="37">
        <v>3</v>
      </c>
      <c r="J32" s="38">
        <v>2.4056483672197269</v>
      </c>
      <c r="K32">
        <v>14</v>
      </c>
      <c r="L32" t="s">
        <v>123</v>
      </c>
      <c r="M32" s="37">
        <v>3</v>
      </c>
      <c r="N32" s="38">
        <v>2.4056483672197269</v>
      </c>
      <c r="O32">
        <v>20</v>
      </c>
      <c r="P32" t="s">
        <v>123</v>
      </c>
      <c r="Q32" s="37">
        <v>4</v>
      </c>
      <c r="R32" s="38">
        <v>3.2075311562929691</v>
      </c>
      <c r="S32">
        <v>5</v>
      </c>
      <c r="T32" t="s">
        <v>123</v>
      </c>
      <c r="U32" s="37">
        <v>2</v>
      </c>
      <c r="V32" s="38">
        <v>1.6037655781464846</v>
      </c>
      <c r="W32">
        <v>9</v>
      </c>
      <c r="X32" t="s">
        <v>123</v>
      </c>
      <c r="Y32" s="37">
        <v>6</v>
      </c>
      <c r="Z32" s="38">
        <v>4.8112967344394537</v>
      </c>
      <c r="AA32">
        <v>3</v>
      </c>
      <c r="AB32" t="s">
        <v>123</v>
      </c>
      <c r="AC32" s="37">
        <v>1</v>
      </c>
      <c r="AD32" s="38">
        <v>0.80188278907324229</v>
      </c>
      <c r="AE32">
        <v>34</v>
      </c>
      <c r="AF32" t="s">
        <v>124</v>
      </c>
      <c r="AH32" s="38">
        <v>0</v>
      </c>
      <c r="AI32">
        <v>57</v>
      </c>
      <c r="AJ32" t="s">
        <v>125</v>
      </c>
      <c r="AK32" s="37">
        <v>1</v>
      </c>
      <c r="AL32" s="38">
        <v>0.80188278907324229</v>
      </c>
      <c r="AM32">
        <v>21</v>
      </c>
      <c r="AN32" t="s">
        <v>123</v>
      </c>
      <c r="AO32" s="37">
        <v>1</v>
      </c>
      <c r="AP32" s="38">
        <v>0.80188278907324229</v>
      </c>
      <c r="AQ32">
        <v>2</v>
      </c>
      <c r="AR32" t="s">
        <v>123</v>
      </c>
    </row>
    <row r="33" spans="1:44" x14ac:dyDescent="0.25">
      <c r="A33" s="26" t="s">
        <v>74</v>
      </c>
      <c r="B33" s="27">
        <v>32</v>
      </c>
      <c r="C33" s="28">
        <v>13367</v>
      </c>
      <c r="D33" s="34">
        <v>152426330.89951554</v>
      </c>
      <c r="E33" s="37">
        <v>11</v>
      </c>
      <c r="F33" s="38">
        <v>7.2166009213011648</v>
      </c>
      <c r="G33">
        <v>8</v>
      </c>
      <c r="H33" t="s">
        <v>123</v>
      </c>
      <c r="I33" s="37">
        <v>3</v>
      </c>
      <c r="J33" s="38">
        <v>1.9681638876275904</v>
      </c>
      <c r="K33">
        <v>19</v>
      </c>
      <c r="L33" t="s">
        <v>123</v>
      </c>
      <c r="M33" s="37">
        <v>3</v>
      </c>
      <c r="N33" s="38">
        <v>1.9681638876275904</v>
      </c>
      <c r="O33">
        <v>27</v>
      </c>
      <c r="P33" t="s">
        <v>124</v>
      </c>
      <c r="R33" s="38">
        <v>0</v>
      </c>
      <c r="S33">
        <v>66</v>
      </c>
      <c r="T33" t="s">
        <v>125</v>
      </c>
      <c r="U33" s="37">
        <v>2</v>
      </c>
      <c r="V33" s="38">
        <v>1.3121092584183935</v>
      </c>
      <c r="W33">
        <v>11</v>
      </c>
      <c r="X33" t="s">
        <v>123</v>
      </c>
      <c r="Y33" s="37">
        <v>3</v>
      </c>
      <c r="Z33" s="38">
        <v>1.9681638876275904</v>
      </c>
      <c r="AA33">
        <v>16</v>
      </c>
      <c r="AB33" t="s">
        <v>123</v>
      </c>
      <c r="AC33" s="37">
        <v>2</v>
      </c>
      <c r="AD33" s="38">
        <v>1.3121092584183935</v>
      </c>
      <c r="AE33">
        <v>11</v>
      </c>
      <c r="AF33" t="s">
        <v>123</v>
      </c>
      <c r="AG33" s="37">
        <v>3</v>
      </c>
      <c r="AH33" s="38">
        <v>1.9681638876275904</v>
      </c>
      <c r="AI33">
        <v>4</v>
      </c>
      <c r="AJ33" t="s">
        <v>123</v>
      </c>
      <c r="AL33" s="38">
        <v>0</v>
      </c>
      <c r="AM33">
        <v>61</v>
      </c>
      <c r="AN33" t="s">
        <v>125</v>
      </c>
      <c r="AP33" s="38">
        <v>0</v>
      </c>
      <c r="AQ33">
        <v>29</v>
      </c>
      <c r="AR33" t="s">
        <v>125</v>
      </c>
    </row>
    <row r="34" spans="1:44" x14ac:dyDescent="0.25">
      <c r="A34" s="26" t="s">
        <v>75</v>
      </c>
      <c r="B34" s="27">
        <v>33</v>
      </c>
      <c r="C34" s="28">
        <v>24785</v>
      </c>
      <c r="D34" s="34">
        <v>204201364.30035415</v>
      </c>
      <c r="E34" s="37">
        <v>1</v>
      </c>
      <c r="F34" s="38">
        <v>0.48971269287365177</v>
      </c>
      <c r="G34">
        <v>77</v>
      </c>
      <c r="H34" t="s">
        <v>125</v>
      </c>
      <c r="J34" s="38">
        <v>0</v>
      </c>
      <c r="K34">
        <v>73</v>
      </c>
      <c r="L34" t="s">
        <v>125</v>
      </c>
      <c r="N34" s="38">
        <v>0</v>
      </c>
      <c r="O34">
        <v>73</v>
      </c>
      <c r="P34" t="s">
        <v>125</v>
      </c>
      <c r="R34" s="38">
        <v>0</v>
      </c>
      <c r="S34">
        <v>66</v>
      </c>
      <c r="T34" t="s">
        <v>125</v>
      </c>
      <c r="V34" s="38">
        <v>0</v>
      </c>
      <c r="W34">
        <v>60</v>
      </c>
      <c r="X34" t="s">
        <v>125</v>
      </c>
      <c r="Z34" s="38">
        <v>0</v>
      </c>
      <c r="AA34">
        <v>73</v>
      </c>
      <c r="AB34" t="s">
        <v>125</v>
      </c>
      <c r="AC34" s="37">
        <v>1</v>
      </c>
      <c r="AD34" s="38">
        <v>0.48971269287365177</v>
      </c>
      <c r="AE34">
        <v>46</v>
      </c>
      <c r="AF34" t="s">
        <v>124</v>
      </c>
      <c r="AH34" s="38">
        <v>0</v>
      </c>
      <c r="AI34">
        <v>57</v>
      </c>
      <c r="AJ34" t="s">
        <v>125</v>
      </c>
      <c r="AL34" s="38">
        <v>0</v>
      </c>
      <c r="AM34">
        <v>61</v>
      </c>
      <c r="AN34" t="s">
        <v>125</v>
      </c>
      <c r="AP34" s="38">
        <v>0</v>
      </c>
      <c r="AQ34">
        <v>29</v>
      </c>
      <c r="AR34" t="s">
        <v>125</v>
      </c>
    </row>
    <row r="35" spans="1:44" x14ac:dyDescent="0.25">
      <c r="A35" s="26" t="s">
        <v>76</v>
      </c>
      <c r="B35" s="27">
        <v>34</v>
      </c>
      <c r="C35" s="28">
        <v>5337</v>
      </c>
      <c r="D35" s="34">
        <v>83191778.584939942</v>
      </c>
      <c r="E35" s="37">
        <v>4</v>
      </c>
      <c r="F35" s="38">
        <v>4.8081674271646264</v>
      </c>
      <c r="G35">
        <v>44</v>
      </c>
      <c r="H35" t="s">
        <v>124</v>
      </c>
      <c r="J35" s="38">
        <v>0</v>
      </c>
      <c r="K35">
        <v>73</v>
      </c>
      <c r="L35" t="s">
        <v>125</v>
      </c>
      <c r="N35" s="38">
        <v>0</v>
      </c>
      <c r="O35">
        <v>73</v>
      </c>
      <c r="P35" t="s">
        <v>125</v>
      </c>
      <c r="Q35" s="37">
        <v>2</v>
      </c>
      <c r="R35" s="38">
        <v>2.4040837135823132</v>
      </c>
      <c r="S35">
        <v>8</v>
      </c>
      <c r="T35" t="s">
        <v>123</v>
      </c>
      <c r="U35" s="37">
        <v>1</v>
      </c>
      <c r="V35" s="38">
        <v>1.2020418567911566</v>
      </c>
      <c r="W35">
        <v>16</v>
      </c>
      <c r="X35" t="s">
        <v>123</v>
      </c>
      <c r="Z35" s="38">
        <v>0</v>
      </c>
      <c r="AA35">
        <v>73</v>
      </c>
      <c r="AB35" t="s">
        <v>125</v>
      </c>
      <c r="AC35" s="37">
        <v>1</v>
      </c>
      <c r="AD35" s="38">
        <v>1.2020418567911566</v>
      </c>
      <c r="AE35">
        <v>12</v>
      </c>
      <c r="AF35" t="s">
        <v>123</v>
      </c>
      <c r="AG35" s="37">
        <v>1</v>
      </c>
      <c r="AH35" s="38">
        <v>1.2020418567911566</v>
      </c>
      <c r="AI35">
        <v>11</v>
      </c>
      <c r="AJ35" t="s">
        <v>123</v>
      </c>
      <c r="AL35" s="38">
        <v>0</v>
      </c>
      <c r="AM35">
        <v>61</v>
      </c>
      <c r="AN35" t="s">
        <v>125</v>
      </c>
      <c r="AP35" s="38">
        <v>0</v>
      </c>
      <c r="AQ35">
        <v>29</v>
      </c>
      <c r="AR35" t="s">
        <v>125</v>
      </c>
    </row>
    <row r="36" spans="1:44" x14ac:dyDescent="0.25">
      <c r="A36" s="26" t="s">
        <v>77</v>
      </c>
      <c r="B36" s="27">
        <v>35</v>
      </c>
      <c r="C36" s="28">
        <v>10272</v>
      </c>
      <c r="D36" s="34">
        <v>145393194.42617065</v>
      </c>
      <c r="E36" s="37">
        <v>10</v>
      </c>
      <c r="F36" s="38">
        <v>6.8779010183161704</v>
      </c>
      <c r="G36">
        <v>12</v>
      </c>
      <c r="H36" t="s">
        <v>123</v>
      </c>
      <c r="I36" s="37">
        <v>4</v>
      </c>
      <c r="J36" s="38">
        <v>2.7511604073264682</v>
      </c>
      <c r="K36">
        <v>11</v>
      </c>
      <c r="L36" t="s">
        <v>123</v>
      </c>
      <c r="M36" s="37">
        <v>4</v>
      </c>
      <c r="N36" s="38">
        <v>2.7511604073264682</v>
      </c>
      <c r="O36">
        <v>12</v>
      </c>
      <c r="P36" t="s">
        <v>123</v>
      </c>
      <c r="Q36" s="37">
        <v>1</v>
      </c>
      <c r="R36" s="38">
        <v>0.68779010183161704</v>
      </c>
      <c r="S36">
        <v>40</v>
      </c>
      <c r="T36" t="s">
        <v>124</v>
      </c>
      <c r="U36" s="37">
        <v>1</v>
      </c>
      <c r="V36" s="38">
        <v>0.68779010183161704</v>
      </c>
      <c r="W36">
        <v>36</v>
      </c>
      <c r="X36" t="s">
        <v>124</v>
      </c>
      <c r="Y36" s="37">
        <v>4</v>
      </c>
      <c r="Z36" s="38">
        <v>2.7511604073264682</v>
      </c>
      <c r="AA36">
        <v>10</v>
      </c>
      <c r="AB36" t="s">
        <v>123</v>
      </c>
      <c r="AD36" s="38">
        <v>0</v>
      </c>
      <c r="AE36">
        <v>61</v>
      </c>
      <c r="AF36" t="s">
        <v>125</v>
      </c>
      <c r="AH36" s="38">
        <v>0</v>
      </c>
      <c r="AI36">
        <v>57</v>
      </c>
      <c r="AJ36" t="s">
        <v>125</v>
      </c>
      <c r="AK36" s="37">
        <v>1</v>
      </c>
      <c r="AL36" s="38">
        <v>0.68779010183161704</v>
      </c>
      <c r="AM36">
        <v>33</v>
      </c>
      <c r="AN36" t="s">
        <v>124</v>
      </c>
      <c r="AP36" s="38">
        <v>0</v>
      </c>
      <c r="AQ36">
        <v>29</v>
      </c>
      <c r="AR36" t="s">
        <v>125</v>
      </c>
    </row>
    <row r="37" spans="1:44" x14ac:dyDescent="0.25">
      <c r="A37" s="26" t="s">
        <v>78</v>
      </c>
      <c r="B37" s="27">
        <v>36</v>
      </c>
      <c r="C37" s="28">
        <v>43700</v>
      </c>
      <c r="D37" s="34">
        <v>569687864.04802287</v>
      </c>
      <c r="E37" s="37">
        <v>33</v>
      </c>
      <c r="F37" s="38">
        <v>5.7926457772002324</v>
      </c>
      <c r="G37">
        <v>26</v>
      </c>
      <c r="H37" t="s">
        <v>123</v>
      </c>
      <c r="I37" s="37">
        <v>11</v>
      </c>
      <c r="J37" s="38">
        <v>1.9308819257334109</v>
      </c>
      <c r="K37">
        <v>21</v>
      </c>
      <c r="L37" t="s">
        <v>123</v>
      </c>
      <c r="M37" s="37">
        <v>12</v>
      </c>
      <c r="N37" s="38">
        <v>2.1064166462546301</v>
      </c>
      <c r="O37">
        <v>23</v>
      </c>
      <c r="P37" t="s">
        <v>123</v>
      </c>
      <c r="Q37" s="37">
        <v>8</v>
      </c>
      <c r="R37" s="38">
        <v>1.4042777641697535</v>
      </c>
      <c r="S37">
        <v>14</v>
      </c>
      <c r="T37" t="s">
        <v>123</v>
      </c>
      <c r="U37" s="37">
        <v>4</v>
      </c>
      <c r="V37" s="38">
        <v>0.70213888208487674</v>
      </c>
      <c r="W37">
        <v>34</v>
      </c>
      <c r="X37" t="s">
        <v>124</v>
      </c>
      <c r="Y37" s="37">
        <v>5</v>
      </c>
      <c r="Z37" s="38">
        <v>0.87767360260609584</v>
      </c>
      <c r="AA37">
        <v>48</v>
      </c>
      <c r="AB37" t="s">
        <v>124</v>
      </c>
      <c r="AC37" s="37">
        <v>3</v>
      </c>
      <c r="AD37" s="38">
        <v>0.52660416156365752</v>
      </c>
      <c r="AE37">
        <v>45</v>
      </c>
      <c r="AF37" t="s">
        <v>124</v>
      </c>
      <c r="AG37" s="37">
        <v>5</v>
      </c>
      <c r="AH37" s="38">
        <v>0.87767360260609584</v>
      </c>
      <c r="AI37">
        <v>16</v>
      </c>
      <c r="AJ37" t="s">
        <v>123</v>
      </c>
      <c r="AK37" s="37">
        <v>7</v>
      </c>
      <c r="AL37" s="38">
        <v>1.2287430436485343</v>
      </c>
      <c r="AM37">
        <v>11</v>
      </c>
      <c r="AN37" t="s">
        <v>123</v>
      </c>
      <c r="AP37" s="38">
        <v>0</v>
      </c>
      <c r="AQ37">
        <v>29</v>
      </c>
      <c r="AR37" t="s">
        <v>125</v>
      </c>
    </row>
    <row r="38" spans="1:44" x14ac:dyDescent="0.25">
      <c r="A38" s="26" t="s">
        <v>79</v>
      </c>
      <c r="B38" s="27">
        <v>37</v>
      </c>
      <c r="C38" s="28">
        <v>15184</v>
      </c>
      <c r="D38" s="34">
        <v>228718231.23538524</v>
      </c>
      <c r="E38" s="37">
        <v>9</v>
      </c>
      <c r="F38" s="38">
        <v>3.9349727179105605</v>
      </c>
      <c r="G38">
        <v>57</v>
      </c>
      <c r="H38" t="s">
        <v>125</v>
      </c>
      <c r="I38" s="37">
        <v>4</v>
      </c>
      <c r="J38" s="38">
        <v>1.7488767635158047</v>
      </c>
      <c r="K38">
        <v>28</v>
      </c>
      <c r="L38" t="s">
        <v>124</v>
      </c>
      <c r="M38" s="37">
        <v>6</v>
      </c>
      <c r="N38" s="38">
        <v>2.6233151452737071</v>
      </c>
      <c r="O38">
        <v>15</v>
      </c>
      <c r="P38" t="s">
        <v>123</v>
      </c>
      <c r="Q38" s="37">
        <v>3</v>
      </c>
      <c r="R38" s="38">
        <v>1.3116575726368536</v>
      </c>
      <c r="S38">
        <v>16</v>
      </c>
      <c r="T38" t="s">
        <v>123</v>
      </c>
      <c r="U38" s="37">
        <v>1</v>
      </c>
      <c r="V38" s="38">
        <v>0.43721919087895117</v>
      </c>
      <c r="W38">
        <v>48</v>
      </c>
      <c r="X38" t="s">
        <v>124</v>
      </c>
      <c r="Y38" s="37">
        <v>6</v>
      </c>
      <c r="Z38" s="38">
        <v>2.6233151452737071</v>
      </c>
      <c r="AA38">
        <v>13</v>
      </c>
      <c r="AB38" t="s">
        <v>123</v>
      </c>
      <c r="AC38" s="37">
        <v>1</v>
      </c>
      <c r="AD38" s="38">
        <v>0.43721919087895117</v>
      </c>
      <c r="AE38">
        <v>49</v>
      </c>
      <c r="AF38" t="s">
        <v>124</v>
      </c>
      <c r="AH38" s="38">
        <v>0</v>
      </c>
      <c r="AI38">
        <v>57</v>
      </c>
      <c r="AJ38" t="s">
        <v>125</v>
      </c>
      <c r="AK38" s="37">
        <v>1</v>
      </c>
      <c r="AL38" s="38">
        <v>0.43721919087895117</v>
      </c>
      <c r="AM38">
        <v>47</v>
      </c>
      <c r="AN38" t="s">
        <v>124</v>
      </c>
      <c r="AO38" s="37">
        <v>1</v>
      </c>
      <c r="AP38" s="38">
        <v>0.43721919087895117</v>
      </c>
      <c r="AQ38">
        <v>8</v>
      </c>
      <c r="AR38" t="s">
        <v>123</v>
      </c>
    </row>
    <row r="39" spans="1:44" x14ac:dyDescent="0.25">
      <c r="A39" s="26" t="s">
        <v>80</v>
      </c>
      <c r="B39" s="27">
        <v>38</v>
      </c>
      <c r="C39" s="28">
        <v>8509</v>
      </c>
      <c r="D39" s="34">
        <v>130458377.61926846</v>
      </c>
      <c r="E39" s="37">
        <v>5</v>
      </c>
      <c r="F39" s="38">
        <v>3.8326400276048727</v>
      </c>
      <c r="G39">
        <v>60</v>
      </c>
      <c r="H39" t="s">
        <v>125</v>
      </c>
      <c r="I39" s="37">
        <v>2</v>
      </c>
      <c r="J39" s="38">
        <v>1.5330560110419491</v>
      </c>
      <c r="K39">
        <v>37</v>
      </c>
      <c r="L39" t="s">
        <v>124</v>
      </c>
      <c r="M39" s="37">
        <v>2</v>
      </c>
      <c r="N39" s="38">
        <v>1.5330560110419491</v>
      </c>
      <c r="O39">
        <v>41</v>
      </c>
      <c r="P39" t="s">
        <v>124</v>
      </c>
      <c r="R39" s="38">
        <v>0</v>
      </c>
      <c r="S39">
        <v>66</v>
      </c>
      <c r="T39" t="s">
        <v>125</v>
      </c>
      <c r="U39" s="37">
        <v>1</v>
      </c>
      <c r="V39" s="38">
        <v>0.76652800552097455</v>
      </c>
      <c r="W39">
        <v>29</v>
      </c>
      <c r="X39" t="s">
        <v>124</v>
      </c>
      <c r="Y39" s="37">
        <v>1</v>
      </c>
      <c r="Z39" s="38">
        <v>0.76652800552097455</v>
      </c>
      <c r="AA39">
        <v>51</v>
      </c>
      <c r="AB39" t="s">
        <v>124</v>
      </c>
      <c r="AD39" s="38">
        <v>0</v>
      </c>
      <c r="AE39">
        <v>61</v>
      </c>
      <c r="AF39" t="s">
        <v>125</v>
      </c>
      <c r="AH39" s="38">
        <v>0</v>
      </c>
      <c r="AI39">
        <v>57</v>
      </c>
      <c r="AJ39" t="s">
        <v>125</v>
      </c>
      <c r="AK39" s="37">
        <v>1</v>
      </c>
      <c r="AL39" s="38">
        <v>0.76652800552097455</v>
      </c>
      <c r="AM39">
        <v>26</v>
      </c>
      <c r="AN39" t="s">
        <v>123</v>
      </c>
      <c r="AP39" s="38">
        <v>0</v>
      </c>
      <c r="AQ39">
        <v>29</v>
      </c>
      <c r="AR39" t="s">
        <v>125</v>
      </c>
    </row>
    <row r="40" spans="1:44" x14ac:dyDescent="0.25">
      <c r="A40" s="26" t="s">
        <v>81</v>
      </c>
      <c r="B40" s="27">
        <v>39</v>
      </c>
      <c r="C40" s="28">
        <v>9444</v>
      </c>
      <c r="D40" s="34">
        <v>99744882.663753048</v>
      </c>
      <c r="E40" s="37">
        <v>6</v>
      </c>
      <c r="F40" s="38">
        <v>6.0153461909684314</v>
      </c>
      <c r="G40">
        <v>18</v>
      </c>
      <c r="H40" t="s">
        <v>123</v>
      </c>
      <c r="I40" s="37">
        <v>3</v>
      </c>
      <c r="J40" s="38">
        <v>3.0076730954842157</v>
      </c>
      <c r="K40">
        <v>10</v>
      </c>
      <c r="L40" t="s">
        <v>123</v>
      </c>
      <c r="M40" s="37">
        <v>3</v>
      </c>
      <c r="N40" s="38">
        <v>3.0076730954842157</v>
      </c>
      <c r="O40">
        <v>10</v>
      </c>
      <c r="P40" t="s">
        <v>123</v>
      </c>
      <c r="Q40" s="37">
        <v>1</v>
      </c>
      <c r="R40" s="38">
        <v>1.0025576984947386</v>
      </c>
      <c r="S40">
        <v>24</v>
      </c>
      <c r="T40" t="s">
        <v>123</v>
      </c>
      <c r="U40" s="37">
        <v>1</v>
      </c>
      <c r="V40" s="38">
        <v>1.0025576984947386</v>
      </c>
      <c r="W40">
        <v>20</v>
      </c>
      <c r="X40" t="s">
        <v>123</v>
      </c>
      <c r="Y40" s="37">
        <v>1</v>
      </c>
      <c r="Z40" s="38">
        <v>1.0025576984947386</v>
      </c>
      <c r="AA40">
        <v>43</v>
      </c>
      <c r="AB40" t="s">
        <v>124</v>
      </c>
      <c r="AC40" s="37">
        <v>1</v>
      </c>
      <c r="AD40" s="38">
        <v>1.0025576984947386</v>
      </c>
      <c r="AE40">
        <v>23</v>
      </c>
      <c r="AF40" t="s">
        <v>123</v>
      </c>
      <c r="AH40" s="38">
        <v>0</v>
      </c>
      <c r="AI40">
        <v>57</v>
      </c>
      <c r="AJ40" t="s">
        <v>125</v>
      </c>
      <c r="AK40" s="37">
        <v>1</v>
      </c>
      <c r="AL40" s="38">
        <v>1.0025576984947386</v>
      </c>
      <c r="AM40">
        <v>17</v>
      </c>
      <c r="AN40" t="s">
        <v>123</v>
      </c>
      <c r="AP40" s="38">
        <v>0</v>
      </c>
      <c r="AQ40">
        <v>29</v>
      </c>
      <c r="AR40" t="s">
        <v>125</v>
      </c>
    </row>
    <row r="41" spans="1:44" x14ac:dyDescent="0.25">
      <c r="A41" s="26" t="s">
        <v>82</v>
      </c>
      <c r="B41" s="27">
        <v>40</v>
      </c>
      <c r="C41" s="28">
        <v>48129</v>
      </c>
      <c r="D41" s="34">
        <v>510669550.38906932</v>
      </c>
      <c r="E41" s="37">
        <v>29</v>
      </c>
      <c r="F41" s="38">
        <v>5.6788191067796108</v>
      </c>
      <c r="G41">
        <v>27</v>
      </c>
      <c r="H41" t="s">
        <v>124</v>
      </c>
      <c r="I41" s="37">
        <v>8</v>
      </c>
      <c r="J41" s="38">
        <v>1.566570788077134</v>
      </c>
      <c r="K41">
        <v>35</v>
      </c>
      <c r="L41" t="s">
        <v>124</v>
      </c>
      <c r="M41" s="37">
        <v>13</v>
      </c>
      <c r="N41" s="38">
        <v>2.5456775306253427</v>
      </c>
      <c r="O41">
        <v>17</v>
      </c>
      <c r="P41" t="s">
        <v>123</v>
      </c>
      <c r="Q41" s="37">
        <v>3</v>
      </c>
      <c r="R41" s="38">
        <v>0.58746404552892528</v>
      </c>
      <c r="S41">
        <v>43</v>
      </c>
      <c r="T41" t="s">
        <v>124</v>
      </c>
      <c r="U41" s="37">
        <v>5</v>
      </c>
      <c r="V41" s="38">
        <v>0.97910674254820873</v>
      </c>
      <c r="W41">
        <v>21</v>
      </c>
      <c r="X41" t="s">
        <v>123</v>
      </c>
      <c r="Y41" s="37">
        <v>6</v>
      </c>
      <c r="Z41" s="38">
        <v>1.1749280910578506</v>
      </c>
      <c r="AA41">
        <v>31</v>
      </c>
      <c r="AB41" t="s">
        <v>124</v>
      </c>
      <c r="AC41" s="37">
        <v>4</v>
      </c>
      <c r="AD41" s="38">
        <v>0.78328539403856701</v>
      </c>
      <c r="AE41">
        <v>35</v>
      </c>
      <c r="AF41" t="s">
        <v>124</v>
      </c>
      <c r="AG41" s="37">
        <v>6</v>
      </c>
      <c r="AH41" s="38">
        <v>1.1749280910578506</v>
      </c>
      <c r="AI41">
        <v>12</v>
      </c>
      <c r="AJ41" t="s">
        <v>123</v>
      </c>
      <c r="AK41" s="37">
        <v>4</v>
      </c>
      <c r="AL41" s="38">
        <v>0.78328539403856701</v>
      </c>
      <c r="AM41">
        <v>24</v>
      </c>
      <c r="AN41" t="s">
        <v>123</v>
      </c>
      <c r="AO41" s="37">
        <v>1</v>
      </c>
      <c r="AP41" s="38">
        <v>0.19582134850964175</v>
      </c>
      <c r="AQ41">
        <v>18</v>
      </c>
      <c r="AR41" t="s">
        <v>123</v>
      </c>
    </row>
    <row r="42" spans="1:44" x14ac:dyDescent="0.25">
      <c r="A42" s="26" t="s">
        <v>83</v>
      </c>
      <c r="B42" s="27">
        <v>41</v>
      </c>
      <c r="C42" s="28">
        <v>33458</v>
      </c>
      <c r="D42" s="34">
        <v>612736376.43448722</v>
      </c>
      <c r="E42" s="37">
        <v>22</v>
      </c>
      <c r="F42" s="38">
        <v>3.5904511052563897</v>
      </c>
      <c r="G42">
        <v>63</v>
      </c>
      <c r="H42" t="s">
        <v>125</v>
      </c>
      <c r="I42" s="37">
        <v>6</v>
      </c>
      <c r="J42" s="38">
        <v>0.97921393779719712</v>
      </c>
      <c r="K42">
        <v>56</v>
      </c>
      <c r="L42" t="s">
        <v>125</v>
      </c>
      <c r="M42" s="37">
        <v>6</v>
      </c>
      <c r="N42" s="38">
        <v>0.97921393779719712</v>
      </c>
      <c r="O42">
        <v>62</v>
      </c>
      <c r="P42" t="s">
        <v>125</v>
      </c>
      <c r="Q42" s="37">
        <v>5</v>
      </c>
      <c r="R42" s="38">
        <v>0.8160116148309976</v>
      </c>
      <c r="S42">
        <v>30</v>
      </c>
      <c r="T42" t="s">
        <v>124</v>
      </c>
      <c r="U42" s="37">
        <v>3</v>
      </c>
      <c r="V42" s="38">
        <v>0.48960696889859856</v>
      </c>
      <c r="W42">
        <v>45</v>
      </c>
      <c r="X42" t="s">
        <v>124</v>
      </c>
      <c r="Y42" s="37">
        <v>7</v>
      </c>
      <c r="Z42" s="38">
        <v>1.1424162607633968</v>
      </c>
      <c r="AA42">
        <v>33</v>
      </c>
      <c r="AB42" t="s">
        <v>124</v>
      </c>
      <c r="AC42" s="37">
        <v>1</v>
      </c>
      <c r="AD42" s="38">
        <v>0.16320232296619952</v>
      </c>
      <c r="AE42">
        <v>60</v>
      </c>
      <c r="AF42" t="s">
        <v>125</v>
      </c>
      <c r="AG42" s="37">
        <v>2</v>
      </c>
      <c r="AH42" s="38">
        <v>0.32640464593239904</v>
      </c>
      <c r="AI42">
        <v>45</v>
      </c>
      <c r="AJ42" t="s">
        <v>124</v>
      </c>
      <c r="AK42" s="37">
        <v>4</v>
      </c>
      <c r="AL42" s="38">
        <v>0.65280929186479808</v>
      </c>
      <c r="AM42">
        <v>36</v>
      </c>
      <c r="AN42" t="s">
        <v>124</v>
      </c>
      <c r="AP42" s="38">
        <v>0</v>
      </c>
      <c r="AQ42">
        <v>29</v>
      </c>
      <c r="AR42" t="s">
        <v>125</v>
      </c>
    </row>
    <row r="43" spans="1:44" x14ac:dyDescent="0.25">
      <c r="A43" s="26" t="s">
        <v>84</v>
      </c>
      <c r="B43" s="27">
        <v>42</v>
      </c>
      <c r="C43" s="28">
        <v>49555</v>
      </c>
      <c r="D43" s="34">
        <v>534828915.3552264</v>
      </c>
      <c r="E43" s="37">
        <v>22</v>
      </c>
      <c r="F43" s="38">
        <v>4.1134649545617572</v>
      </c>
      <c r="G43">
        <v>54</v>
      </c>
      <c r="H43" t="s">
        <v>125</v>
      </c>
      <c r="I43" s="37">
        <v>12</v>
      </c>
      <c r="J43" s="38">
        <v>2.2437081570336854</v>
      </c>
      <c r="K43">
        <v>16</v>
      </c>
      <c r="L43" t="s">
        <v>123</v>
      </c>
      <c r="M43" s="37">
        <v>15</v>
      </c>
      <c r="N43" s="38">
        <v>2.8046351962921072</v>
      </c>
      <c r="O43">
        <v>11</v>
      </c>
      <c r="P43" t="s">
        <v>123</v>
      </c>
      <c r="Q43" s="37">
        <v>4</v>
      </c>
      <c r="R43" s="38">
        <v>0.74790271901122851</v>
      </c>
      <c r="S43">
        <v>35</v>
      </c>
      <c r="T43" t="s">
        <v>124</v>
      </c>
      <c r="U43" s="37">
        <v>5</v>
      </c>
      <c r="V43" s="38">
        <v>0.93487839876403567</v>
      </c>
      <c r="W43">
        <v>23</v>
      </c>
      <c r="X43" t="s">
        <v>123</v>
      </c>
      <c r="Y43" s="37">
        <v>4</v>
      </c>
      <c r="Z43" s="38">
        <v>0.74790271901122851</v>
      </c>
      <c r="AA43">
        <v>53</v>
      </c>
      <c r="AB43" t="s">
        <v>125</v>
      </c>
      <c r="AC43" s="37">
        <v>2</v>
      </c>
      <c r="AD43" s="38">
        <v>0.37395135950561426</v>
      </c>
      <c r="AE43">
        <v>53</v>
      </c>
      <c r="AF43" t="s">
        <v>125</v>
      </c>
      <c r="AG43" s="37">
        <v>4</v>
      </c>
      <c r="AH43" s="38">
        <v>0.74790271901122851</v>
      </c>
      <c r="AI43">
        <v>25</v>
      </c>
      <c r="AJ43" t="s">
        <v>123</v>
      </c>
      <c r="AK43" s="37">
        <v>4</v>
      </c>
      <c r="AL43" s="38">
        <v>0.74790271901122851</v>
      </c>
      <c r="AM43">
        <v>28</v>
      </c>
      <c r="AN43" t="s">
        <v>124</v>
      </c>
      <c r="AP43" s="38">
        <v>0</v>
      </c>
      <c r="AQ43">
        <v>29</v>
      </c>
      <c r="AR43" t="s">
        <v>125</v>
      </c>
    </row>
    <row r="44" spans="1:44" x14ac:dyDescent="0.25">
      <c r="A44" s="26" t="s">
        <v>85</v>
      </c>
      <c r="B44" s="27">
        <v>43</v>
      </c>
      <c r="C44" s="28">
        <v>10146</v>
      </c>
      <c r="D44" s="34">
        <v>384295609.65713841</v>
      </c>
      <c r="E44" s="37">
        <v>9</v>
      </c>
      <c r="F44" s="38">
        <v>2.3419471297186134</v>
      </c>
      <c r="G44">
        <v>72</v>
      </c>
      <c r="H44" t="s">
        <v>125</v>
      </c>
      <c r="I44" s="37">
        <v>3</v>
      </c>
      <c r="J44" s="38">
        <v>0.78064904323953777</v>
      </c>
      <c r="K44">
        <v>65</v>
      </c>
      <c r="L44" t="s">
        <v>125</v>
      </c>
      <c r="M44" s="37">
        <v>4</v>
      </c>
      <c r="N44" s="38">
        <v>1.0408653909860504</v>
      </c>
      <c r="O44">
        <v>60</v>
      </c>
      <c r="P44" t="s">
        <v>125</v>
      </c>
      <c r="R44" s="38">
        <v>0</v>
      </c>
      <c r="S44">
        <v>66</v>
      </c>
      <c r="T44" t="s">
        <v>125</v>
      </c>
      <c r="V44" s="38">
        <v>0</v>
      </c>
      <c r="W44">
        <v>60</v>
      </c>
      <c r="X44" t="s">
        <v>125</v>
      </c>
      <c r="Y44" s="37">
        <v>2</v>
      </c>
      <c r="Z44" s="38">
        <v>0.52043269549302518</v>
      </c>
      <c r="AA44">
        <v>62</v>
      </c>
      <c r="AB44" t="s">
        <v>125</v>
      </c>
      <c r="AD44" s="38">
        <v>0</v>
      </c>
      <c r="AE44">
        <v>61</v>
      </c>
      <c r="AF44" t="s">
        <v>125</v>
      </c>
      <c r="AG44" s="37">
        <v>1</v>
      </c>
      <c r="AH44" s="38">
        <v>0.26021634774651259</v>
      </c>
      <c r="AI44">
        <v>52</v>
      </c>
      <c r="AJ44" t="s">
        <v>124</v>
      </c>
      <c r="AK44" s="37">
        <v>2</v>
      </c>
      <c r="AL44" s="38">
        <v>0.52043269549302518</v>
      </c>
      <c r="AM44">
        <v>43</v>
      </c>
      <c r="AN44" t="s">
        <v>124</v>
      </c>
      <c r="AP44" s="38">
        <v>0</v>
      </c>
      <c r="AQ44">
        <v>29</v>
      </c>
      <c r="AR44" t="s">
        <v>125</v>
      </c>
    </row>
    <row r="45" spans="1:44" x14ac:dyDescent="0.25">
      <c r="A45" s="26" t="s">
        <v>86</v>
      </c>
      <c r="B45" s="27">
        <v>47</v>
      </c>
      <c r="C45" s="28">
        <v>7782</v>
      </c>
      <c r="D45" s="34">
        <v>148154000.48095551</v>
      </c>
      <c r="E45" s="37">
        <v>10</v>
      </c>
      <c r="F45" s="38">
        <v>1.0418755061802722</v>
      </c>
      <c r="G45">
        <v>75</v>
      </c>
      <c r="H45" t="s">
        <v>125</v>
      </c>
      <c r="I45" s="37">
        <v>6</v>
      </c>
      <c r="J45" s="38">
        <v>0.62512530370816333</v>
      </c>
      <c r="K45">
        <v>71</v>
      </c>
      <c r="L45" t="s">
        <v>125</v>
      </c>
      <c r="M45" s="37">
        <v>6</v>
      </c>
      <c r="N45" s="38">
        <v>0.62512530370816333</v>
      </c>
      <c r="O45">
        <v>71</v>
      </c>
      <c r="P45" t="s">
        <v>125</v>
      </c>
      <c r="Q45" s="37">
        <v>1</v>
      </c>
      <c r="R45" s="38">
        <v>0.10418755061802723</v>
      </c>
      <c r="S45">
        <v>65</v>
      </c>
      <c r="T45" t="s">
        <v>125</v>
      </c>
      <c r="V45" s="38">
        <v>0</v>
      </c>
      <c r="W45">
        <v>60</v>
      </c>
      <c r="X45" t="s">
        <v>125</v>
      </c>
      <c r="Y45" s="37">
        <v>2</v>
      </c>
      <c r="Z45" s="38">
        <v>0.20837510123605446</v>
      </c>
      <c r="AA45">
        <v>72</v>
      </c>
      <c r="AB45" t="s">
        <v>125</v>
      </c>
      <c r="AC45" s="37">
        <v>3</v>
      </c>
      <c r="AD45" s="38">
        <v>0.31256265185408166</v>
      </c>
      <c r="AE45">
        <v>56</v>
      </c>
      <c r="AF45" t="s">
        <v>125</v>
      </c>
      <c r="AG45" s="37">
        <v>1</v>
      </c>
      <c r="AH45" s="38">
        <v>0.10418755061802723</v>
      </c>
      <c r="AI45">
        <v>56</v>
      </c>
      <c r="AJ45" t="s">
        <v>125</v>
      </c>
      <c r="AK45" s="37">
        <v>4</v>
      </c>
      <c r="AL45" s="38">
        <v>0.41675020247210892</v>
      </c>
      <c r="AM45">
        <v>49</v>
      </c>
      <c r="AN45" t="s">
        <v>124</v>
      </c>
      <c r="AO45" s="37">
        <v>1</v>
      </c>
      <c r="AP45" s="38">
        <v>0.10418755061802723</v>
      </c>
      <c r="AQ45">
        <v>25</v>
      </c>
      <c r="AR45" t="s">
        <v>123</v>
      </c>
    </row>
    <row r="46" spans="1:44" x14ac:dyDescent="0.25">
      <c r="A46" s="26" t="s">
        <v>87</v>
      </c>
      <c r="B46" s="27">
        <v>48</v>
      </c>
      <c r="C46" s="28">
        <v>15312</v>
      </c>
      <c r="D46" s="34">
        <v>175446501.45113289</v>
      </c>
      <c r="E46" s="37">
        <v>11</v>
      </c>
      <c r="F46" s="38">
        <v>2.9500832051225094</v>
      </c>
      <c r="G46">
        <v>67</v>
      </c>
      <c r="H46" t="s">
        <v>125</v>
      </c>
      <c r="I46" s="37">
        <v>6</v>
      </c>
      <c r="J46" s="38">
        <v>1.609136293703187</v>
      </c>
      <c r="K46">
        <v>32</v>
      </c>
      <c r="L46" t="s">
        <v>124</v>
      </c>
      <c r="M46" s="37">
        <v>6</v>
      </c>
      <c r="N46" s="38">
        <v>1.609136293703187</v>
      </c>
      <c r="O46">
        <v>38</v>
      </c>
      <c r="P46" t="s">
        <v>124</v>
      </c>
      <c r="Q46" s="37">
        <v>2</v>
      </c>
      <c r="R46" s="38">
        <v>0.53637876456772904</v>
      </c>
      <c r="S46">
        <v>46</v>
      </c>
      <c r="T46" t="s">
        <v>124</v>
      </c>
      <c r="U46" s="37">
        <v>4</v>
      </c>
      <c r="V46" s="38">
        <v>1.0727575291354581</v>
      </c>
      <c r="W46">
        <v>19</v>
      </c>
      <c r="X46" t="s">
        <v>123</v>
      </c>
      <c r="Y46" s="37">
        <v>4</v>
      </c>
      <c r="Z46" s="38">
        <v>1.0727575291354581</v>
      </c>
      <c r="AA46">
        <v>37</v>
      </c>
      <c r="AB46" t="s">
        <v>124</v>
      </c>
      <c r="AC46" s="37">
        <v>1</v>
      </c>
      <c r="AD46" s="38">
        <v>0.26818938228386452</v>
      </c>
      <c r="AE46">
        <v>57</v>
      </c>
      <c r="AF46" t="s">
        <v>125</v>
      </c>
      <c r="AH46" s="38">
        <v>0</v>
      </c>
      <c r="AI46">
        <v>57</v>
      </c>
      <c r="AJ46" t="s">
        <v>125</v>
      </c>
      <c r="AK46" s="37">
        <v>4</v>
      </c>
      <c r="AL46" s="38">
        <v>1.0727575291354581</v>
      </c>
      <c r="AM46">
        <v>14</v>
      </c>
      <c r="AN46" t="s">
        <v>123</v>
      </c>
      <c r="AP46" s="38">
        <v>0</v>
      </c>
      <c r="AQ46">
        <v>29</v>
      </c>
      <c r="AR46" t="s">
        <v>125</v>
      </c>
    </row>
    <row r="47" spans="1:44" x14ac:dyDescent="0.25">
      <c r="A47" s="26" t="s">
        <v>88</v>
      </c>
      <c r="B47" s="27">
        <v>49</v>
      </c>
      <c r="C47" s="28">
        <v>39046</v>
      </c>
      <c r="D47" s="34">
        <v>699567088.69813204</v>
      </c>
      <c r="E47" s="37">
        <v>31</v>
      </c>
      <c r="F47" s="38">
        <v>5.6054041952985312</v>
      </c>
      <c r="G47">
        <v>29</v>
      </c>
      <c r="H47" t="s">
        <v>124</v>
      </c>
      <c r="I47" s="37">
        <v>11</v>
      </c>
      <c r="J47" s="38">
        <v>1.989014391880124</v>
      </c>
      <c r="K47">
        <v>18</v>
      </c>
      <c r="L47" t="s">
        <v>123</v>
      </c>
      <c r="M47" s="37">
        <v>14</v>
      </c>
      <c r="N47" s="38">
        <v>2.531472862392885</v>
      </c>
      <c r="O47">
        <v>18</v>
      </c>
      <c r="P47" t="s">
        <v>123</v>
      </c>
      <c r="Q47" s="37">
        <v>4</v>
      </c>
      <c r="R47" s="38">
        <v>0.72327796068368144</v>
      </c>
      <c r="S47">
        <v>37</v>
      </c>
      <c r="T47" t="s">
        <v>124</v>
      </c>
      <c r="U47" s="37">
        <v>7</v>
      </c>
      <c r="V47" s="38">
        <v>1.2657364311964425</v>
      </c>
      <c r="W47">
        <v>12</v>
      </c>
      <c r="X47" t="s">
        <v>123</v>
      </c>
      <c r="Y47" s="37">
        <v>15</v>
      </c>
      <c r="Z47" s="38">
        <v>2.7122923525638054</v>
      </c>
      <c r="AA47">
        <v>11</v>
      </c>
      <c r="AB47" t="s">
        <v>123</v>
      </c>
      <c r="AC47" s="37">
        <v>9</v>
      </c>
      <c r="AD47" s="38">
        <v>1.6273754115382832</v>
      </c>
      <c r="AE47">
        <v>6</v>
      </c>
      <c r="AF47" t="s">
        <v>123</v>
      </c>
      <c r="AG47" s="37">
        <v>4</v>
      </c>
      <c r="AH47" s="38">
        <v>0.72327796068368144</v>
      </c>
      <c r="AI47">
        <v>27</v>
      </c>
      <c r="AJ47" t="s">
        <v>124</v>
      </c>
      <c r="AK47" s="37">
        <v>3</v>
      </c>
      <c r="AL47" s="38">
        <v>0.54245847051276108</v>
      </c>
      <c r="AM47">
        <v>41</v>
      </c>
      <c r="AN47" t="s">
        <v>124</v>
      </c>
      <c r="AO47" s="37">
        <v>2</v>
      </c>
      <c r="AP47" s="38">
        <v>0.36163898034184072</v>
      </c>
      <c r="AQ47">
        <v>10</v>
      </c>
      <c r="AR47" t="s">
        <v>123</v>
      </c>
    </row>
    <row r="48" spans="1:44" x14ac:dyDescent="0.25">
      <c r="A48" s="26" t="s">
        <v>89</v>
      </c>
      <c r="B48" s="27">
        <v>44</v>
      </c>
      <c r="C48" s="28">
        <v>41662</v>
      </c>
      <c r="D48" s="34">
        <v>959807572.08335149</v>
      </c>
      <c r="E48" s="37">
        <v>32</v>
      </c>
      <c r="F48" s="38">
        <v>21.599146763582297</v>
      </c>
      <c r="G48">
        <v>2</v>
      </c>
      <c r="H48" t="s">
        <v>123</v>
      </c>
      <c r="I48" s="37">
        <v>11</v>
      </c>
      <c r="J48" s="38">
        <v>7.4247066999814137</v>
      </c>
      <c r="K48">
        <v>2</v>
      </c>
      <c r="L48" t="s">
        <v>123</v>
      </c>
      <c r="M48" s="37">
        <v>14</v>
      </c>
      <c r="N48" s="38">
        <v>9.449626709067255</v>
      </c>
      <c r="O48">
        <v>2</v>
      </c>
      <c r="P48" t="s">
        <v>123</v>
      </c>
      <c r="Q48" s="37">
        <v>7</v>
      </c>
      <c r="R48" s="38">
        <v>4.7248133545336275</v>
      </c>
      <c r="S48">
        <v>2</v>
      </c>
      <c r="T48" t="s">
        <v>123</v>
      </c>
      <c r="U48" s="37">
        <v>6</v>
      </c>
      <c r="V48" s="38">
        <v>4.0498400181716807</v>
      </c>
      <c r="W48">
        <v>2</v>
      </c>
      <c r="X48" t="s">
        <v>123</v>
      </c>
      <c r="Y48" s="37">
        <v>5</v>
      </c>
      <c r="Z48" s="38">
        <v>3.3748666818097339</v>
      </c>
      <c r="AA48">
        <v>6</v>
      </c>
      <c r="AB48" t="s">
        <v>123</v>
      </c>
      <c r="AC48" s="37">
        <v>4</v>
      </c>
      <c r="AD48" s="38">
        <v>2.6998933454477871</v>
      </c>
      <c r="AE48">
        <v>2</v>
      </c>
      <c r="AF48" t="s">
        <v>123</v>
      </c>
      <c r="AG48" s="37">
        <v>3</v>
      </c>
      <c r="AH48" s="38">
        <v>2.0249200090858404</v>
      </c>
      <c r="AI48">
        <v>3</v>
      </c>
      <c r="AJ48" t="s">
        <v>123</v>
      </c>
      <c r="AK48" s="37">
        <v>7</v>
      </c>
      <c r="AL48" s="38">
        <v>4.7248133545336275</v>
      </c>
      <c r="AM48">
        <v>1</v>
      </c>
      <c r="AN48" t="s">
        <v>123</v>
      </c>
      <c r="AO48" s="37">
        <v>1</v>
      </c>
      <c r="AP48" s="38">
        <v>0.67497333636194679</v>
      </c>
      <c r="AQ48">
        <v>5</v>
      </c>
      <c r="AR48" t="s">
        <v>123</v>
      </c>
    </row>
    <row r="49" spans="1:44" x14ac:dyDescent="0.25">
      <c r="A49" s="26" t="s">
        <v>90</v>
      </c>
      <c r="B49" s="27">
        <v>45</v>
      </c>
      <c r="C49" s="28">
        <v>30814</v>
      </c>
      <c r="D49" s="34">
        <v>372870839.06310356</v>
      </c>
      <c r="E49" s="37">
        <v>59</v>
      </c>
      <c r="F49" s="38">
        <v>33.62848475860504</v>
      </c>
      <c r="G49">
        <v>1</v>
      </c>
      <c r="H49" t="s">
        <v>123</v>
      </c>
      <c r="I49" s="37">
        <v>19</v>
      </c>
      <c r="J49" s="38">
        <v>10.829512040906708</v>
      </c>
      <c r="K49">
        <v>1</v>
      </c>
      <c r="L49" t="s">
        <v>123</v>
      </c>
      <c r="M49" s="37">
        <v>22</v>
      </c>
      <c r="N49" s="38">
        <v>12.539434994734084</v>
      </c>
      <c r="O49">
        <v>1</v>
      </c>
      <c r="P49" t="s">
        <v>123</v>
      </c>
      <c r="Q49" s="37">
        <v>15</v>
      </c>
      <c r="R49" s="38">
        <v>8.5496147691368751</v>
      </c>
      <c r="S49">
        <v>1</v>
      </c>
      <c r="T49" t="s">
        <v>123</v>
      </c>
      <c r="U49" s="37">
        <v>8</v>
      </c>
      <c r="V49" s="38">
        <v>4.5597945435396667</v>
      </c>
      <c r="W49">
        <v>1</v>
      </c>
      <c r="X49" t="s">
        <v>123</v>
      </c>
      <c r="Y49" s="37">
        <v>12</v>
      </c>
      <c r="Z49" s="38">
        <v>6.8396918153095001</v>
      </c>
      <c r="AA49">
        <v>1</v>
      </c>
      <c r="AB49" t="s">
        <v>123</v>
      </c>
      <c r="AC49" s="37">
        <v>2</v>
      </c>
      <c r="AD49" s="38">
        <v>1.1399486358849167</v>
      </c>
      <c r="AE49">
        <v>14</v>
      </c>
      <c r="AF49" t="s">
        <v>123</v>
      </c>
      <c r="AG49" s="37">
        <v>3</v>
      </c>
      <c r="AH49" s="38">
        <v>1.709922953827375</v>
      </c>
      <c r="AI49">
        <v>6</v>
      </c>
      <c r="AJ49" t="s">
        <v>123</v>
      </c>
      <c r="AK49" s="37">
        <v>8</v>
      </c>
      <c r="AL49" s="38">
        <v>4.5597945435396667</v>
      </c>
      <c r="AM49">
        <v>2</v>
      </c>
      <c r="AN49" t="s">
        <v>123</v>
      </c>
      <c r="AP49" s="38">
        <v>0</v>
      </c>
      <c r="AQ49">
        <v>29</v>
      </c>
      <c r="AR49" t="s">
        <v>125</v>
      </c>
    </row>
    <row r="50" spans="1:44" x14ac:dyDescent="0.25">
      <c r="A50" s="26" t="s">
        <v>91</v>
      </c>
      <c r="B50" s="27">
        <v>46</v>
      </c>
      <c r="C50" s="28">
        <v>18941</v>
      </c>
      <c r="D50" s="34">
        <v>553037727.87698162</v>
      </c>
      <c r="E50" s="37">
        <v>16</v>
      </c>
      <c r="F50" s="38">
        <v>2.2871287484057317</v>
      </c>
      <c r="G50">
        <v>73</v>
      </c>
      <c r="H50" t="s">
        <v>125</v>
      </c>
      <c r="I50" s="37">
        <v>9</v>
      </c>
      <c r="J50" s="38">
        <v>1.286509920978224</v>
      </c>
      <c r="K50">
        <v>46</v>
      </c>
      <c r="L50" t="s">
        <v>124</v>
      </c>
      <c r="M50" s="37">
        <v>9</v>
      </c>
      <c r="N50" s="38">
        <v>1.286509920978224</v>
      </c>
      <c r="O50">
        <v>51</v>
      </c>
      <c r="P50" t="s">
        <v>124</v>
      </c>
      <c r="Q50" s="37">
        <v>7</v>
      </c>
      <c r="R50" s="38">
        <v>1.0006188274275076</v>
      </c>
      <c r="S50">
        <v>25</v>
      </c>
      <c r="T50" t="s">
        <v>123</v>
      </c>
      <c r="U50" s="37">
        <v>2</v>
      </c>
      <c r="V50" s="38">
        <v>0.28589109355071646</v>
      </c>
      <c r="W50">
        <v>56</v>
      </c>
      <c r="X50" t="s">
        <v>125</v>
      </c>
      <c r="Y50" s="37">
        <v>3</v>
      </c>
      <c r="Z50" s="38">
        <v>0.42883664032607466</v>
      </c>
      <c r="AA50">
        <v>68</v>
      </c>
      <c r="AB50" t="s">
        <v>125</v>
      </c>
      <c r="AC50" s="37">
        <v>4</v>
      </c>
      <c r="AD50" s="38">
        <v>0.57178218710143291</v>
      </c>
      <c r="AE50">
        <v>42</v>
      </c>
      <c r="AF50" t="s">
        <v>124</v>
      </c>
      <c r="AG50" s="37">
        <v>5</v>
      </c>
      <c r="AH50" s="38">
        <v>0.71472773387679112</v>
      </c>
      <c r="AI50">
        <v>28</v>
      </c>
      <c r="AJ50" t="s">
        <v>124</v>
      </c>
      <c r="AK50" s="37">
        <v>7</v>
      </c>
      <c r="AL50" s="38">
        <v>1.0006188274275076</v>
      </c>
      <c r="AM50">
        <v>18</v>
      </c>
      <c r="AN50" t="s">
        <v>123</v>
      </c>
      <c r="AP50" s="38">
        <v>0</v>
      </c>
      <c r="AQ50">
        <v>29</v>
      </c>
      <c r="AR50" t="s">
        <v>125</v>
      </c>
    </row>
    <row r="51" spans="1:44" x14ac:dyDescent="0.25">
      <c r="A51" s="26" t="s">
        <v>92</v>
      </c>
      <c r="B51" s="27">
        <v>50</v>
      </c>
      <c r="C51" s="28">
        <v>13904</v>
      </c>
      <c r="D51" s="34">
        <v>285316610.29773289</v>
      </c>
      <c r="E51" s="37">
        <v>8</v>
      </c>
      <c r="F51" s="38">
        <v>2.8039026510415428</v>
      </c>
      <c r="G51">
        <v>68</v>
      </c>
      <c r="H51" t="s">
        <v>125</v>
      </c>
      <c r="I51" s="37">
        <v>4</v>
      </c>
      <c r="J51" s="38">
        <v>1.4019513255207714</v>
      </c>
      <c r="K51">
        <v>42</v>
      </c>
      <c r="L51" t="s">
        <v>124</v>
      </c>
      <c r="M51" s="37">
        <v>5</v>
      </c>
      <c r="N51" s="38">
        <v>1.7524391569009643</v>
      </c>
      <c r="O51">
        <v>36</v>
      </c>
      <c r="P51" t="s">
        <v>124</v>
      </c>
      <c r="Q51" s="37">
        <v>3</v>
      </c>
      <c r="R51" s="38">
        <v>1.0514634941405785</v>
      </c>
      <c r="S51">
        <v>23</v>
      </c>
      <c r="T51" t="s">
        <v>123</v>
      </c>
      <c r="U51" s="37">
        <v>1</v>
      </c>
      <c r="V51" s="38">
        <v>0.35048783138019285</v>
      </c>
      <c r="W51">
        <v>55</v>
      </c>
      <c r="X51" t="s">
        <v>125</v>
      </c>
      <c r="Y51" s="37">
        <v>1</v>
      </c>
      <c r="Z51" s="38">
        <v>0.35048783138019285</v>
      </c>
      <c r="AA51">
        <v>71</v>
      </c>
      <c r="AB51" t="s">
        <v>125</v>
      </c>
      <c r="AD51" s="38">
        <v>0</v>
      </c>
      <c r="AE51">
        <v>61</v>
      </c>
      <c r="AF51" t="s">
        <v>125</v>
      </c>
      <c r="AH51" s="38">
        <v>0</v>
      </c>
      <c r="AI51">
        <v>57</v>
      </c>
      <c r="AJ51" t="s">
        <v>125</v>
      </c>
      <c r="AK51" s="37">
        <v>2</v>
      </c>
      <c r="AL51" s="38">
        <v>0.7009756627603857</v>
      </c>
      <c r="AM51">
        <v>32</v>
      </c>
      <c r="AN51" t="s">
        <v>124</v>
      </c>
      <c r="AP51" s="38">
        <v>0</v>
      </c>
      <c r="AQ51">
        <v>29</v>
      </c>
      <c r="AR51" t="s">
        <v>125</v>
      </c>
    </row>
    <row r="52" spans="1:44" x14ac:dyDescent="0.25">
      <c r="A52" s="26" t="s">
        <v>93</v>
      </c>
      <c r="B52" s="27">
        <v>51</v>
      </c>
      <c r="C52" s="28">
        <v>66339</v>
      </c>
      <c r="D52" s="34">
        <v>837563082.36230052</v>
      </c>
      <c r="E52" s="37">
        <v>58</v>
      </c>
      <c r="F52" s="38">
        <v>6.9248515391120389</v>
      </c>
      <c r="G52">
        <v>10</v>
      </c>
      <c r="H52" t="s">
        <v>123</v>
      </c>
      <c r="I52" s="37">
        <v>19</v>
      </c>
      <c r="J52" s="38">
        <v>2.268485849019461</v>
      </c>
      <c r="K52">
        <v>15</v>
      </c>
      <c r="L52" t="s">
        <v>123</v>
      </c>
      <c r="M52" s="37">
        <v>22</v>
      </c>
      <c r="N52" s="38">
        <v>2.6266678251804283</v>
      </c>
      <c r="O52">
        <v>14</v>
      </c>
      <c r="P52" t="s">
        <v>123</v>
      </c>
      <c r="Q52" s="37">
        <v>1</v>
      </c>
      <c r="R52" s="38">
        <v>0.11939399205365583</v>
      </c>
      <c r="S52">
        <v>64</v>
      </c>
      <c r="T52" t="s">
        <v>125</v>
      </c>
      <c r="U52" s="37">
        <v>10</v>
      </c>
      <c r="V52" s="38">
        <v>1.1939399205365584</v>
      </c>
      <c r="W52">
        <v>17</v>
      </c>
      <c r="X52" t="s">
        <v>123</v>
      </c>
      <c r="Y52" s="37">
        <v>14</v>
      </c>
      <c r="Z52" s="38">
        <v>1.6715158887511816</v>
      </c>
      <c r="AA52">
        <v>22</v>
      </c>
      <c r="AB52" t="s">
        <v>123</v>
      </c>
      <c r="AC52" s="37">
        <v>3</v>
      </c>
      <c r="AD52" s="38">
        <v>0.35818197616096753</v>
      </c>
      <c r="AE52">
        <v>54</v>
      </c>
      <c r="AF52" t="s">
        <v>125</v>
      </c>
      <c r="AG52" s="37">
        <v>7</v>
      </c>
      <c r="AH52" s="38">
        <v>0.83575794437559081</v>
      </c>
      <c r="AI52">
        <v>20</v>
      </c>
      <c r="AJ52" t="s">
        <v>123</v>
      </c>
      <c r="AK52" s="37">
        <v>6</v>
      </c>
      <c r="AL52" s="38">
        <v>0.71636395232193506</v>
      </c>
      <c r="AM52">
        <v>30</v>
      </c>
      <c r="AN52" t="s">
        <v>124</v>
      </c>
      <c r="AP52" s="38">
        <v>0</v>
      </c>
      <c r="AQ52">
        <v>29</v>
      </c>
      <c r="AR52" t="s">
        <v>125</v>
      </c>
    </row>
    <row r="53" spans="1:44" x14ac:dyDescent="0.25">
      <c r="A53" s="26" t="s">
        <v>94</v>
      </c>
      <c r="B53" s="27">
        <v>52</v>
      </c>
      <c r="C53" s="28">
        <v>10924</v>
      </c>
      <c r="D53" s="34">
        <v>431833260.47632563</v>
      </c>
      <c r="E53" s="37">
        <v>13</v>
      </c>
      <c r="F53" s="38">
        <v>3.0104211948983717</v>
      </c>
      <c r="G53">
        <v>65</v>
      </c>
      <c r="H53" t="s">
        <v>125</v>
      </c>
      <c r="I53" s="37">
        <v>4</v>
      </c>
      <c r="J53" s="38">
        <v>0.92628344458411438</v>
      </c>
      <c r="K53">
        <v>58</v>
      </c>
      <c r="L53" t="s">
        <v>125</v>
      </c>
      <c r="M53" s="37">
        <v>5</v>
      </c>
      <c r="N53" s="38">
        <v>1.1578543057301429</v>
      </c>
      <c r="O53">
        <v>56</v>
      </c>
      <c r="P53" t="s">
        <v>125</v>
      </c>
      <c r="Q53" s="37">
        <v>3</v>
      </c>
      <c r="R53" s="38">
        <v>0.69471258343808584</v>
      </c>
      <c r="S53">
        <v>39</v>
      </c>
      <c r="T53" t="s">
        <v>124</v>
      </c>
      <c r="U53" s="37">
        <v>3</v>
      </c>
      <c r="V53" s="38">
        <v>0.69471258343808584</v>
      </c>
      <c r="W53">
        <v>35</v>
      </c>
      <c r="X53" t="s">
        <v>124</v>
      </c>
      <c r="Y53" s="37">
        <v>2</v>
      </c>
      <c r="Z53" s="38">
        <v>0.46314172229205719</v>
      </c>
      <c r="AA53">
        <v>66</v>
      </c>
      <c r="AB53" t="s">
        <v>125</v>
      </c>
      <c r="AC53" s="37">
        <v>1</v>
      </c>
      <c r="AD53" s="38">
        <v>0.23157086114602859</v>
      </c>
      <c r="AE53">
        <v>59</v>
      </c>
      <c r="AF53" t="s">
        <v>125</v>
      </c>
      <c r="AG53" s="37">
        <v>3</v>
      </c>
      <c r="AH53" s="38">
        <v>0.69471258343808584</v>
      </c>
      <c r="AI53">
        <v>30</v>
      </c>
      <c r="AJ53" t="s">
        <v>124</v>
      </c>
      <c r="AK53" s="37">
        <v>2</v>
      </c>
      <c r="AL53" s="38">
        <v>0.46314172229205719</v>
      </c>
      <c r="AM53">
        <v>46</v>
      </c>
      <c r="AN53" t="s">
        <v>124</v>
      </c>
      <c r="AP53" s="38">
        <v>0</v>
      </c>
      <c r="AQ53">
        <v>29</v>
      </c>
      <c r="AR53" t="s">
        <v>125</v>
      </c>
    </row>
    <row r="54" spans="1:44" x14ac:dyDescent="0.25">
      <c r="A54" s="26" t="s">
        <v>95</v>
      </c>
      <c r="B54" s="27">
        <v>53</v>
      </c>
      <c r="C54" s="28">
        <v>9320</v>
      </c>
      <c r="D54" s="34">
        <v>127489070.4990896</v>
      </c>
      <c r="E54" s="37">
        <v>12</v>
      </c>
      <c r="F54" s="38">
        <v>9.4125715663490475</v>
      </c>
      <c r="G54">
        <v>3</v>
      </c>
      <c r="H54" t="s">
        <v>123</v>
      </c>
      <c r="I54" s="37">
        <v>4</v>
      </c>
      <c r="J54" s="38">
        <v>3.1375238554496829</v>
      </c>
      <c r="K54">
        <v>9</v>
      </c>
      <c r="L54" t="s">
        <v>123</v>
      </c>
      <c r="M54" s="37">
        <v>5</v>
      </c>
      <c r="N54" s="38">
        <v>3.9219048193121036</v>
      </c>
      <c r="O54">
        <v>6</v>
      </c>
      <c r="P54" t="s">
        <v>123</v>
      </c>
      <c r="R54" s="38">
        <v>0</v>
      </c>
      <c r="S54">
        <v>66</v>
      </c>
      <c r="T54" t="s">
        <v>125</v>
      </c>
      <c r="U54" s="37">
        <v>2</v>
      </c>
      <c r="V54" s="38">
        <v>1.5687619277248415</v>
      </c>
      <c r="W54">
        <v>10</v>
      </c>
      <c r="X54" t="s">
        <v>123</v>
      </c>
      <c r="Y54" s="37">
        <v>4</v>
      </c>
      <c r="Z54" s="38">
        <v>3.1375238554496829</v>
      </c>
      <c r="AA54">
        <v>8</v>
      </c>
      <c r="AB54" t="s">
        <v>123</v>
      </c>
      <c r="AD54" s="38">
        <v>0</v>
      </c>
      <c r="AE54">
        <v>61</v>
      </c>
      <c r="AF54" t="s">
        <v>125</v>
      </c>
      <c r="AG54" s="37">
        <v>2</v>
      </c>
      <c r="AH54" s="38">
        <v>1.5687619277248415</v>
      </c>
      <c r="AI54">
        <v>7</v>
      </c>
      <c r="AJ54" t="s">
        <v>123</v>
      </c>
      <c r="AK54" s="37">
        <v>1</v>
      </c>
      <c r="AL54" s="38">
        <v>0.78438096386242073</v>
      </c>
      <c r="AM54">
        <v>23</v>
      </c>
      <c r="AN54" t="s">
        <v>123</v>
      </c>
      <c r="AP54" s="38">
        <v>0</v>
      </c>
      <c r="AQ54">
        <v>29</v>
      </c>
      <c r="AR54" t="s">
        <v>125</v>
      </c>
    </row>
    <row r="55" spans="1:44" x14ac:dyDescent="0.25">
      <c r="A55" s="26" t="s">
        <v>96</v>
      </c>
      <c r="B55" s="27">
        <v>54</v>
      </c>
      <c r="C55" s="28">
        <v>11310</v>
      </c>
      <c r="D55" s="34">
        <v>238982904.4593814</v>
      </c>
      <c r="E55" s="37">
        <v>10</v>
      </c>
      <c r="F55" s="38">
        <v>4.1843997262572579</v>
      </c>
      <c r="G55">
        <v>50</v>
      </c>
      <c r="H55" t="s">
        <v>124</v>
      </c>
      <c r="I55" s="37">
        <v>8</v>
      </c>
      <c r="J55" s="38">
        <v>3.3475197810058064</v>
      </c>
      <c r="K55">
        <v>7</v>
      </c>
      <c r="L55" t="s">
        <v>123</v>
      </c>
      <c r="M55" s="37">
        <v>9</v>
      </c>
      <c r="N55" s="38">
        <v>3.7659597536315319</v>
      </c>
      <c r="O55">
        <v>7</v>
      </c>
      <c r="P55" t="s">
        <v>123</v>
      </c>
      <c r="Q55" s="37">
        <v>1</v>
      </c>
      <c r="R55" s="38">
        <v>0.4184399726257258</v>
      </c>
      <c r="S55">
        <v>51</v>
      </c>
      <c r="T55" t="s">
        <v>124</v>
      </c>
      <c r="U55" s="37">
        <v>5</v>
      </c>
      <c r="V55" s="38">
        <v>2.0921998631286289</v>
      </c>
      <c r="W55">
        <v>5</v>
      </c>
      <c r="X55" t="s">
        <v>123</v>
      </c>
      <c r="Y55" s="37">
        <v>5</v>
      </c>
      <c r="Z55" s="38">
        <v>2.0921998631286289</v>
      </c>
      <c r="AA55">
        <v>15</v>
      </c>
      <c r="AB55" t="s">
        <v>123</v>
      </c>
      <c r="AC55" s="37">
        <v>1</v>
      </c>
      <c r="AD55" s="38">
        <v>0.4184399726257258</v>
      </c>
      <c r="AE55">
        <v>52</v>
      </c>
      <c r="AF55" t="s">
        <v>124</v>
      </c>
      <c r="AG55" s="37">
        <v>1</v>
      </c>
      <c r="AH55" s="38">
        <v>0.4184399726257258</v>
      </c>
      <c r="AI55">
        <v>40</v>
      </c>
      <c r="AJ55" t="s">
        <v>124</v>
      </c>
      <c r="AK55" s="37">
        <v>3</v>
      </c>
      <c r="AL55" s="38">
        <v>1.2553199178771774</v>
      </c>
      <c r="AM55">
        <v>9</v>
      </c>
      <c r="AN55" t="s">
        <v>123</v>
      </c>
      <c r="AO55" s="37">
        <v>1</v>
      </c>
      <c r="AP55" s="38">
        <v>0.4184399726257258</v>
      </c>
      <c r="AQ55">
        <v>9</v>
      </c>
      <c r="AR55" t="s">
        <v>123</v>
      </c>
    </row>
    <row r="56" spans="1:44" x14ac:dyDescent="0.25">
      <c r="A56" s="26" t="s">
        <v>97</v>
      </c>
      <c r="B56" s="27">
        <v>55</v>
      </c>
      <c r="C56" s="28">
        <v>796292</v>
      </c>
      <c r="D56" s="34">
        <v>8435244630.6866837</v>
      </c>
      <c r="E56" s="37">
        <v>428</v>
      </c>
      <c r="F56" s="38">
        <v>5.0739488744994228</v>
      </c>
      <c r="G56">
        <v>40</v>
      </c>
      <c r="H56" t="s">
        <v>124</v>
      </c>
      <c r="I56" s="37">
        <v>103</v>
      </c>
      <c r="J56" s="38">
        <v>1.2210671356856089</v>
      </c>
      <c r="K56">
        <v>49</v>
      </c>
      <c r="L56" t="s">
        <v>124</v>
      </c>
      <c r="M56" s="37">
        <v>107</v>
      </c>
      <c r="N56" s="38">
        <v>1.2684872186248557</v>
      </c>
      <c r="O56">
        <v>52</v>
      </c>
      <c r="P56" t="s">
        <v>124</v>
      </c>
      <c r="Q56" s="37">
        <v>44</v>
      </c>
      <c r="R56" s="38">
        <v>0.52162091233171637</v>
      </c>
      <c r="S56">
        <v>47</v>
      </c>
      <c r="T56" t="s">
        <v>124</v>
      </c>
      <c r="U56" s="37">
        <v>44</v>
      </c>
      <c r="V56" s="38">
        <v>0.52162091233171637</v>
      </c>
      <c r="W56">
        <v>43</v>
      </c>
      <c r="X56" t="s">
        <v>124</v>
      </c>
      <c r="Y56" s="37">
        <v>86</v>
      </c>
      <c r="Z56" s="38">
        <v>1.0195317831938093</v>
      </c>
      <c r="AA56">
        <v>41</v>
      </c>
      <c r="AB56" t="s">
        <v>124</v>
      </c>
      <c r="AC56" s="37">
        <v>63</v>
      </c>
      <c r="AD56" s="38">
        <v>0.74686630629313933</v>
      </c>
      <c r="AE56">
        <v>38</v>
      </c>
      <c r="AF56" t="s">
        <v>124</v>
      </c>
      <c r="AG56" s="37">
        <v>25</v>
      </c>
      <c r="AH56" s="38">
        <v>0.29637551837029341</v>
      </c>
      <c r="AI56">
        <v>49</v>
      </c>
      <c r="AJ56" t="s">
        <v>124</v>
      </c>
      <c r="AK56" s="37">
        <v>26</v>
      </c>
      <c r="AL56" s="38">
        <v>0.30823053910510512</v>
      </c>
      <c r="AM56">
        <v>55</v>
      </c>
      <c r="AN56" t="s">
        <v>125</v>
      </c>
      <c r="AO56" s="37">
        <v>12</v>
      </c>
      <c r="AP56" s="38">
        <v>0.14226024881774083</v>
      </c>
      <c r="AQ56">
        <v>20</v>
      </c>
      <c r="AR56" t="s">
        <v>123</v>
      </c>
    </row>
    <row r="57" spans="1:44" x14ac:dyDescent="0.25">
      <c r="A57" s="26" t="s">
        <v>98</v>
      </c>
      <c r="B57" s="27">
        <v>56</v>
      </c>
      <c r="C57" s="28">
        <v>36706</v>
      </c>
      <c r="D57" s="34">
        <v>483074549.37484294</v>
      </c>
      <c r="E57" s="37">
        <v>29</v>
      </c>
      <c r="F57" s="38">
        <v>6.0032142114564966</v>
      </c>
      <c r="G57">
        <v>20</v>
      </c>
      <c r="H57" t="s">
        <v>123</v>
      </c>
      <c r="I57" s="37">
        <v>4</v>
      </c>
      <c r="J57" s="38">
        <v>0.82802954640779258</v>
      </c>
      <c r="K57">
        <v>63</v>
      </c>
      <c r="L57" t="s">
        <v>125</v>
      </c>
      <c r="M57" s="37">
        <v>4</v>
      </c>
      <c r="N57" s="38">
        <v>0.82802954640779258</v>
      </c>
      <c r="O57">
        <v>67</v>
      </c>
      <c r="P57" t="s">
        <v>125</v>
      </c>
      <c r="Q57" s="37">
        <v>7</v>
      </c>
      <c r="R57" s="38">
        <v>1.4490517062136372</v>
      </c>
      <c r="S57">
        <v>13</v>
      </c>
      <c r="T57" t="s">
        <v>123</v>
      </c>
      <c r="U57" s="37">
        <v>2</v>
      </c>
      <c r="V57" s="38">
        <v>0.41401477320389629</v>
      </c>
      <c r="W57">
        <v>52</v>
      </c>
      <c r="X57" t="s">
        <v>124</v>
      </c>
      <c r="Y57" s="37">
        <v>6</v>
      </c>
      <c r="Z57" s="38">
        <v>1.242044319611689</v>
      </c>
      <c r="AA57">
        <v>28</v>
      </c>
      <c r="AB57" t="s">
        <v>124</v>
      </c>
      <c r="AC57" s="37">
        <v>5</v>
      </c>
      <c r="AD57" s="38">
        <v>1.0350369330097409</v>
      </c>
      <c r="AE57">
        <v>20</v>
      </c>
      <c r="AF57" t="s">
        <v>123</v>
      </c>
      <c r="AG57" s="37">
        <v>2</v>
      </c>
      <c r="AH57" s="38">
        <v>0.41401477320389629</v>
      </c>
      <c r="AI57">
        <v>41</v>
      </c>
      <c r="AJ57" t="s">
        <v>124</v>
      </c>
      <c r="AK57" s="37">
        <v>1</v>
      </c>
      <c r="AL57" s="38">
        <v>0.20700738660194815</v>
      </c>
      <c r="AM57">
        <v>58</v>
      </c>
      <c r="AN57" t="s">
        <v>125</v>
      </c>
      <c r="AO57" s="37">
        <v>1</v>
      </c>
      <c r="AP57" s="38">
        <v>0.20700738660194815</v>
      </c>
      <c r="AQ57">
        <v>17</v>
      </c>
      <c r="AR57" t="s">
        <v>123</v>
      </c>
    </row>
    <row r="58" spans="1:44" x14ac:dyDescent="0.25">
      <c r="A58" s="26" t="s">
        <v>99</v>
      </c>
      <c r="B58" s="27">
        <v>57</v>
      </c>
      <c r="C58" s="28">
        <v>45818</v>
      </c>
      <c r="D58" s="34">
        <v>371417061.61497176</v>
      </c>
      <c r="E58" s="37">
        <v>17</v>
      </c>
      <c r="F58" s="38">
        <v>4.5770649108260386</v>
      </c>
      <c r="G58">
        <v>46</v>
      </c>
      <c r="H58" t="s">
        <v>124</v>
      </c>
      <c r="I58" s="37">
        <v>4</v>
      </c>
      <c r="J58" s="38">
        <v>1.0769564496061268</v>
      </c>
      <c r="K58">
        <v>55</v>
      </c>
      <c r="L58" t="s">
        <v>125</v>
      </c>
      <c r="M58" s="37">
        <v>5</v>
      </c>
      <c r="N58" s="38">
        <v>1.3461955620076584</v>
      </c>
      <c r="O58">
        <v>47</v>
      </c>
      <c r="P58" t="s">
        <v>124</v>
      </c>
      <c r="Q58" s="37">
        <v>2</v>
      </c>
      <c r="R58" s="38">
        <v>0.5384782248030634</v>
      </c>
      <c r="S58">
        <v>45</v>
      </c>
      <c r="T58" t="s">
        <v>124</v>
      </c>
      <c r="U58" s="37">
        <v>2</v>
      </c>
      <c r="V58" s="38">
        <v>0.5384782248030634</v>
      </c>
      <c r="W58">
        <v>42</v>
      </c>
      <c r="X58" t="s">
        <v>124</v>
      </c>
      <c r="Y58" s="37">
        <v>4</v>
      </c>
      <c r="Z58" s="38">
        <v>1.0769564496061268</v>
      </c>
      <c r="AA58">
        <v>36</v>
      </c>
      <c r="AB58" t="s">
        <v>124</v>
      </c>
      <c r="AC58" s="37">
        <v>4</v>
      </c>
      <c r="AD58" s="38">
        <v>1.0769564496061268</v>
      </c>
      <c r="AE58">
        <v>18</v>
      </c>
      <c r="AF58" t="s">
        <v>123</v>
      </c>
      <c r="AH58" s="38">
        <v>0</v>
      </c>
      <c r="AI58">
        <v>57</v>
      </c>
      <c r="AJ58" t="s">
        <v>125</v>
      </c>
      <c r="AK58" s="37">
        <v>3</v>
      </c>
      <c r="AL58" s="38">
        <v>0.80771733720459504</v>
      </c>
      <c r="AM58">
        <v>20</v>
      </c>
      <c r="AN58" t="s">
        <v>123</v>
      </c>
      <c r="AP58" s="38">
        <v>0</v>
      </c>
      <c r="AQ58">
        <v>29</v>
      </c>
      <c r="AR58" t="s">
        <v>125</v>
      </c>
    </row>
    <row r="59" spans="1:44" x14ac:dyDescent="0.25">
      <c r="A59" s="26" t="s">
        <v>100</v>
      </c>
      <c r="B59" s="27">
        <v>58</v>
      </c>
      <c r="C59" s="28">
        <v>30285</v>
      </c>
      <c r="D59" s="34">
        <v>566514202.29494584</v>
      </c>
      <c r="E59" s="37">
        <v>34</v>
      </c>
      <c r="F59" s="38">
        <v>6.00161476310147</v>
      </c>
      <c r="G59">
        <v>21</v>
      </c>
      <c r="H59" t="s">
        <v>123</v>
      </c>
      <c r="I59" s="37">
        <v>18</v>
      </c>
      <c r="J59" s="38">
        <v>3.1773254628184255</v>
      </c>
      <c r="K59">
        <v>8</v>
      </c>
      <c r="L59" t="s">
        <v>123</v>
      </c>
      <c r="M59" s="37">
        <v>25</v>
      </c>
      <c r="N59" s="38">
        <v>4.4129520316922575</v>
      </c>
      <c r="O59">
        <v>4</v>
      </c>
      <c r="P59" t="s">
        <v>123</v>
      </c>
      <c r="Q59" s="37">
        <v>12</v>
      </c>
      <c r="R59" s="38">
        <v>2.1182169752122837</v>
      </c>
      <c r="S59">
        <v>10</v>
      </c>
      <c r="T59" t="s">
        <v>123</v>
      </c>
      <c r="U59" s="37">
        <v>5</v>
      </c>
      <c r="V59" s="38">
        <v>0.88259040633845154</v>
      </c>
      <c r="W59">
        <v>25</v>
      </c>
      <c r="X59" t="s">
        <v>123</v>
      </c>
      <c r="Y59" s="37">
        <v>6</v>
      </c>
      <c r="Z59" s="38">
        <v>1.0591084876061418</v>
      </c>
      <c r="AA59">
        <v>38</v>
      </c>
      <c r="AB59" t="s">
        <v>124</v>
      </c>
      <c r="AC59" s="37">
        <v>6</v>
      </c>
      <c r="AD59" s="38">
        <v>1.0591084876061418</v>
      </c>
      <c r="AE59">
        <v>19</v>
      </c>
      <c r="AF59" t="s">
        <v>123</v>
      </c>
      <c r="AG59" s="37">
        <v>3</v>
      </c>
      <c r="AH59" s="38">
        <v>0.52955424380307092</v>
      </c>
      <c r="AI59">
        <v>35</v>
      </c>
      <c r="AJ59" t="s">
        <v>124</v>
      </c>
      <c r="AK59" s="37">
        <v>7</v>
      </c>
      <c r="AL59" s="38">
        <v>1.2356265688738322</v>
      </c>
      <c r="AM59">
        <v>10</v>
      </c>
      <c r="AN59" t="s">
        <v>123</v>
      </c>
      <c r="AO59" s="37">
        <v>2</v>
      </c>
      <c r="AP59" s="38">
        <v>0.35303616253538062</v>
      </c>
      <c r="AQ59">
        <v>11</v>
      </c>
      <c r="AR59" t="s">
        <v>123</v>
      </c>
    </row>
    <row r="60" spans="1:44" x14ac:dyDescent="0.25">
      <c r="A60" s="26" t="s">
        <v>101</v>
      </c>
      <c r="B60" s="27">
        <v>59</v>
      </c>
      <c r="C60" s="28">
        <v>15553</v>
      </c>
      <c r="D60" s="34">
        <v>221570864.74426836</v>
      </c>
      <c r="E60" s="37">
        <v>12</v>
      </c>
      <c r="F60" s="38">
        <v>5.4158745166473512</v>
      </c>
      <c r="G60">
        <v>31</v>
      </c>
      <c r="H60" t="s">
        <v>124</v>
      </c>
      <c r="I60" s="37">
        <v>2</v>
      </c>
      <c r="J60" s="38">
        <v>0.9026457527745585</v>
      </c>
      <c r="K60">
        <v>60</v>
      </c>
      <c r="L60" t="s">
        <v>125</v>
      </c>
      <c r="M60" s="37">
        <v>2</v>
      </c>
      <c r="N60" s="38">
        <v>0.9026457527745585</v>
      </c>
      <c r="O60">
        <v>65</v>
      </c>
      <c r="P60" t="s">
        <v>125</v>
      </c>
      <c r="Q60" s="37">
        <v>1</v>
      </c>
      <c r="R60" s="38">
        <v>0.45132287638727925</v>
      </c>
      <c r="S60">
        <v>49</v>
      </c>
      <c r="T60" t="s">
        <v>124</v>
      </c>
      <c r="V60" s="38">
        <v>0</v>
      </c>
      <c r="W60">
        <v>60</v>
      </c>
      <c r="X60" t="s">
        <v>125</v>
      </c>
      <c r="Y60" s="37">
        <v>6</v>
      </c>
      <c r="Z60" s="38">
        <v>2.7079372583236756</v>
      </c>
      <c r="AA60">
        <v>12</v>
      </c>
      <c r="AB60" t="s">
        <v>123</v>
      </c>
      <c r="AC60" s="37">
        <v>2</v>
      </c>
      <c r="AD60" s="38">
        <v>0.9026457527745585</v>
      </c>
      <c r="AE60">
        <v>32</v>
      </c>
      <c r="AF60" t="s">
        <v>124</v>
      </c>
      <c r="AG60" s="37">
        <v>1</v>
      </c>
      <c r="AH60" s="38">
        <v>0.45132287638727925</v>
      </c>
      <c r="AI60">
        <v>38</v>
      </c>
      <c r="AJ60" t="s">
        <v>124</v>
      </c>
      <c r="AL60" s="38">
        <v>0</v>
      </c>
      <c r="AM60">
        <v>61</v>
      </c>
      <c r="AN60" t="s">
        <v>125</v>
      </c>
      <c r="AO60" s="37">
        <v>1</v>
      </c>
      <c r="AP60" s="38">
        <v>0.45132287638727925</v>
      </c>
      <c r="AQ60">
        <v>7</v>
      </c>
      <c r="AR60" t="s">
        <v>123</v>
      </c>
    </row>
    <row r="61" spans="1:44" x14ac:dyDescent="0.25">
      <c r="A61" s="26" t="s">
        <v>102</v>
      </c>
      <c r="B61" s="27">
        <v>60</v>
      </c>
      <c r="C61" s="28">
        <v>81646</v>
      </c>
      <c r="D61" s="34">
        <v>748149302.94946969</v>
      </c>
      <c r="E61" s="37">
        <v>44</v>
      </c>
      <c r="F61" s="38">
        <v>5.8811790409396103</v>
      </c>
      <c r="G61">
        <v>24</v>
      </c>
      <c r="H61" t="s">
        <v>123</v>
      </c>
      <c r="I61" s="37">
        <v>15</v>
      </c>
      <c r="J61" s="38">
        <v>2.0049474003203218</v>
      </c>
      <c r="K61">
        <v>17</v>
      </c>
      <c r="L61" t="s">
        <v>123</v>
      </c>
      <c r="M61" s="37">
        <v>17</v>
      </c>
      <c r="N61" s="38">
        <v>2.2722737203630312</v>
      </c>
      <c r="O61">
        <v>21</v>
      </c>
      <c r="P61" t="s">
        <v>123</v>
      </c>
      <c r="Q61" s="37">
        <v>5</v>
      </c>
      <c r="R61" s="38">
        <v>0.66831580010677394</v>
      </c>
      <c r="S61">
        <v>41</v>
      </c>
      <c r="T61" t="s">
        <v>124</v>
      </c>
      <c r="U61" s="37">
        <v>6</v>
      </c>
      <c r="V61" s="38">
        <v>0.80197896012812864</v>
      </c>
      <c r="W61">
        <v>27</v>
      </c>
      <c r="X61" t="s">
        <v>124</v>
      </c>
      <c r="Y61" s="37">
        <v>3</v>
      </c>
      <c r="Z61" s="38">
        <v>0.40098948006406432</v>
      </c>
      <c r="AA61">
        <v>70</v>
      </c>
      <c r="AB61" t="s">
        <v>125</v>
      </c>
      <c r="AC61" s="37">
        <v>7</v>
      </c>
      <c r="AD61" s="38">
        <v>0.93564212014948345</v>
      </c>
      <c r="AE61">
        <v>30</v>
      </c>
      <c r="AF61" t="s">
        <v>124</v>
      </c>
      <c r="AG61" s="37">
        <v>3</v>
      </c>
      <c r="AH61" s="38">
        <v>0.40098948006406432</v>
      </c>
      <c r="AI61">
        <v>42</v>
      </c>
      <c r="AJ61" t="s">
        <v>124</v>
      </c>
      <c r="AK61" s="37">
        <v>5</v>
      </c>
      <c r="AL61" s="38">
        <v>0.66831580010677394</v>
      </c>
      <c r="AM61">
        <v>35</v>
      </c>
      <c r="AN61" t="s">
        <v>124</v>
      </c>
      <c r="AO61" s="37">
        <v>1</v>
      </c>
      <c r="AP61" s="38">
        <v>0.13366316002135478</v>
      </c>
      <c r="AQ61">
        <v>21</v>
      </c>
      <c r="AR61" t="s">
        <v>123</v>
      </c>
    </row>
    <row r="62" spans="1:44" x14ac:dyDescent="0.25">
      <c r="A62" s="26" t="s">
        <v>103</v>
      </c>
      <c r="B62" s="27">
        <v>61</v>
      </c>
      <c r="C62" s="28">
        <v>43773</v>
      </c>
      <c r="D62" s="34">
        <v>728555768.18575943</v>
      </c>
      <c r="E62" s="37">
        <v>47</v>
      </c>
      <c r="F62" s="38">
        <v>6.4511190566837211</v>
      </c>
      <c r="G62">
        <v>16</v>
      </c>
      <c r="H62" t="s">
        <v>123</v>
      </c>
      <c r="I62" s="37">
        <v>6</v>
      </c>
      <c r="J62" s="38">
        <v>0.82354711361919841</v>
      </c>
      <c r="K62">
        <v>64</v>
      </c>
      <c r="L62" t="s">
        <v>125</v>
      </c>
      <c r="M62" s="37">
        <v>9</v>
      </c>
      <c r="N62" s="38">
        <v>1.2353206704287976</v>
      </c>
      <c r="O62">
        <v>54</v>
      </c>
      <c r="P62" t="s">
        <v>125</v>
      </c>
      <c r="Q62" s="37">
        <v>3</v>
      </c>
      <c r="R62" s="38">
        <v>0.41177355680959921</v>
      </c>
      <c r="S62">
        <v>52</v>
      </c>
      <c r="T62" t="s">
        <v>124</v>
      </c>
      <c r="U62" s="37">
        <v>3</v>
      </c>
      <c r="V62" s="38">
        <v>0.41177355680959921</v>
      </c>
      <c r="W62">
        <v>53</v>
      </c>
      <c r="X62" t="s">
        <v>124</v>
      </c>
      <c r="Y62" s="37">
        <v>9</v>
      </c>
      <c r="Z62" s="38">
        <v>1.2353206704287976</v>
      </c>
      <c r="AA62">
        <v>29</v>
      </c>
      <c r="AB62" t="s">
        <v>124</v>
      </c>
      <c r="AC62" s="37">
        <v>7</v>
      </c>
      <c r="AD62" s="38">
        <v>0.96080496588906483</v>
      </c>
      <c r="AE62">
        <v>28</v>
      </c>
      <c r="AF62" t="s">
        <v>124</v>
      </c>
      <c r="AG62" s="37">
        <v>8</v>
      </c>
      <c r="AH62" s="38">
        <v>1.0980628181589311</v>
      </c>
      <c r="AI62">
        <v>13</v>
      </c>
      <c r="AJ62" t="s">
        <v>123</v>
      </c>
      <c r="AK62" s="37">
        <v>7</v>
      </c>
      <c r="AL62" s="38">
        <v>0.96080496588906483</v>
      </c>
      <c r="AM62">
        <v>19</v>
      </c>
      <c r="AN62" t="s">
        <v>123</v>
      </c>
      <c r="AP62" s="38">
        <v>0</v>
      </c>
      <c r="AQ62">
        <v>29</v>
      </c>
      <c r="AR62" t="s">
        <v>125</v>
      </c>
    </row>
    <row r="63" spans="1:44" x14ac:dyDescent="0.25">
      <c r="A63" s="26" t="s">
        <v>104</v>
      </c>
      <c r="B63" s="27">
        <v>62</v>
      </c>
      <c r="C63" s="28">
        <v>38065</v>
      </c>
      <c r="D63" s="34">
        <v>379414464.48496062</v>
      </c>
      <c r="E63" s="37">
        <v>26</v>
      </c>
      <c r="F63" s="38">
        <v>6.8526644168123427</v>
      </c>
      <c r="G63">
        <v>13</v>
      </c>
      <c r="H63" t="s">
        <v>123</v>
      </c>
      <c r="I63" s="37">
        <v>7</v>
      </c>
      <c r="J63" s="38">
        <v>1.8449481122187077</v>
      </c>
      <c r="K63">
        <v>26</v>
      </c>
      <c r="L63" t="s">
        <v>123</v>
      </c>
      <c r="M63" s="37">
        <v>8</v>
      </c>
      <c r="N63" s="38">
        <v>2.1085121282499517</v>
      </c>
      <c r="O63">
        <v>22</v>
      </c>
      <c r="P63" t="s">
        <v>123</v>
      </c>
      <c r="Q63" s="37">
        <v>1</v>
      </c>
      <c r="R63" s="38">
        <v>0.26356401603124396</v>
      </c>
      <c r="S63">
        <v>60</v>
      </c>
      <c r="T63" t="s">
        <v>125</v>
      </c>
      <c r="U63" s="37">
        <v>3</v>
      </c>
      <c r="V63" s="38">
        <v>0.79069204809373184</v>
      </c>
      <c r="W63">
        <v>28</v>
      </c>
      <c r="X63" t="s">
        <v>124</v>
      </c>
      <c r="Y63" s="37">
        <v>4</v>
      </c>
      <c r="Z63" s="38">
        <v>1.0542560641249759</v>
      </c>
      <c r="AA63">
        <v>39</v>
      </c>
      <c r="AB63" t="s">
        <v>124</v>
      </c>
      <c r="AC63" s="37">
        <v>5</v>
      </c>
      <c r="AD63" s="38">
        <v>1.3178200801562197</v>
      </c>
      <c r="AE63">
        <v>10</v>
      </c>
      <c r="AF63" t="s">
        <v>123</v>
      </c>
      <c r="AG63" s="37">
        <v>3</v>
      </c>
      <c r="AH63" s="38">
        <v>0.79069204809373184</v>
      </c>
      <c r="AI63">
        <v>23</v>
      </c>
      <c r="AJ63" t="s">
        <v>123</v>
      </c>
      <c r="AK63" s="37">
        <v>2</v>
      </c>
      <c r="AL63" s="38">
        <v>0.52712803206248793</v>
      </c>
      <c r="AM63">
        <v>42</v>
      </c>
      <c r="AN63" t="s">
        <v>124</v>
      </c>
      <c r="AO63" s="37">
        <v>1</v>
      </c>
      <c r="AP63" s="38">
        <v>0.26356401603124396</v>
      </c>
      <c r="AQ63">
        <v>14</v>
      </c>
      <c r="AR63" t="s">
        <v>123</v>
      </c>
    </row>
    <row r="64" spans="1:44" x14ac:dyDescent="0.25">
      <c r="A64" s="26" t="s">
        <v>105</v>
      </c>
      <c r="B64" s="27">
        <v>63</v>
      </c>
      <c r="C64" s="28">
        <v>72454</v>
      </c>
      <c r="D64" s="34">
        <v>865857161.83110869</v>
      </c>
      <c r="E64" s="37">
        <v>46</v>
      </c>
      <c r="F64" s="38">
        <v>5.3126545610270783</v>
      </c>
      <c r="G64">
        <v>34</v>
      </c>
      <c r="H64" t="s">
        <v>124</v>
      </c>
      <c r="I64" s="37">
        <v>15</v>
      </c>
      <c r="J64" s="38">
        <v>1.7323873568566559</v>
      </c>
      <c r="K64">
        <v>29</v>
      </c>
      <c r="L64" t="s">
        <v>124</v>
      </c>
      <c r="M64" s="37">
        <v>18</v>
      </c>
      <c r="N64" s="38">
        <v>2.0788648282279869</v>
      </c>
      <c r="O64">
        <v>24</v>
      </c>
      <c r="P64" t="s">
        <v>123</v>
      </c>
      <c r="Q64" s="37">
        <v>8</v>
      </c>
      <c r="R64" s="38">
        <v>0.92393992365688316</v>
      </c>
      <c r="S64">
        <v>28</v>
      </c>
      <c r="T64" t="s">
        <v>124</v>
      </c>
      <c r="U64" s="37">
        <v>8</v>
      </c>
      <c r="V64" s="38">
        <v>0.92393992365688316</v>
      </c>
      <c r="W64">
        <v>24</v>
      </c>
      <c r="X64" t="s">
        <v>123</v>
      </c>
      <c r="Y64" s="37">
        <v>8</v>
      </c>
      <c r="Z64" s="38">
        <v>0.92393992365688316</v>
      </c>
      <c r="AA64">
        <v>47</v>
      </c>
      <c r="AB64" t="s">
        <v>124</v>
      </c>
      <c r="AC64" s="37">
        <v>14</v>
      </c>
      <c r="AD64" s="38">
        <v>1.6168948663995455</v>
      </c>
      <c r="AE64">
        <v>7</v>
      </c>
      <c r="AF64" t="s">
        <v>123</v>
      </c>
      <c r="AG64" s="37">
        <v>2</v>
      </c>
      <c r="AH64" s="38">
        <v>0.23098498091422079</v>
      </c>
      <c r="AI64">
        <v>53</v>
      </c>
      <c r="AJ64" t="s">
        <v>125</v>
      </c>
      <c r="AK64" s="37">
        <v>3</v>
      </c>
      <c r="AL64" s="38">
        <v>0.34647747137133117</v>
      </c>
      <c r="AM64">
        <v>52</v>
      </c>
      <c r="AN64" t="s">
        <v>124</v>
      </c>
      <c r="AP64" s="38">
        <v>0</v>
      </c>
      <c r="AQ64">
        <v>29</v>
      </c>
      <c r="AR64" t="s">
        <v>125</v>
      </c>
    </row>
    <row r="65" spans="1:44" x14ac:dyDescent="0.25">
      <c r="A65" s="26" t="s">
        <v>106</v>
      </c>
      <c r="B65" s="27">
        <v>64</v>
      </c>
      <c r="C65" s="28">
        <v>10812</v>
      </c>
      <c r="D65" s="34">
        <v>166562721.24936864</v>
      </c>
      <c r="E65" s="37">
        <v>10</v>
      </c>
      <c r="F65" s="38">
        <v>6.0037443702835187</v>
      </c>
      <c r="G65">
        <v>19</v>
      </c>
      <c r="H65" t="s">
        <v>123</v>
      </c>
      <c r="I65" s="37">
        <v>6</v>
      </c>
      <c r="J65" s="38">
        <v>3.6022466221701115</v>
      </c>
      <c r="K65">
        <v>6</v>
      </c>
      <c r="L65" t="s">
        <v>123</v>
      </c>
      <c r="M65" s="37">
        <v>6</v>
      </c>
      <c r="N65" s="38">
        <v>3.6022466221701115</v>
      </c>
      <c r="O65">
        <v>9</v>
      </c>
      <c r="P65" t="s">
        <v>123</v>
      </c>
      <c r="Q65" s="37">
        <v>5</v>
      </c>
      <c r="R65" s="38">
        <v>3.0018721851417594</v>
      </c>
      <c r="S65">
        <v>7</v>
      </c>
      <c r="T65" t="s">
        <v>123</v>
      </c>
      <c r="U65" s="37">
        <v>5</v>
      </c>
      <c r="V65" s="38">
        <v>3.0018721851417594</v>
      </c>
      <c r="W65">
        <v>4</v>
      </c>
      <c r="X65" t="s">
        <v>123</v>
      </c>
      <c r="Y65" s="37">
        <v>3</v>
      </c>
      <c r="Z65" s="38">
        <v>1.8011233110850557</v>
      </c>
      <c r="AA65">
        <v>20</v>
      </c>
      <c r="AB65" t="s">
        <v>123</v>
      </c>
      <c r="AC65" s="37">
        <v>1</v>
      </c>
      <c r="AD65" s="38">
        <v>0.60037443702835191</v>
      </c>
      <c r="AE65">
        <v>41</v>
      </c>
      <c r="AF65" t="s">
        <v>124</v>
      </c>
      <c r="AH65" s="38">
        <v>0</v>
      </c>
      <c r="AI65">
        <v>57</v>
      </c>
      <c r="AJ65" t="s">
        <v>125</v>
      </c>
      <c r="AK65" s="37">
        <v>4</v>
      </c>
      <c r="AL65" s="38">
        <v>2.4014977481134077</v>
      </c>
      <c r="AM65">
        <v>4</v>
      </c>
      <c r="AN65" t="s">
        <v>123</v>
      </c>
      <c r="AO65" s="37">
        <v>1</v>
      </c>
      <c r="AP65" s="38">
        <v>0.60037443702835191</v>
      </c>
      <c r="AQ65">
        <v>6</v>
      </c>
      <c r="AR65" t="s">
        <v>123</v>
      </c>
    </row>
    <row r="66" spans="1:44" x14ac:dyDescent="0.25">
      <c r="A66" s="26" t="s">
        <v>107</v>
      </c>
      <c r="B66" s="27">
        <v>65</v>
      </c>
      <c r="C66" s="28">
        <v>3442</v>
      </c>
      <c r="D66" s="34">
        <v>50983298.513335757</v>
      </c>
      <c r="E66" s="37">
        <v>2</v>
      </c>
      <c r="F66" s="38">
        <v>3.9228532839570152</v>
      </c>
      <c r="G66">
        <v>58</v>
      </c>
      <c r="H66" t="s">
        <v>125</v>
      </c>
      <c r="I66" s="37">
        <v>1</v>
      </c>
      <c r="J66" s="38">
        <v>1.9614266419785076</v>
      </c>
      <c r="K66">
        <v>20</v>
      </c>
      <c r="L66" t="s">
        <v>123</v>
      </c>
      <c r="M66" s="37">
        <v>1</v>
      </c>
      <c r="N66" s="38">
        <v>1.9614266419785076</v>
      </c>
      <c r="O66">
        <v>28</v>
      </c>
      <c r="P66" t="s">
        <v>124</v>
      </c>
      <c r="Q66" s="37">
        <v>1</v>
      </c>
      <c r="R66" s="38">
        <v>1.9614266419785076</v>
      </c>
      <c r="S66">
        <v>11</v>
      </c>
      <c r="T66" t="s">
        <v>123</v>
      </c>
      <c r="V66" s="38">
        <v>0</v>
      </c>
      <c r="W66">
        <v>60</v>
      </c>
      <c r="X66" t="s">
        <v>125</v>
      </c>
      <c r="Y66" s="37">
        <v>1</v>
      </c>
      <c r="Z66" s="38">
        <v>1.9614266419785076</v>
      </c>
      <c r="AA66">
        <v>17</v>
      </c>
      <c r="AB66" t="s">
        <v>123</v>
      </c>
      <c r="AD66" s="38">
        <v>0</v>
      </c>
      <c r="AE66">
        <v>61</v>
      </c>
      <c r="AF66" t="s">
        <v>125</v>
      </c>
      <c r="AH66" s="38">
        <v>0</v>
      </c>
      <c r="AI66">
        <v>57</v>
      </c>
      <c r="AJ66" t="s">
        <v>125</v>
      </c>
      <c r="AL66" s="38">
        <v>0</v>
      </c>
      <c r="AM66">
        <v>61</v>
      </c>
      <c r="AN66" t="s">
        <v>125</v>
      </c>
      <c r="AP66" s="38">
        <v>0</v>
      </c>
      <c r="AQ66">
        <v>29</v>
      </c>
      <c r="AR66" t="s">
        <v>125</v>
      </c>
    </row>
    <row r="67" spans="1:44" x14ac:dyDescent="0.25">
      <c r="A67" s="26" t="s">
        <v>108</v>
      </c>
      <c r="B67" s="27">
        <v>66</v>
      </c>
      <c r="C67" s="28">
        <v>95240</v>
      </c>
      <c r="D67" s="34">
        <v>1150352435.437531</v>
      </c>
      <c r="E67" s="37">
        <v>61</v>
      </c>
      <c r="F67" s="38">
        <v>5.302722723997098</v>
      </c>
      <c r="G67">
        <v>35</v>
      </c>
      <c r="H67" t="s">
        <v>124</v>
      </c>
      <c r="I67" s="37">
        <v>15</v>
      </c>
      <c r="J67" s="38">
        <v>1.3039482108189584</v>
      </c>
      <c r="K67">
        <v>45</v>
      </c>
      <c r="L67" t="s">
        <v>124</v>
      </c>
      <c r="M67" s="37">
        <v>15</v>
      </c>
      <c r="N67" s="38">
        <v>1.3039482108189584</v>
      </c>
      <c r="O67">
        <v>50</v>
      </c>
      <c r="P67" t="s">
        <v>124</v>
      </c>
      <c r="Q67" s="37">
        <v>8</v>
      </c>
      <c r="R67" s="38">
        <v>0.69543904577011117</v>
      </c>
      <c r="S67">
        <v>38</v>
      </c>
      <c r="T67" t="s">
        <v>124</v>
      </c>
      <c r="U67" s="37">
        <v>7</v>
      </c>
      <c r="V67" s="38">
        <v>0.60850916504884733</v>
      </c>
      <c r="W67">
        <v>40</v>
      </c>
      <c r="X67" t="s">
        <v>124</v>
      </c>
      <c r="Y67" s="37">
        <v>13</v>
      </c>
      <c r="Z67" s="38">
        <v>1.1300884493764307</v>
      </c>
      <c r="AA67">
        <v>35</v>
      </c>
      <c r="AB67" t="s">
        <v>124</v>
      </c>
      <c r="AC67" s="37">
        <v>5</v>
      </c>
      <c r="AD67" s="38">
        <v>0.43464940360631948</v>
      </c>
      <c r="AE67">
        <v>50</v>
      </c>
      <c r="AF67" t="s">
        <v>124</v>
      </c>
      <c r="AG67" s="37">
        <v>5</v>
      </c>
      <c r="AH67" s="38">
        <v>0.43464940360631948</v>
      </c>
      <c r="AI67">
        <v>39</v>
      </c>
      <c r="AJ67" t="s">
        <v>124</v>
      </c>
      <c r="AK67" s="37">
        <v>5</v>
      </c>
      <c r="AL67" s="38">
        <v>0.43464940360631948</v>
      </c>
      <c r="AM67">
        <v>48</v>
      </c>
      <c r="AN67" t="s">
        <v>124</v>
      </c>
      <c r="AO67" s="37">
        <v>1</v>
      </c>
      <c r="AP67" s="38">
        <v>8.6929880721263897E-2</v>
      </c>
      <c r="AQ67">
        <v>27</v>
      </c>
      <c r="AR67" t="s">
        <v>124</v>
      </c>
    </row>
    <row r="68" spans="1:44" x14ac:dyDescent="0.25">
      <c r="A68" s="26" t="s">
        <v>109</v>
      </c>
      <c r="B68" s="27">
        <v>67</v>
      </c>
      <c r="C68" s="28">
        <v>23556</v>
      </c>
      <c r="D68" s="34">
        <v>401691372.93235415</v>
      </c>
      <c r="E68" s="37">
        <v>21</v>
      </c>
      <c r="F68" s="38">
        <v>5.2278942031290407</v>
      </c>
      <c r="G68">
        <v>37</v>
      </c>
      <c r="H68" t="s">
        <v>124</v>
      </c>
      <c r="I68" s="37">
        <v>6</v>
      </c>
      <c r="J68" s="38">
        <v>1.4936840580368687</v>
      </c>
      <c r="K68">
        <v>41</v>
      </c>
      <c r="L68" t="s">
        <v>124</v>
      </c>
      <c r="M68" s="37">
        <v>8</v>
      </c>
      <c r="N68" s="38">
        <v>1.9915787440491584</v>
      </c>
      <c r="O68">
        <v>26</v>
      </c>
      <c r="P68" t="s">
        <v>123</v>
      </c>
      <c r="Q68" s="37">
        <v>5</v>
      </c>
      <c r="R68" s="38">
        <v>1.244736715030724</v>
      </c>
      <c r="S68">
        <v>20</v>
      </c>
      <c r="T68" t="s">
        <v>123</v>
      </c>
      <c r="U68" s="37">
        <v>7</v>
      </c>
      <c r="V68" s="38">
        <v>1.7426314010430135</v>
      </c>
      <c r="W68">
        <v>7</v>
      </c>
      <c r="X68" t="s">
        <v>123</v>
      </c>
      <c r="Y68" s="37">
        <v>2</v>
      </c>
      <c r="Z68" s="38">
        <v>0.49789468601228959</v>
      </c>
      <c r="AA68">
        <v>64</v>
      </c>
      <c r="AB68" t="s">
        <v>125</v>
      </c>
      <c r="AC68" s="37">
        <v>4</v>
      </c>
      <c r="AD68" s="38">
        <v>0.99578937202457918</v>
      </c>
      <c r="AE68">
        <v>24</v>
      </c>
      <c r="AF68" t="s">
        <v>123</v>
      </c>
      <c r="AG68" s="37">
        <v>3</v>
      </c>
      <c r="AH68" s="38">
        <v>0.74684202901843433</v>
      </c>
      <c r="AI68">
        <v>26</v>
      </c>
      <c r="AJ68" t="s">
        <v>123</v>
      </c>
      <c r="AK68" s="37">
        <v>3</v>
      </c>
      <c r="AL68" s="38">
        <v>0.74684202901843433</v>
      </c>
      <c r="AM68">
        <v>29</v>
      </c>
      <c r="AN68" t="s">
        <v>124</v>
      </c>
      <c r="AO68" s="37">
        <v>3</v>
      </c>
      <c r="AP68" s="38">
        <v>0.74684202901843433</v>
      </c>
      <c r="AQ68">
        <v>3</v>
      </c>
      <c r="AR68" t="s">
        <v>123</v>
      </c>
    </row>
    <row r="69" spans="1:44" x14ac:dyDescent="0.25">
      <c r="A69" s="26" t="s">
        <v>110</v>
      </c>
      <c r="B69" s="27">
        <v>68</v>
      </c>
      <c r="C69" s="28">
        <v>39281</v>
      </c>
      <c r="D69" s="34">
        <v>620766255.88365233</v>
      </c>
      <c r="E69" s="37">
        <v>23</v>
      </c>
      <c r="F69" s="38">
        <v>3.7050983010118377</v>
      </c>
      <c r="G69">
        <v>62</v>
      </c>
      <c r="H69" t="s">
        <v>125</v>
      </c>
      <c r="I69" s="37">
        <v>10</v>
      </c>
      <c r="J69" s="38">
        <v>1.6109123047877554</v>
      </c>
      <c r="K69">
        <v>31</v>
      </c>
      <c r="L69" t="s">
        <v>124</v>
      </c>
      <c r="M69" s="37">
        <v>11</v>
      </c>
      <c r="N69" s="38">
        <v>1.7720035352665311</v>
      </c>
      <c r="O69">
        <v>34</v>
      </c>
      <c r="P69" t="s">
        <v>124</v>
      </c>
      <c r="Q69" s="37">
        <v>5</v>
      </c>
      <c r="R69" s="38">
        <v>0.80545615239387769</v>
      </c>
      <c r="S69">
        <v>32</v>
      </c>
      <c r="T69" t="s">
        <v>124</v>
      </c>
      <c r="U69" s="37">
        <v>4</v>
      </c>
      <c r="V69" s="38">
        <v>0.6443649219151022</v>
      </c>
      <c r="W69">
        <v>37</v>
      </c>
      <c r="X69" t="s">
        <v>124</v>
      </c>
      <c r="Y69" s="37">
        <v>9</v>
      </c>
      <c r="Z69" s="38">
        <v>1.4498210743089799</v>
      </c>
      <c r="AA69">
        <v>25</v>
      </c>
      <c r="AB69" t="s">
        <v>123</v>
      </c>
      <c r="AC69" s="37">
        <v>2</v>
      </c>
      <c r="AD69" s="38">
        <v>0.3221824609575511</v>
      </c>
      <c r="AE69">
        <v>55</v>
      </c>
      <c r="AF69" t="s">
        <v>125</v>
      </c>
      <c r="AH69" s="38">
        <v>0</v>
      </c>
      <c r="AI69">
        <v>57</v>
      </c>
      <c r="AJ69" t="s">
        <v>125</v>
      </c>
      <c r="AK69" s="37">
        <v>2</v>
      </c>
      <c r="AL69" s="38">
        <v>0.3221824609575511</v>
      </c>
      <c r="AM69">
        <v>54</v>
      </c>
      <c r="AN69" t="s">
        <v>125</v>
      </c>
      <c r="AP69" s="38">
        <v>0</v>
      </c>
      <c r="AQ69">
        <v>29</v>
      </c>
      <c r="AR69" t="s">
        <v>125</v>
      </c>
    </row>
    <row r="70" spans="1:44" s="41" customFormat="1" x14ac:dyDescent="0.25">
      <c r="A70" s="29" t="s">
        <v>111</v>
      </c>
      <c r="B70" s="30"/>
      <c r="C70" s="39">
        <v>3959353</v>
      </c>
      <c r="D70" s="40">
        <v>46024959322.077759</v>
      </c>
      <c r="E70" s="50">
        <v>2384</v>
      </c>
      <c r="F70" s="42">
        <v>5.1797981684612084</v>
      </c>
      <c r="G70" s="41" t="s">
        <v>122</v>
      </c>
      <c r="I70" s="50">
        <v>681</v>
      </c>
      <c r="J70" s="42">
        <v>1.4796319432559073</v>
      </c>
      <c r="K70" s="41" t="s">
        <v>122</v>
      </c>
      <c r="M70" s="50">
        <v>762</v>
      </c>
      <c r="N70" s="42">
        <v>1.6556234078722487</v>
      </c>
      <c r="O70" s="41" t="s">
        <v>122</v>
      </c>
      <c r="P70" s="41" t="s">
        <v>122</v>
      </c>
      <c r="Q70" s="50">
        <v>347</v>
      </c>
      <c r="R70" s="42">
        <v>0.75393874347988232</v>
      </c>
      <c r="S70" s="41" t="s">
        <v>122</v>
      </c>
      <c r="T70" s="41" t="s">
        <v>122</v>
      </c>
      <c r="U70" s="50">
        <v>303</v>
      </c>
      <c r="V70" s="42">
        <v>0.65833844171298084</v>
      </c>
      <c r="W70" s="41" t="s">
        <v>122</v>
      </c>
      <c r="X70" s="41" t="s">
        <v>122</v>
      </c>
      <c r="Y70" s="50">
        <v>539</v>
      </c>
      <c r="Z70" s="42">
        <v>1.1711036966445434</v>
      </c>
      <c r="AA70" s="41" t="s">
        <v>122</v>
      </c>
      <c r="AB70" s="41" t="s">
        <v>122</v>
      </c>
      <c r="AC70" s="50">
        <v>352</v>
      </c>
      <c r="AD70" s="42">
        <v>0.76480241413521199</v>
      </c>
      <c r="AE70" s="41" t="s">
        <v>122</v>
      </c>
      <c r="AF70" s="41" t="s">
        <v>122</v>
      </c>
      <c r="AG70" s="50">
        <v>222</v>
      </c>
      <c r="AH70" s="42">
        <v>0.48234697709663943</v>
      </c>
      <c r="AI70" s="41" t="s">
        <v>122</v>
      </c>
      <c r="AJ70" s="41" t="s">
        <v>122</v>
      </c>
      <c r="AK70" s="50">
        <v>259</v>
      </c>
      <c r="AL70" s="42">
        <v>0.56273813994607935</v>
      </c>
      <c r="AM70" s="41" t="s">
        <v>122</v>
      </c>
      <c r="AN70" s="41" t="s">
        <v>122</v>
      </c>
      <c r="AO70" s="50">
        <v>53</v>
      </c>
      <c r="AP70" s="42">
        <v>0.11515490894649499</v>
      </c>
      <c r="AQ70" s="41" t="s">
        <v>122</v>
      </c>
      <c r="AR70" s="41" t="s">
        <v>122</v>
      </c>
    </row>
    <row r="71" spans="1:44" x14ac:dyDescent="0.25">
      <c r="A71" s="26" t="s">
        <v>112</v>
      </c>
      <c r="B71" s="27">
        <v>69</v>
      </c>
      <c r="C71" s="28">
        <v>42848</v>
      </c>
      <c r="D71" s="34">
        <v>373821074.49128366</v>
      </c>
      <c r="E71" s="37">
        <v>20</v>
      </c>
      <c r="F71" s="38">
        <v>5.3501531520707077</v>
      </c>
      <c r="G71">
        <v>32</v>
      </c>
      <c r="H71" t="s">
        <v>124</v>
      </c>
      <c r="I71" s="37">
        <v>6</v>
      </c>
      <c r="J71" s="38">
        <v>1.6050459456212123</v>
      </c>
      <c r="K71">
        <v>33</v>
      </c>
      <c r="L71" t="s">
        <v>124</v>
      </c>
      <c r="M71" s="37">
        <v>9</v>
      </c>
      <c r="N71" s="38">
        <v>2.4075689184318185</v>
      </c>
      <c r="O71">
        <v>19</v>
      </c>
      <c r="P71" t="s">
        <v>123</v>
      </c>
      <c r="Q71" s="37">
        <v>3</v>
      </c>
      <c r="R71" s="38">
        <v>0.80252297281060614</v>
      </c>
      <c r="S71">
        <v>33</v>
      </c>
      <c r="T71" t="s">
        <v>124</v>
      </c>
      <c r="U71" s="37">
        <v>1</v>
      </c>
      <c r="V71" s="38">
        <v>0.2675076576035354</v>
      </c>
      <c r="W71">
        <v>58</v>
      </c>
      <c r="X71" t="s">
        <v>125</v>
      </c>
      <c r="Y71" s="37">
        <v>2</v>
      </c>
      <c r="Z71" s="38">
        <v>0.5350153152070708</v>
      </c>
      <c r="AA71">
        <v>61</v>
      </c>
      <c r="AB71" t="s">
        <v>125</v>
      </c>
      <c r="AC71" s="37">
        <v>1</v>
      </c>
      <c r="AD71" s="38">
        <v>0.2675076576035354</v>
      </c>
      <c r="AE71">
        <v>58</v>
      </c>
      <c r="AF71" t="s">
        <v>125</v>
      </c>
      <c r="AG71" s="37">
        <v>1</v>
      </c>
      <c r="AH71" s="38">
        <v>0.2675076576035354</v>
      </c>
      <c r="AI71">
        <v>51</v>
      </c>
      <c r="AJ71" t="s">
        <v>124</v>
      </c>
      <c r="AK71" s="37">
        <v>4</v>
      </c>
      <c r="AL71" s="38">
        <v>1.0700306304141416</v>
      </c>
      <c r="AM71">
        <v>15</v>
      </c>
      <c r="AN71" t="s">
        <v>123</v>
      </c>
      <c r="AP71" s="38">
        <v>0</v>
      </c>
      <c r="AQ71">
        <v>29</v>
      </c>
      <c r="AR71" t="s">
        <v>125</v>
      </c>
    </row>
    <row r="72" spans="1:44" x14ac:dyDescent="0.25">
      <c r="A72" s="26" t="s">
        <v>113</v>
      </c>
      <c r="B72" s="27">
        <v>70</v>
      </c>
      <c r="C72" s="28">
        <v>21384</v>
      </c>
      <c r="D72" s="34">
        <v>313323444.60156089</v>
      </c>
      <c r="E72" s="37">
        <v>13</v>
      </c>
      <c r="F72" s="38">
        <v>4.1490671138674307</v>
      </c>
      <c r="G72">
        <v>53</v>
      </c>
      <c r="H72" t="s">
        <v>125</v>
      </c>
      <c r="I72" s="37">
        <v>6</v>
      </c>
      <c r="J72" s="38">
        <v>1.9149540525541988</v>
      </c>
      <c r="K72">
        <v>23</v>
      </c>
      <c r="L72" t="s">
        <v>123</v>
      </c>
      <c r="M72" s="37">
        <v>6</v>
      </c>
      <c r="N72" s="38">
        <v>1.9149540525541988</v>
      </c>
      <c r="O72">
        <v>30</v>
      </c>
      <c r="P72" t="s">
        <v>124</v>
      </c>
      <c r="Q72" s="37">
        <v>1</v>
      </c>
      <c r="R72" s="38">
        <v>0.31915900875903314</v>
      </c>
      <c r="S72">
        <v>58</v>
      </c>
      <c r="T72" t="s">
        <v>125</v>
      </c>
      <c r="U72" s="37">
        <v>2</v>
      </c>
      <c r="V72" s="38">
        <v>0.63831801751806627</v>
      </c>
      <c r="W72">
        <v>38</v>
      </c>
      <c r="X72" t="s">
        <v>124</v>
      </c>
      <c r="Y72" s="37">
        <v>2</v>
      </c>
      <c r="Z72" s="38">
        <v>0.63831801751806627</v>
      </c>
      <c r="AA72">
        <v>59</v>
      </c>
      <c r="AB72" t="s">
        <v>125</v>
      </c>
      <c r="AD72" s="38">
        <v>0</v>
      </c>
      <c r="AE72">
        <v>61</v>
      </c>
      <c r="AF72" t="s">
        <v>125</v>
      </c>
      <c r="AG72" s="37">
        <v>4</v>
      </c>
      <c r="AH72" s="38">
        <v>1.2766360350361325</v>
      </c>
      <c r="AI72">
        <v>9</v>
      </c>
      <c r="AJ72" t="s">
        <v>123</v>
      </c>
      <c r="AK72" s="37">
        <v>4</v>
      </c>
      <c r="AL72" s="38">
        <v>1.2766360350361325</v>
      </c>
      <c r="AM72">
        <v>8</v>
      </c>
      <c r="AN72" t="s">
        <v>123</v>
      </c>
      <c r="AP72" s="38">
        <v>0</v>
      </c>
      <c r="AQ72">
        <v>29</v>
      </c>
      <c r="AR72" t="s">
        <v>125</v>
      </c>
    </row>
    <row r="73" spans="1:44" x14ac:dyDescent="0.25">
      <c r="A73" s="26" t="s">
        <v>114</v>
      </c>
      <c r="B73" s="27">
        <v>71</v>
      </c>
      <c r="C73" s="28">
        <v>6968</v>
      </c>
      <c r="D73" s="34">
        <v>87916762.048428059</v>
      </c>
      <c r="E73" s="37">
        <v>6</v>
      </c>
      <c r="F73" s="38">
        <v>6.8246371456389179</v>
      </c>
      <c r="G73">
        <v>14</v>
      </c>
      <c r="H73" t="s">
        <v>123</v>
      </c>
      <c r="I73" s="37">
        <v>1</v>
      </c>
      <c r="J73" s="38">
        <v>1.137439524273153</v>
      </c>
      <c r="K73">
        <v>51</v>
      </c>
      <c r="L73" t="s">
        <v>124</v>
      </c>
      <c r="M73" s="37">
        <v>1</v>
      </c>
      <c r="N73" s="38">
        <v>1.137439524273153</v>
      </c>
      <c r="O73">
        <v>57</v>
      </c>
      <c r="P73" t="s">
        <v>125</v>
      </c>
      <c r="R73" s="38">
        <v>0</v>
      </c>
      <c r="S73">
        <v>66</v>
      </c>
      <c r="T73" t="s">
        <v>125</v>
      </c>
      <c r="U73" s="37">
        <v>1</v>
      </c>
      <c r="V73" s="38">
        <v>1.137439524273153</v>
      </c>
      <c r="W73">
        <v>18</v>
      </c>
      <c r="X73" t="s">
        <v>123</v>
      </c>
      <c r="Y73" s="37">
        <v>4</v>
      </c>
      <c r="Z73" s="38">
        <v>4.5497580970926119</v>
      </c>
      <c r="AA73">
        <v>4</v>
      </c>
      <c r="AB73" t="s">
        <v>123</v>
      </c>
      <c r="AC73" s="37">
        <v>1</v>
      </c>
      <c r="AD73" s="38">
        <v>1.137439524273153</v>
      </c>
      <c r="AE73">
        <v>15</v>
      </c>
      <c r="AF73" t="s">
        <v>123</v>
      </c>
      <c r="AH73" s="38">
        <v>0</v>
      </c>
      <c r="AI73">
        <v>57</v>
      </c>
      <c r="AJ73" t="s">
        <v>125</v>
      </c>
      <c r="AL73" s="38">
        <v>0</v>
      </c>
      <c r="AM73">
        <v>61</v>
      </c>
      <c r="AN73" t="s">
        <v>125</v>
      </c>
      <c r="AP73" s="38">
        <v>0</v>
      </c>
      <c r="AQ73">
        <v>29</v>
      </c>
      <c r="AR73" t="s">
        <v>125</v>
      </c>
    </row>
    <row r="74" spans="1:44" x14ac:dyDescent="0.25">
      <c r="A74" s="26" t="s">
        <v>115</v>
      </c>
      <c r="B74" s="27">
        <v>72</v>
      </c>
      <c r="C74" s="28">
        <v>669279</v>
      </c>
      <c r="D74" s="34">
        <v>6023797257.281188</v>
      </c>
      <c r="E74" s="37">
        <v>399</v>
      </c>
      <c r="F74" s="38">
        <v>6.6237289031883311</v>
      </c>
      <c r="G74">
        <v>15</v>
      </c>
      <c r="H74" t="s">
        <v>123</v>
      </c>
      <c r="I74" s="37">
        <v>94</v>
      </c>
      <c r="J74" s="38">
        <v>1.5604774859641684</v>
      </c>
      <c r="K74">
        <v>36</v>
      </c>
      <c r="L74" t="s">
        <v>124</v>
      </c>
      <c r="M74" s="37">
        <v>105</v>
      </c>
      <c r="N74" s="38">
        <v>1.7430865534706135</v>
      </c>
      <c r="O74">
        <v>37</v>
      </c>
      <c r="P74" t="s">
        <v>124</v>
      </c>
      <c r="Q74" s="37">
        <v>49</v>
      </c>
      <c r="R74" s="38">
        <v>0.81344039161961967</v>
      </c>
      <c r="S74">
        <v>31</v>
      </c>
      <c r="T74" t="s">
        <v>124</v>
      </c>
      <c r="U74" s="37">
        <v>43</v>
      </c>
      <c r="V74" s="38">
        <v>0.71383544570701318</v>
      </c>
      <c r="W74">
        <v>31</v>
      </c>
      <c r="X74" t="s">
        <v>124</v>
      </c>
      <c r="Y74" s="37">
        <v>87</v>
      </c>
      <c r="Z74" s="38">
        <v>1.444271715732794</v>
      </c>
      <c r="AA74">
        <v>26</v>
      </c>
      <c r="AB74" t="s">
        <v>123</v>
      </c>
      <c r="AC74" s="37">
        <v>59</v>
      </c>
      <c r="AD74" s="38">
        <v>0.97944863480729716</v>
      </c>
      <c r="AE74">
        <v>26</v>
      </c>
      <c r="AF74" t="s">
        <v>123</v>
      </c>
      <c r="AG74" s="37">
        <v>32</v>
      </c>
      <c r="AH74" s="38">
        <v>0.53122637820056795</v>
      </c>
      <c r="AI74">
        <v>34</v>
      </c>
      <c r="AJ74" t="s">
        <v>124</v>
      </c>
      <c r="AK74" s="37">
        <v>31</v>
      </c>
      <c r="AL74" s="38">
        <v>0.5146255538818002</v>
      </c>
      <c r="AM74">
        <v>44</v>
      </c>
      <c r="AN74" t="s">
        <v>124</v>
      </c>
      <c r="AO74" s="37">
        <v>7</v>
      </c>
      <c r="AP74" s="38">
        <v>0.11620577023137424</v>
      </c>
      <c r="AQ74">
        <v>23</v>
      </c>
      <c r="AR74" t="s">
        <v>123</v>
      </c>
    </row>
    <row r="75" spans="1:44" x14ac:dyDescent="0.25">
      <c r="A75" s="26" t="s">
        <v>116</v>
      </c>
      <c r="B75" s="27">
        <v>73</v>
      </c>
      <c r="C75" s="28">
        <v>80981</v>
      </c>
      <c r="D75" s="34">
        <v>843774712.3691839</v>
      </c>
      <c r="E75" s="37">
        <v>43</v>
      </c>
      <c r="F75" s="38">
        <v>5.0961470366020931</v>
      </c>
      <c r="G75">
        <v>39</v>
      </c>
      <c r="H75" t="s">
        <v>124</v>
      </c>
      <c r="I75" s="37">
        <v>16</v>
      </c>
      <c r="J75" s="38">
        <v>1.8962407578054301</v>
      </c>
      <c r="K75">
        <v>24</v>
      </c>
      <c r="L75" t="s">
        <v>123</v>
      </c>
      <c r="M75" s="37">
        <v>17</v>
      </c>
      <c r="N75" s="38">
        <v>2.0147558051682695</v>
      </c>
      <c r="O75">
        <v>25</v>
      </c>
      <c r="P75" t="s">
        <v>123</v>
      </c>
      <c r="Q75" s="37">
        <v>8</v>
      </c>
      <c r="R75" s="38">
        <v>0.94812037890271506</v>
      </c>
      <c r="S75">
        <v>27</v>
      </c>
      <c r="T75" t="s">
        <v>124</v>
      </c>
      <c r="U75" s="37">
        <v>6</v>
      </c>
      <c r="V75" s="38">
        <v>0.71109028417703624</v>
      </c>
      <c r="W75">
        <v>32</v>
      </c>
      <c r="X75" t="s">
        <v>124</v>
      </c>
      <c r="Y75" s="37">
        <v>13</v>
      </c>
      <c r="Z75" s="38">
        <v>1.5406956157169118</v>
      </c>
      <c r="AA75">
        <v>23</v>
      </c>
      <c r="AB75" t="s">
        <v>123</v>
      </c>
      <c r="AC75" s="37">
        <v>8</v>
      </c>
      <c r="AD75" s="38">
        <v>0.94812037890271506</v>
      </c>
      <c r="AE75">
        <v>29</v>
      </c>
      <c r="AF75" t="s">
        <v>124</v>
      </c>
      <c r="AG75" s="37">
        <v>4</v>
      </c>
      <c r="AH75" s="38">
        <v>0.47406018945135753</v>
      </c>
      <c r="AI75">
        <v>37</v>
      </c>
      <c r="AJ75" t="s">
        <v>124</v>
      </c>
      <c r="AK75" s="37">
        <v>6</v>
      </c>
      <c r="AL75" s="38">
        <v>0.71109028417703624</v>
      </c>
      <c r="AM75">
        <v>31</v>
      </c>
      <c r="AN75" t="s">
        <v>124</v>
      </c>
      <c r="AO75" s="37">
        <v>2</v>
      </c>
      <c r="AP75" s="38">
        <v>0.23703009472567876</v>
      </c>
      <c r="AQ75">
        <v>15</v>
      </c>
      <c r="AR75" t="s">
        <v>123</v>
      </c>
    </row>
    <row r="76" spans="1:44" x14ac:dyDescent="0.25">
      <c r="A76" s="26" t="s">
        <v>117</v>
      </c>
      <c r="B76" s="27">
        <v>74</v>
      </c>
      <c r="C76" s="28">
        <v>52455</v>
      </c>
      <c r="D76" s="34">
        <v>395787166.99267954</v>
      </c>
      <c r="E76" s="37">
        <v>23</v>
      </c>
      <c r="F76" s="38">
        <v>5.8112040809108416</v>
      </c>
      <c r="G76">
        <v>25</v>
      </c>
      <c r="H76" t="s">
        <v>123</v>
      </c>
      <c r="I76" s="37">
        <v>6</v>
      </c>
      <c r="J76" s="38">
        <v>1.5159662819767412</v>
      </c>
      <c r="K76">
        <v>39</v>
      </c>
      <c r="L76" t="s">
        <v>124</v>
      </c>
      <c r="M76" s="37">
        <v>7</v>
      </c>
      <c r="N76" s="38">
        <v>1.7686273289728649</v>
      </c>
      <c r="O76">
        <v>35</v>
      </c>
      <c r="P76" t="s">
        <v>124</v>
      </c>
      <c r="Q76" s="37">
        <v>5</v>
      </c>
      <c r="R76" s="38">
        <v>1.2633052349806178</v>
      </c>
      <c r="S76">
        <v>18</v>
      </c>
      <c r="T76" t="s">
        <v>123</v>
      </c>
      <c r="V76" s="38">
        <v>0</v>
      </c>
      <c r="W76">
        <v>60</v>
      </c>
      <c r="X76" t="s">
        <v>125</v>
      </c>
      <c r="Y76" s="37">
        <v>6</v>
      </c>
      <c r="Z76" s="38">
        <v>1.5159662819767412</v>
      </c>
      <c r="AA76">
        <v>24</v>
      </c>
      <c r="AB76" t="s">
        <v>123</v>
      </c>
      <c r="AC76" s="37">
        <v>4</v>
      </c>
      <c r="AD76" s="38">
        <v>1.0106441879844943</v>
      </c>
      <c r="AE76">
        <v>22</v>
      </c>
      <c r="AF76" t="s">
        <v>123</v>
      </c>
      <c r="AG76" s="37">
        <v>3</v>
      </c>
      <c r="AH76" s="38">
        <v>0.75798314098837061</v>
      </c>
      <c r="AI76">
        <v>24</v>
      </c>
      <c r="AJ76" t="s">
        <v>123</v>
      </c>
      <c r="AK76" s="37">
        <v>1</v>
      </c>
      <c r="AL76" s="38">
        <v>0.25266104699612357</v>
      </c>
      <c r="AM76">
        <v>57</v>
      </c>
      <c r="AN76" t="s">
        <v>125</v>
      </c>
      <c r="AP76" s="38">
        <v>0</v>
      </c>
      <c r="AQ76">
        <v>29</v>
      </c>
      <c r="AR76" t="s">
        <v>125</v>
      </c>
    </row>
    <row r="77" spans="1:44" x14ac:dyDescent="0.25">
      <c r="A77" s="26" t="s">
        <v>118</v>
      </c>
      <c r="B77" s="27">
        <v>75</v>
      </c>
      <c r="C77" s="28">
        <v>10924</v>
      </c>
      <c r="D77" s="34">
        <v>251397822.71792817</v>
      </c>
      <c r="E77" s="37">
        <v>13</v>
      </c>
      <c r="F77" s="38">
        <v>5.1710869487466402</v>
      </c>
      <c r="G77">
        <v>38</v>
      </c>
      <c r="H77" t="s">
        <v>124</v>
      </c>
      <c r="I77" s="37">
        <v>4</v>
      </c>
      <c r="J77" s="38">
        <v>1.5911036765374278</v>
      </c>
      <c r="K77">
        <v>34</v>
      </c>
      <c r="L77" t="s">
        <v>124</v>
      </c>
      <c r="M77" s="37">
        <v>4</v>
      </c>
      <c r="N77" s="38">
        <v>1.5911036765374278</v>
      </c>
      <c r="O77">
        <v>40</v>
      </c>
      <c r="P77" t="s">
        <v>124</v>
      </c>
      <c r="Q77" s="37">
        <v>1</v>
      </c>
      <c r="R77" s="38">
        <v>0.39777591913435695</v>
      </c>
      <c r="S77">
        <v>54</v>
      </c>
      <c r="T77" t="s">
        <v>125</v>
      </c>
      <c r="V77" s="38">
        <v>0</v>
      </c>
      <c r="W77">
        <v>60</v>
      </c>
      <c r="X77" t="s">
        <v>125</v>
      </c>
      <c r="Y77" s="37">
        <v>2</v>
      </c>
      <c r="Z77" s="38">
        <v>0.7955518382687139</v>
      </c>
      <c r="AA77">
        <v>50</v>
      </c>
      <c r="AB77" t="s">
        <v>124</v>
      </c>
      <c r="AD77" s="38">
        <v>0</v>
      </c>
      <c r="AE77">
        <v>61</v>
      </c>
      <c r="AF77" t="s">
        <v>125</v>
      </c>
      <c r="AG77" s="37">
        <v>2</v>
      </c>
      <c r="AH77" s="38">
        <v>0.7955518382687139</v>
      </c>
      <c r="AI77">
        <v>22</v>
      </c>
      <c r="AJ77" t="s">
        <v>123</v>
      </c>
      <c r="AK77" s="37">
        <v>2</v>
      </c>
      <c r="AL77" s="38">
        <v>0.7955518382687139</v>
      </c>
      <c r="AM77">
        <v>22</v>
      </c>
      <c r="AN77" t="s">
        <v>123</v>
      </c>
      <c r="AP77" s="38">
        <v>0</v>
      </c>
      <c r="AQ77">
        <v>29</v>
      </c>
      <c r="AR77" t="s">
        <v>125</v>
      </c>
    </row>
    <row r="78" spans="1:44" x14ac:dyDescent="0.25">
      <c r="A78" s="26" t="s">
        <v>119</v>
      </c>
      <c r="B78" s="27">
        <v>76</v>
      </c>
      <c r="C78" s="28">
        <v>8624</v>
      </c>
      <c r="D78" s="34">
        <v>100882618.28224888</v>
      </c>
      <c r="E78" s="37">
        <v>4</v>
      </c>
      <c r="F78" s="38">
        <v>3.9650041484934695</v>
      </c>
      <c r="G78">
        <v>56</v>
      </c>
      <c r="H78" t="s">
        <v>125</v>
      </c>
      <c r="J78" s="38">
        <v>0</v>
      </c>
      <c r="K78">
        <v>73</v>
      </c>
      <c r="L78" t="s">
        <v>125</v>
      </c>
      <c r="N78" s="38">
        <v>0</v>
      </c>
      <c r="O78">
        <v>73</v>
      </c>
      <c r="P78" t="s">
        <v>125</v>
      </c>
      <c r="R78" s="38">
        <v>0</v>
      </c>
      <c r="S78">
        <v>66</v>
      </c>
      <c r="T78" t="s">
        <v>125</v>
      </c>
      <c r="V78" s="38">
        <v>0</v>
      </c>
      <c r="W78">
        <v>60</v>
      </c>
      <c r="X78" t="s">
        <v>125</v>
      </c>
      <c r="Y78" s="37">
        <v>1</v>
      </c>
      <c r="Z78" s="38">
        <v>0.99125103712336737</v>
      </c>
      <c r="AA78">
        <v>44</v>
      </c>
      <c r="AB78" t="s">
        <v>124</v>
      </c>
      <c r="AC78" s="37">
        <v>1</v>
      </c>
      <c r="AD78" s="38">
        <v>0.99125103712336737</v>
      </c>
      <c r="AE78">
        <v>25</v>
      </c>
      <c r="AF78" t="s">
        <v>123</v>
      </c>
      <c r="AH78" s="38">
        <v>0</v>
      </c>
      <c r="AI78">
        <v>57</v>
      </c>
      <c r="AJ78" t="s">
        <v>125</v>
      </c>
      <c r="AL78" s="38">
        <v>0</v>
      </c>
      <c r="AM78">
        <v>61</v>
      </c>
      <c r="AN78" t="s">
        <v>125</v>
      </c>
      <c r="AP78" s="38">
        <v>0</v>
      </c>
      <c r="AQ78">
        <v>29</v>
      </c>
      <c r="AR78" t="s">
        <v>125</v>
      </c>
    </row>
    <row r="79" spans="1:44" x14ac:dyDescent="0.25">
      <c r="A79" s="26" t="s">
        <v>120</v>
      </c>
      <c r="B79" s="27">
        <v>77</v>
      </c>
      <c r="C79" s="28">
        <v>20470</v>
      </c>
      <c r="D79" s="34">
        <v>264604376.7694087</v>
      </c>
      <c r="E79" s="37">
        <v>11</v>
      </c>
      <c r="F79" s="38">
        <v>4.1571496791929583</v>
      </c>
      <c r="G79">
        <v>52</v>
      </c>
      <c r="H79" t="s">
        <v>124</v>
      </c>
      <c r="I79" s="37">
        <v>3</v>
      </c>
      <c r="J79" s="38">
        <v>1.1337680943253521</v>
      </c>
      <c r="K79">
        <v>52</v>
      </c>
      <c r="L79" t="s">
        <v>124</v>
      </c>
      <c r="M79" s="37">
        <v>3</v>
      </c>
      <c r="N79" s="38">
        <v>1.1337680943253521</v>
      </c>
      <c r="O79">
        <v>58</v>
      </c>
      <c r="P79" t="s">
        <v>125</v>
      </c>
      <c r="Q79" s="37">
        <v>3</v>
      </c>
      <c r="R79" s="38">
        <v>1.1337680943253521</v>
      </c>
      <c r="S79">
        <v>22</v>
      </c>
      <c r="T79" t="s">
        <v>123</v>
      </c>
      <c r="U79" s="37">
        <v>2</v>
      </c>
      <c r="V79" s="38">
        <v>0.7558453962169015</v>
      </c>
      <c r="W79">
        <v>30</v>
      </c>
      <c r="X79" t="s">
        <v>124</v>
      </c>
      <c r="Y79" s="37">
        <v>3</v>
      </c>
      <c r="Z79" s="38">
        <v>1.1337680943253521</v>
      </c>
      <c r="AA79">
        <v>34</v>
      </c>
      <c r="AB79" t="s">
        <v>124</v>
      </c>
      <c r="AC79" s="37">
        <v>3</v>
      </c>
      <c r="AD79" s="38">
        <v>1.1337680943253521</v>
      </c>
      <c r="AE79">
        <v>17</v>
      </c>
      <c r="AF79" t="s">
        <v>123</v>
      </c>
      <c r="AG79" s="37">
        <v>1</v>
      </c>
      <c r="AH79" s="38">
        <v>0.37792269810845075</v>
      </c>
      <c r="AI79">
        <v>44</v>
      </c>
      <c r="AJ79" t="s">
        <v>124</v>
      </c>
      <c r="AK79" s="37">
        <v>1</v>
      </c>
      <c r="AL79" s="38">
        <v>0.37792269810845075</v>
      </c>
      <c r="AM79">
        <v>51</v>
      </c>
      <c r="AN79" t="s">
        <v>124</v>
      </c>
      <c r="AP79" s="38">
        <v>0</v>
      </c>
      <c r="AQ79">
        <v>29</v>
      </c>
      <c r="AR79" t="s">
        <v>125</v>
      </c>
    </row>
    <row r="80" spans="1:44" x14ac:dyDescent="0.25">
      <c r="A80" s="26"/>
      <c r="B80" s="27"/>
      <c r="C80" s="28"/>
    </row>
    <row r="81" spans="1:44" x14ac:dyDescent="0.25">
      <c r="A81" s="29" t="s">
        <v>111</v>
      </c>
      <c r="B81" s="30"/>
      <c r="C81" s="28">
        <v>3959353</v>
      </c>
      <c r="D81" s="34">
        <v>46024959322.077759</v>
      </c>
      <c r="E81" s="37">
        <v>2384</v>
      </c>
      <c r="F81" s="38">
        <v>5.1797981684612084</v>
      </c>
      <c r="G81" t="s">
        <v>122</v>
      </c>
      <c r="I81" s="37">
        <v>681</v>
      </c>
      <c r="J81" s="38">
        <v>1.4796319432559073</v>
      </c>
      <c r="K81" t="s">
        <v>122</v>
      </c>
      <c r="M81" s="37">
        <v>762</v>
      </c>
      <c r="N81" s="38">
        <v>1.6556234078722487</v>
      </c>
      <c r="O81" t="s">
        <v>122</v>
      </c>
      <c r="P81" t="s">
        <v>122</v>
      </c>
      <c r="Q81" s="37">
        <v>347</v>
      </c>
      <c r="R81" s="38">
        <v>0.75393874347988232</v>
      </c>
      <c r="S81" t="s">
        <v>122</v>
      </c>
      <c r="T81" t="s">
        <v>122</v>
      </c>
      <c r="U81" s="37">
        <v>303</v>
      </c>
      <c r="V81" s="38">
        <v>0.65833844171298084</v>
      </c>
      <c r="W81" t="s">
        <v>122</v>
      </c>
      <c r="X81" t="s">
        <v>122</v>
      </c>
      <c r="Y81" s="37">
        <v>539</v>
      </c>
      <c r="Z81" s="38">
        <v>1.1711036966445434</v>
      </c>
      <c r="AA81" t="s">
        <v>122</v>
      </c>
      <c r="AB81" t="s">
        <v>122</v>
      </c>
      <c r="AC81" s="37">
        <v>352</v>
      </c>
      <c r="AD81" s="38">
        <v>0.76480241413521199</v>
      </c>
      <c r="AE81" t="s">
        <v>122</v>
      </c>
      <c r="AF81" t="s">
        <v>122</v>
      </c>
      <c r="AG81" s="37">
        <v>222</v>
      </c>
      <c r="AH81" s="38">
        <v>0.48234697709663943</v>
      </c>
      <c r="AI81" t="s">
        <v>122</v>
      </c>
      <c r="AJ81" t="s">
        <v>122</v>
      </c>
      <c r="AK81" s="37">
        <v>259</v>
      </c>
      <c r="AL81" s="38">
        <v>0.56273813994607935</v>
      </c>
      <c r="AM81" t="s">
        <v>122</v>
      </c>
      <c r="AN81" t="s">
        <v>122</v>
      </c>
      <c r="AO81" s="37">
        <v>53</v>
      </c>
      <c r="AP81" s="38">
        <v>0.11515490894649499</v>
      </c>
      <c r="AQ81" t="s">
        <v>122</v>
      </c>
      <c r="AR81" t="s">
        <v>122</v>
      </c>
    </row>
    <row r="82" spans="1:44" x14ac:dyDescent="0.25">
      <c r="A82" s="31"/>
      <c r="B82" s="31"/>
    </row>
    <row r="83" spans="1:44" x14ac:dyDescent="0.25">
      <c r="A83" s="31"/>
      <c r="B83" s="31"/>
    </row>
    <row r="84" spans="1:44" x14ac:dyDescent="0.25">
      <c r="A84" s="31"/>
      <c r="B84" s="31"/>
    </row>
    <row r="85" spans="1:44" x14ac:dyDescent="0.25">
      <c r="A85" s="31"/>
      <c r="B85" s="31"/>
    </row>
    <row r="86" spans="1:44" x14ac:dyDescent="0.25">
      <c r="A86" s="31"/>
      <c r="B86" s="31"/>
    </row>
    <row r="87" spans="1:44" x14ac:dyDescent="0.25">
      <c r="A87" s="31"/>
      <c r="B87" s="31"/>
    </row>
    <row r="88" spans="1:44" x14ac:dyDescent="0.25">
      <c r="A88" s="31"/>
      <c r="B88" s="31"/>
    </row>
    <row r="89" spans="1:44" x14ac:dyDescent="0.25">
      <c r="A89" s="31"/>
      <c r="B89" s="31"/>
    </row>
    <row r="90" spans="1:44" x14ac:dyDescent="0.25">
      <c r="A90" s="31"/>
      <c r="B90" s="31"/>
    </row>
    <row r="91" spans="1:44" x14ac:dyDescent="0.25">
      <c r="A91" s="31"/>
      <c r="B91" s="31"/>
    </row>
    <row r="92" spans="1:44" x14ac:dyDescent="0.25">
      <c r="A92" s="31"/>
      <c r="B92" s="31"/>
    </row>
    <row r="93" spans="1:44" x14ac:dyDescent="0.25">
      <c r="A93" s="31"/>
      <c r="B93" s="31"/>
    </row>
    <row r="94" spans="1:44" x14ac:dyDescent="0.25">
      <c r="A94" s="31"/>
      <c r="B94" s="31"/>
    </row>
    <row r="95" spans="1:44" x14ac:dyDescent="0.25">
      <c r="A95" s="31"/>
      <c r="B95" s="31"/>
    </row>
    <row r="96" spans="1:44" x14ac:dyDescent="0.25">
      <c r="A96" s="31"/>
      <c r="B96" s="31"/>
    </row>
    <row r="97" spans="1:2" x14ac:dyDescent="0.25">
      <c r="A97" s="31"/>
      <c r="B97" s="31"/>
    </row>
    <row r="98" spans="1:2" x14ac:dyDescent="0.25">
      <c r="A98" s="31"/>
      <c r="B98" s="31"/>
    </row>
    <row r="99" spans="1:2" x14ac:dyDescent="0.25">
      <c r="A99" s="31"/>
      <c r="B99" s="31"/>
    </row>
    <row r="100" spans="1:2" x14ac:dyDescent="0.25">
      <c r="A100" s="31"/>
      <c r="B100" s="31"/>
    </row>
    <row r="101" spans="1:2" x14ac:dyDescent="0.25">
      <c r="A101" s="31"/>
      <c r="B101" s="31"/>
    </row>
    <row r="102" spans="1:2" x14ac:dyDescent="0.25">
      <c r="A102" s="31"/>
      <c r="B102" s="31"/>
    </row>
    <row r="103" spans="1:2" x14ac:dyDescent="0.25">
      <c r="A103" s="31"/>
      <c r="B103" s="31"/>
    </row>
    <row r="104" spans="1:2" x14ac:dyDescent="0.25">
      <c r="A104" s="31"/>
      <c r="B104" s="31"/>
    </row>
    <row r="105" spans="1:2" x14ac:dyDescent="0.25">
      <c r="A105" s="31"/>
      <c r="B105" s="31"/>
    </row>
    <row r="106" spans="1:2" x14ac:dyDescent="0.25">
      <c r="A106" s="31"/>
      <c r="B106" s="31"/>
    </row>
    <row r="107" spans="1:2" x14ac:dyDescent="0.25">
      <c r="A107" s="31"/>
      <c r="B107" s="31"/>
    </row>
    <row r="108" spans="1:2" x14ac:dyDescent="0.25">
      <c r="A108" s="31"/>
      <c r="B108" s="31"/>
    </row>
    <row r="109" spans="1:2" x14ac:dyDescent="0.25">
      <c r="A109" s="31"/>
      <c r="B109" s="31"/>
    </row>
    <row r="110" spans="1:2" x14ac:dyDescent="0.25">
      <c r="A110" s="31"/>
      <c r="B110" s="31"/>
    </row>
    <row r="111" spans="1:2" x14ac:dyDescent="0.25">
      <c r="A111" s="31"/>
      <c r="B111" s="31"/>
    </row>
    <row r="112" spans="1:2" x14ac:dyDescent="0.25">
      <c r="A112" s="31"/>
      <c r="B112" s="31"/>
    </row>
    <row r="113" spans="1:2" x14ac:dyDescent="0.25">
      <c r="A113" s="31"/>
      <c r="B113" s="31"/>
    </row>
    <row r="114" spans="1:2" x14ac:dyDescent="0.25">
      <c r="A114" s="31"/>
      <c r="B114" s="31"/>
    </row>
    <row r="115" spans="1:2" x14ac:dyDescent="0.25">
      <c r="A115" s="31"/>
      <c r="B115" s="31"/>
    </row>
    <row r="116" spans="1:2" x14ac:dyDescent="0.25">
      <c r="A116" s="31"/>
      <c r="B116" s="31"/>
    </row>
    <row r="117" spans="1:2" x14ac:dyDescent="0.25">
      <c r="A117" s="31"/>
      <c r="B117" s="31"/>
    </row>
    <row r="118" spans="1:2" x14ac:dyDescent="0.25">
      <c r="A118" s="31"/>
      <c r="B118" s="31"/>
    </row>
    <row r="119" spans="1:2" x14ac:dyDescent="0.25">
      <c r="A119" s="31"/>
      <c r="B119" s="31"/>
    </row>
    <row r="120" spans="1:2" x14ac:dyDescent="0.25">
      <c r="A120" s="31"/>
      <c r="B120" s="31"/>
    </row>
    <row r="121" spans="1:2" x14ac:dyDescent="0.25">
      <c r="A121" s="31"/>
      <c r="B121" s="31"/>
    </row>
    <row r="122" spans="1:2" x14ac:dyDescent="0.25">
      <c r="A122" s="31"/>
      <c r="B122" s="31"/>
    </row>
    <row r="123" spans="1:2" x14ac:dyDescent="0.25">
      <c r="A123" s="31"/>
      <c r="B123" s="31"/>
    </row>
    <row r="124" spans="1:2" x14ac:dyDescent="0.25">
      <c r="A124" s="31"/>
      <c r="B124" s="31"/>
    </row>
    <row r="125" spans="1:2" x14ac:dyDescent="0.25">
      <c r="A125" s="31"/>
      <c r="B125" s="31"/>
    </row>
    <row r="126" spans="1:2" x14ac:dyDescent="0.25">
      <c r="A126" s="31"/>
      <c r="B126" s="31"/>
    </row>
    <row r="127" spans="1:2" x14ac:dyDescent="0.25">
      <c r="A127" s="31"/>
      <c r="B127" s="31"/>
    </row>
    <row r="128" spans="1:2" x14ac:dyDescent="0.25">
      <c r="A128" s="31"/>
      <c r="B128" s="31"/>
    </row>
    <row r="129" spans="1:2" x14ac:dyDescent="0.25">
      <c r="A129" s="31"/>
      <c r="B129" s="31"/>
    </row>
    <row r="130" spans="1:2" x14ac:dyDescent="0.25">
      <c r="A130" s="31"/>
      <c r="B130" s="31"/>
    </row>
    <row r="131" spans="1:2" x14ac:dyDescent="0.25">
      <c r="A131" s="31"/>
      <c r="B131" s="31"/>
    </row>
    <row r="132" spans="1:2" x14ac:dyDescent="0.25">
      <c r="A132" s="31"/>
      <c r="B132" s="31"/>
    </row>
    <row r="133" spans="1:2" x14ac:dyDescent="0.25">
      <c r="A133" s="31"/>
      <c r="B133" s="31"/>
    </row>
    <row r="134" spans="1:2" x14ac:dyDescent="0.25">
      <c r="A134" s="31"/>
      <c r="B134" s="31"/>
    </row>
    <row r="135" spans="1:2" x14ac:dyDescent="0.25">
      <c r="A135" s="31"/>
      <c r="B135" s="31"/>
    </row>
    <row r="136" spans="1:2" x14ac:dyDescent="0.25">
      <c r="A136" s="31"/>
      <c r="B136" s="31"/>
    </row>
    <row r="137" spans="1:2" x14ac:dyDescent="0.25">
      <c r="A137" s="31"/>
      <c r="B137" s="31"/>
    </row>
    <row r="138" spans="1:2" x14ac:dyDescent="0.25">
      <c r="A138" s="31"/>
      <c r="B138" s="31"/>
    </row>
    <row r="139" spans="1:2" x14ac:dyDescent="0.25">
      <c r="A139" s="31"/>
      <c r="B139" s="31"/>
    </row>
    <row r="140" spans="1:2" x14ac:dyDescent="0.25">
      <c r="A140" s="31"/>
      <c r="B140" s="31"/>
    </row>
    <row r="141" spans="1:2" x14ac:dyDescent="0.25">
      <c r="A141" s="31"/>
      <c r="B141" s="31"/>
    </row>
    <row r="142" spans="1:2" x14ac:dyDescent="0.25">
      <c r="A142" s="31"/>
      <c r="B142" s="31"/>
    </row>
    <row r="143" spans="1:2" x14ac:dyDescent="0.25">
      <c r="A143" s="31"/>
      <c r="B143" s="31"/>
    </row>
    <row r="144" spans="1:2" x14ac:dyDescent="0.25">
      <c r="A144" s="31"/>
      <c r="B144" s="31"/>
    </row>
    <row r="145" spans="1:2" x14ac:dyDescent="0.25">
      <c r="A145" s="31"/>
      <c r="B145" s="31"/>
    </row>
    <row r="146" spans="1:2" x14ac:dyDescent="0.25">
      <c r="A146" s="31"/>
      <c r="B146" s="31"/>
    </row>
    <row r="147" spans="1:2" x14ac:dyDescent="0.25">
      <c r="A147" s="31"/>
      <c r="B147" s="31"/>
    </row>
    <row r="148" spans="1:2" x14ac:dyDescent="0.25">
      <c r="A148" s="31"/>
      <c r="B148" s="31"/>
    </row>
    <row r="149" spans="1:2" x14ac:dyDescent="0.25">
      <c r="A149" s="31"/>
      <c r="B149" s="31"/>
    </row>
    <row r="150" spans="1:2" x14ac:dyDescent="0.25">
      <c r="A150" s="31"/>
      <c r="B150" s="31"/>
    </row>
    <row r="151" spans="1:2" x14ac:dyDescent="0.25">
      <c r="A151" s="31"/>
      <c r="B151" s="31"/>
    </row>
    <row r="152" spans="1:2" x14ac:dyDescent="0.25">
      <c r="A152" s="31"/>
      <c r="B152" s="31"/>
    </row>
    <row r="153" spans="1:2" x14ac:dyDescent="0.25">
      <c r="A153" s="31"/>
      <c r="B153" s="31"/>
    </row>
    <row r="154" spans="1:2" x14ac:dyDescent="0.25">
      <c r="A154" s="31"/>
      <c r="B154" s="31"/>
    </row>
    <row r="155" spans="1:2" x14ac:dyDescent="0.25">
      <c r="A155" s="31"/>
      <c r="B155" s="31"/>
    </row>
    <row r="156" spans="1:2" x14ac:dyDescent="0.25">
      <c r="A156" s="31"/>
      <c r="B156" s="31"/>
    </row>
    <row r="157" spans="1:2" x14ac:dyDescent="0.25">
      <c r="A157" s="31"/>
      <c r="B157" s="31"/>
    </row>
    <row r="158" spans="1:2" x14ac:dyDescent="0.25">
      <c r="A158" s="31"/>
      <c r="B158" s="31"/>
    </row>
    <row r="159" spans="1:2" x14ac:dyDescent="0.25">
      <c r="A159" s="31"/>
      <c r="B159" s="31"/>
    </row>
    <row r="160" spans="1:2" x14ac:dyDescent="0.25">
      <c r="A160" s="31"/>
      <c r="B160" s="31"/>
    </row>
    <row r="161" spans="1:2" x14ac:dyDescent="0.25">
      <c r="A161" s="31"/>
      <c r="B161" s="31"/>
    </row>
    <row r="162" spans="1:2" x14ac:dyDescent="0.25">
      <c r="A162" s="31"/>
      <c r="B162" s="31"/>
    </row>
    <row r="163" spans="1:2" x14ac:dyDescent="0.25">
      <c r="A163" s="31"/>
      <c r="B163" s="31"/>
    </row>
    <row r="164" spans="1:2" x14ac:dyDescent="0.25">
      <c r="A164" s="31"/>
      <c r="B164" s="31"/>
    </row>
    <row r="165" spans="1:2" x14ac:dyDescent="0.25">
      <c r="A165" s="31"/>
      <c r="B165" s="31"/>
    </row>
    <row r="166" spans="1:2" x14ac:dyDescent="0.25">
      <c r="A166" s="31"/>
      <c r="B166" s="31"/>
    </row>
    <row r="167" spans="1:2" x14ac:dyDescent="0.25">
      <c r="A167" s="31"/>
      <c r="B167" s="31"/>
    </row>
    <row r="168" spans="1:2" x14ac:dyDescent="0.25">
      <c r="A168" s="31"/>
      <c r="B168" s="31"/>
    </row>
    <row r="169" spans="1:2" x14ac:dyDescent="0.25">
      <c r="A169" s="31"/>
      <c r="B169" s="31"/>
    </row>
    <row r="170" spans="1:2" x14ac:dyDescent="0.25">
      <c r="A170" s="31"/>
      <c r="B170" s="31"/>
    </row>
    <row r="171" spans="1:2" x14ac:dyDescent="0.25">
      <c r="A171" s="31"/>
      <c r="B171" s="31"/>
    </row>
    <row r="172" spans="1:2" x14ac:dyDescent="0.25">
      <c r="A172" s="31"/>
      <c r="B172" s="31"/>
    </row>
    <row r="173" spans="1:2" x14ac:dyDescent="0.25">
      <c r="A173" s="31"/>
      <c r="B173" s="31"/>
    </row>
    <row r="174" spans="1:2" x14ac:dyDescent="0.25">
      <c r="A174" s="31"/>
      <c r="B174" s="31"/>
    </row>
    <row r="175" spans="1:2" x14ac:dyDescent="0.25">
      <c r="A175" s="31"/>
      <c r="B175" s="31"/>
    </row>
    <row r="176" spans="1:2" x14ac:dyDescent="0.25">
      <c r="A176" s="31"/>
      <c r="B176" s="31"/>
    </row>
    <row r="177" spans="1:2" x14ac:dyDescent="0.25">
      <c r="A177" s="31"/>
      <c r="B177" s="31"/>
    </row>
    <row r="178" spans="1:2" x14ac:dyDescent="0.25">
      <c r="A178" s="31"/>
      <c r="B178" s="31"/>
    </row>
    <row r="179" spans="1:2" x14ac:dyDescent="0.25">
      <c r="A179" s="31"/>
      <c r="B179" s="31"/>
    </row>
    <row r="180" spans="1:2" x14ac:dyDescent="0.25">
      <c r="A180" s="31"/>
      <c r="B180" s="31"/>
    </row>
    <row r="181" spans="1:2" x14ac:dyDescent="0.25">
      <c r="A181" s="31"/>
      <c r="B181" s="31"/>
    </row>
    <row r="182" spans="1:2" x14ac:dyDescent="0.25">
      <c r="A182" s="31"/>
      <c r="B182" s="31"/>
    </row>
    <row r="183" spans="1:2" x14ac:dyDescent="0.25">
      <c r="A183" s="31"/>
      <c r="B183" s="31"/>
    </row>
    <row r="184" spans="1:2" x14ac:dyDescent="0.25">
      <c r="A184" s="31"/>
      <c r="B184" s="31"/>
    </row>
    <row r="185" spans="1:2" x14ac:dyDescent="0.25">
      <c r="A185" s="31"/>
      <c r="B185" s="31"/>
    </row>
    <row r="186" spans="1:2" x14ac:dyDescent="0.25">
      <c r="A186" s="31"/>
      <c r="B186" s="31"/>
    </row>
    <row r="187" spans="1:2" x14ac:dyDescent="0.25">
      <c r="A187" s="31"/>
      <c r="B187" s="31"/>
    </row>
    <row r="188" spans="1:2" x14ac:dyDescent="0.25">
      <c r="A188" s="31"/>
      <c r="B188" s="31"/>
    </row>
    <row r="189" spans="1:2" x14ac:dyDescent="0.25">
      <c r="A189" s="31"/>
      <c r="B189" s="31"/>
    </row>
    <row r="190" spans="1:2" x14ac:dyDescent="0.25">
      <c r="A190" s="31"/>
      <c r="B190" s="31"/>
    </row>
    <row r="191" spans="1:2" x14ac:dyDescent="0.25">
      <c r="A191" s="31"/>
      <c r="B191" s="31"/>
    </row>
    <row r="192" spans="1:2" x14ac:dyDescent="0.25">
      <c r="A192" s="31"/>
      <c r="B192" s="31"/>
    </row>
    <row r="193" spans="1:2" x14ac:dyDescent="0.25">
      <c r="A193" s="31"/>
      <c r="B193" s="31"/>
    </row>
    <row r="194" spans="1:2" x14ac:dyDescent="0.25">
      <c r="A194" s="31"/>
      <c r="B194" s="31"/>
    </row>
    <row r="195" spans="1:2" x14ac:dyDescent="0.25">
      <c r="A195" s="31"/>
      <c r="B195" s="31"/>
    </row>
    <row r="196" spans="1:2" x14ac:dyDescent="0.25">
      <c r="A196" s="31"/>
      <c r="B196" s="31"/>
    </row>
    <row r="197" spans="1:2" x14ac:dyDescent="0.25">
      <c r="A197" s="31"/>
      <c r="B197" s="31"/>
    </row>
    <row r="198" spans="1:2" x14ac:dyDescent="0.25">
      <c r="A198" s="31"/>
      <c r="B198" s="31"/>
    </row>
    <row r="199" spans="1:2" x14ac:dyDescent="0.25">
      <c r="A199" s="31"/>
      <c r="B199" s="31"/>
    </row>
    <row r="200" spans="1:2" x14ac:dyDescent="0.25">
      <c r="A200" s="31"/>
      <c r="B200" s="31"/>
    </row>
    <row r="201" spans="1:2" x14ac:dyDescent="0.25">
      <c r="A201" s="31"/>
      <c r="B201" s="31"/>
    </row>
    <row r="202" spans="1:2" x14ac:dyDescent="0.25">
      <c r="A202" s="31"/>
      <c r="B202" s="31"/>
    </row>
    <row r="203" spans="1:2" x14ac:dyDescent="0.25">
      <c r="A203" s="31"/>
      <c r="B203" s="31"/>
    </row>
    <row r="204" spans="1:2" x14ac:dyDescent="0.25">
      <c r="A204" s="31"/>
      <c r="B204" s="31"/>
    </row>
    <row r="205" spans="1:2" x14ac:dyDescent="0.25">
      <c r="A205" s="31"/>
      <c r="B205" s="31"/>
    </row>
    <row r="206" spans="1:2" x14ac:dyDescent="0.25">
      <c r="A206" s="31"/>
      <c r="B206" s="31"/>
    </row>
    <row r="207" spans="1:2" x14ac:dyDescent="0.25">
      <c r="A207" s="31"/>
      <c r="B207" s="31"/>
    </row>
    <row r="208" spans="1:2" x14ac:dyDescent="0.25">
      <c r="A208" s="31"/>
      <c r="B208" s="31"/>
    </row>
    <row r="209" spans="1:2" x14ac:dyDescent="0.25">
      <c r="A209" s="31"/>
      <c r="B209" s="31"/>
    </row>
    <row r="210" spans="1:2" x14ac:dyDescent="0.25">
      <c r="A210" s="31"/>
      <c r="B210" s="31"/>
    </row>
    <row r="211" spans="1:2" x14ac:dyDescent="0.25">
      <c r="A211" s="31"/>
      <c r="B211" s="31"/>
    </row>
    <row r="212" spans="1:2" x14ac:dyDescent="0.25">
      <c r="A212" s="31"/>
      <c r="B212" s="31"/>
    </row>
    <row r="213" spans="1:2" x14ac:dyDescent="0.25">
      <c r="A213" s="31"/>
      <c r="B213" s="31"/>
    </row>
    <row r="214" spans="1:2" x14ac:dyDescent="0.25">
      <c r="A214" s="31"/>
      <c r="B214" s="31"/>
    </row>
    <row r="215" spans="1:2" x14ac:dyDescent="0.25">
      <c r="A215" s="31"/>
      <c r="B215" s="31"/>
    </row>
    <row r="216" spans="1:2" x14ac:dyDescent="0.25">
      <c r="A216" s="31"/>
      <c r="B216" s="31"/>
    </row>
    <row r="217" spans="1:2" x14ac:dyDescent="0.25">
      <c r="A217" s="31"/>
      <c r="B217" s="31"/>
    </row>
    <row r="218" spans="1:2" x14ac:dyDescent="0.25">
      <c r="A218" s="31"/>
      <c r="B218" s="31"/>
    </row>
    <row r="219" spans="1:2" x14ac:dyDescent="0.25">
      <c r="A219" s="31"/>
      <c r="B219" s="31"/>
    </row>
    <row r="220" spans="1:2" x14ac:dyDescent="0.25">
      <c r="A220" s="31"/>
      <c r="B220" s="31"/>
    </row>
    <row r="221" spans="1:2" x14ac:dyDescent="0.25">
      <c r="A221" s="31"/>
      <c r="B221" s="31"/>
    </row>
    <row r="222" spans="1:2" x14ac:dyDescent="0.25">
      <c r="A222" s="31"/>
      <c r="B222" s="31"/>
    </row>
    <row r="223" spans="1:2" x14ac:dyDescent="0.25">
      <c r="A223" s="31"/>
      <c r="B223" s="31"/>
    </row>
    <row r="224" spans="1:2" x14ac:dyDescent="0.25">
      <c r="A224" s="31"/>
      <c r="B224" s="31"/>
    </row>
    <row r="225" spans="1:2" x14ac:dyDescent="0.25">
      <c r="A225" s="31"/>
      <c r="B225" s="31"/>
    </row>
    <row r="226" spans="1:2" x14ac:dyDescent="0.25">
      <c r="A226" s="31"/>
      <c r="B226" s="31"/>
    </row>
    <row r="227" spans="1:2" x14ac:dyDescent="0.25">
      <c r="A227" s="31"/>
      <c r="B227" s="31"/>
    </row>
    <row r="228" spans="1:2" x14ac:dyDescent="0.25">
      <c r="A228" s="31"/>
      <c r="B228" s="31"/>
    </row>
    <row r="229" spans="1:2" x14ac:dyDescent="0.25">
      <c r="A229" s="31"/>
      <c r="B229" s="31"/>
    </row>
    <row r="230" spans="1:2" x14ac:dyDescent="0.25">
      <c r="A230" s="31"/>
      <c r="B230" s="31"/>
    </row>
    <row r="231" spans="1:2" x14ac:dyDescent="0.25">
      <c r="A231" s="31"/>
      <c r="B231" s="31"/>
    </row>
    <row r="232" spans="1:2" x14ac:dyDescent="0.25">
      <c r="A232" s="31"/>
      <c r="B232" s="31"/>
    </row>
    <row r="233" spans="1:2" x14ac:dyDescent="0.25">
      <c r="A233" s="31"/>
      <c r="B233" s="31"/>
    </row>
    <row r="234" spans="1:2" x14ac:dyDescent="0.25">
      <c r="A234" s="31"/>
      <c r="B234" s="31"/>
    </row>
    <row r="235" spans="1:2" x14ac:dyDescent="0.25">
      <c r="A235" s="31"/>
      <c r="B235" s="31"/>
    </row>
    <row r="236" spans="1:2" x14ac:dyDescent="0.25">
      <c r="A236" s="31"/>
      <c r="B236" s="31"/>
    </row>
    <row r="237" spans="1:2" x14ac:dyDescent="0.25">
      <c r="A237" s="31"/>
      <c r="B237" s="31"/>
    </row>
    <row r="238" spans="1:2" x14ac:dyDescent="0.25">
      <c r="A238" s="31"/>
      <c r="B238" s="31"/>
    </row>
    <row r="239" spans="1:2" x14ac:dyDescent="0.25">
      <c r="A239" s="31"/>
      <c r="B239" s="31"/>
    </row>
    <row r="240" spans="1:2" x14ac:dyDescent="0.25">
      <c r="A240" s="31"/>
      <c r="B240" s="31"/>
    </row>
    <row r="241" spans="1:2" x14ac:dyDescent="0.25">
      <c r="A241" s="31"/>
      <c r="B241" s="31"/>
    </row>
    <row r="242" spans="1:2" x14ac:dyDescent="0.25">
      <c r="A242" s="31"/>
      <c r="B242" s="31"/>
    </row>
    <row r="243" spans="1:2" x14ac:dyDescent="0.25">
      <c r="A243" s="31"/>
      <c r="B243" s="31"/>
    </row>
    <row r="244" spans="1:2" x14ac:dyDescent="0.25">
      <c r="A244" s="31"/>
      <c r="B244" s="31"/>
    </row>
    <row r="245" spans="1:2" x14ac:dyDescent="0.25">
      <c r="A245" s="31"/>
      <c r="B245" s="31"/>
    </row>
    <row r="246" spans="1:2" x14ac:dyDescent="0.25">
      <c r="A246" s="31"/>
      <c r="B246" s="31"/>
    </row>
    <row r="247" spans="1:2" x14ac:dyDescent="0.25">
      <c r="A247" s="31"/>
      <c r="B247" s="31"/>
    </row>
    <row r="248" spans="1:2" x14ac:dyDescent="0.25">
      <c r="A248" s="31"/>
      <c r="B248" s="31"/>
    </row>
    <row r="249" spans="1:2" x14ac:dyDescent="0.25">
      <c r="A249" s="31"/>
      <c r="B249" s="31"/>
    </row>
    <row r="250" spans="1:2" x14ac:dyDescent="0.25">
      <c r="A250" s="31"/>
      <c r="B250" s="31"/>
    </row>
    <row r="251" spans="1:2" x14ac:dyDescent="0.25">
      <c r="A251" s="31"/>
      <c r="B251" s="31"/>
    </row>
    <row r="252" spans="1:2" x14ac:dyDescent="0.25">
      <c r="A252" s="31"/>
      <c r="B252" s="31"/>
    </row>
    <row r="253" spans="1:2" x14ac:dyDescent="0.25">
      <c r="A253" s="31"/>
      <c r="B253" s="31"/>
    </row>
    <row r="254" spans="1:2" x14ac:dyDescent="0.25">
      <c r="A254" s="31"/>
      <c r="B254" s="31"/>
    </row>
    <row r="255" spans="1:2" x14ac:dyDescent="0.25">
      <c r="A255" s="31"/>
      <c r="B255" s="31"/>
    </row>
    <row r="256" spans="1:2" x14ac:dyDescent="0.25">
      <c r="A256" s="31"/>
      <c r="B256" s="31"/>
    </row>
    <row r="257" spans="1:2" x14ac:dyDescent="0.25">
      <c r="A257" s="31"/>
      <c r="B257" s="31"/>
    </row>
    <row r="258" spans="1:2" x14ac:dyDescent="0.25">
      <c r="A258" s="31"/>
      <c r="B258" s="31"/>
    </row>
    <row r="259" spans="1:2" x14ac:dyDescent="0.25">
      <c r="A259" s="31"/>
      <c r="B259" s="31"/>
    </row>
    <row r="260" spans="1:2" x14ac:dyDescent="0.25">
      <c r="A260" s="31"/>
      <c r="B260" s="31"/>
    </row>
    <row r="261" spans="1:2" x14ac:dyDescent="0.25">
      <c r="A261" s="31"/>
      <c r="B261" s="31"/>
    </row>
    <row r="262" spans="1:2" x14ac:dyDescent="0.25">
      <c r="A262" s="31"/>
      <c r="B262" s="31"/>
    </row>
    <row r="263" spans="1:2" x14ac:dyDescent="0.25">
      <c r="A263" s="31"/>
      <c r="B263" s="31"/>
    </row>
    <row r="264" spans="1:2" x14ac:dyDescent="0.25">
      <c r="A264" s="31"/>
      <c r="B264" s="31"/>
    </row>
    <row r="265" spans="1:2" x14ac:dyDescent="0.25">
      <c r="A265" s="31"/>
      <c r="B265" s="31"/>
    </row>
    <row r="266" spans="1:2" x14ac:dyDescent="0.25">
      <c r="A266" s="31"/>
      <c r="B266" s="31"/>
    </row>
    <row r="267" spans="1:2" x14ac:dyDescent="0.25">
      <c r="A267" s="31"/>
      <c r="B267" s="31"/>
    </row>
    <row r="268" spans="1:2" x14ac:dyDescent="0.25">
      <c r="A268" s="31"/>
      <c r="B268" s="31"/>
    </row>
    <row r="269" spans="1:2" x14ac:dyDescent="0.25">
      <c r="A269" s="31"/>
      <c r="B269" s="31"/>
    </row>
    <row r="270" spans="1:2" x14ac:dyDescent="0.25">
      <c r="A270" s="31"/>
      <c r="B270" s="31"/>
    </row>
    <row r="271" spans="1:2" x14ac:dyDescent="0.25">
      <c r="A271" s="31"/>
      <c r="B271" s="31"/>
    </row>
    <row r="272" spans="1:2" x14ac:dyDescent="0.25">
      <c r="A272" s="31"/>
      <c r="B272" s="31"/>
    </row>
    <row r="273" spans="1:2" x14ac:dyDescent="0.25">
      <c r="A273" s="31"/>
      <c r="B273" s="31"/>
    </row>
    <row r="274" spans="1:2" x14ac:dyDescent="0.25">
      <c r="A274" s="31"/>
      <c r="B274" s="31"/>
    </row>
    <row r="275" spans="1:2" x14ac:dyDescent="0.25">
      <c r="A275" s="31"/>
      <c r="B275" s="31"/>
    </row>
    <row r="276" spans="1:2" x14ac:dyDescent="0.25">
      <c r="A276" s="31"/>
      <c r="B276" s="31"/>
    </row>
    <row r="277" spans="1:2" x14ac:dyDescent="0.25">
      <c r="A277" s="31"/>
      <c r="B277" s="31"/>
    </row>
    <row r="278" spans="1:2" x14ac:dyDescent="0.25">
      <c r="A278" s="31"/>
      <c r="B278" s="31"/>
    </row>
    <row r="279" spans="1:2" x14ac:dyDescent="0.25">
      <c r="A279" s="31"/>
      <c r="B279" s="31"/>
    </row>
    <row r="280" spans="1:2" x14ac:dyDescent="0.25">
      <c r="A280" s="31"/>
      <c r="B280" s="31"/>
    </row>
    <row r="281" spans="1:2" x14ac:dyDescent="0.25">
      <c r="A281" s="31"/>
      <c r="B281" s="31"/>
    </row>
    <row r="282" spans="1:2" x14ac:dyDescent="0.25">
      <c r="A282" s="31"/>
      <c r="B282" s="31"/>
    </row>
    <row r="283" spans="1:2" x14ac:dyDescent="0.25">
      <c r="A283" s="31"/>
      <c r="B283" s="31"/>
    </row>
    <row r="284" spans="1:2" x14ac:dyDescent="0.25">
      <c r="A284" s="31"/>
      <c r="B284" s="31"/>
    </row>
    <row r="285" spans="1:2" x14ac:dyDescent="0.25">
      <c r="A285" s="31"/>
      <c r="B285" s="31"/>
    </row>
    <row r="286" spans="1:2" x14ac:dyDescent="0.25">
      <c r="A286" s="31"/>
      <c r="B286" s="31"/>
    </row>
    <row r="287" spans="1:2" x14ac:dyDescent="0.25">
      <c r="A287" s="31"/>
      <c r="B287" s="31"/>
    </row>
    <row r="288" spans="1:2" x14ac:dyDescent="0.25">
      <c r="A288" s="31"/>
      <c r="B288" s="31"/>
    </row>
    <row r="289" spans="1:2" x14ac:dyDescent="0.25">
      <c r="A289" s="31"/>
      <c r="B289" s="31"/>
    </row>
    <row r="290" spans="1:2" x14ac:dyDescent="0.25">
      <c r="A290" s="31"/>
      <c r="B290" s="31"/>
    </row>
    <row r="291" spans="1:2" x14ac:dyDescent="0.25">
      <c r="A291" s="31"/>
      <c r="B291" s="31"/>
    </row>
    <row r="292" spans="1:2" x14ac:dyDescent="0.25">
      <c r="A292" s="31"/>
      <c r="B292" s="31"/>
    </row>
    <row r="293" spans="1:2" x14ac:dyDescent="0.25">
      <c r="A293" s="31"/>
      <c r="B293" s="31"/>
    </row>
    <row r="294" spans="1:2" x14ac:dyDescent="0.25">
      <c r="A294" s="31"/>
      <c r="B294" s="31"/>
    </row>
    <row r="295" spans="1:2" x14ac:dyDescent="0.25">
      <c r="A295" s="31"/>
      <c r="B295" s="31"/>
    </row>
    <row r="296" spans="1:2" x14ac:dyDescent="0.25">
      <c r="A296" s="31"/>
      <c r="B296" s="31"/>
    </row>
    <row r="297" spans="1:2" x14ac:dyDescent="0.25">
      <c r="A297" s="31"/>
      <c r="B297" s="31"/>
    </row>
    <row r="298" spans="1:2" x14ac:dyDescent="0.25">
      <c r="A298" s="31"/>
      <c r="B298" s="31"/>
    </row>
    <row r="299" spans="1:2" x14ac:dyDescent="0.25">
      <c r="A299" s="31"/>
      <c r="B299" s="31"/>
    </row>
    <row r="300" spans="1:2" x14ac:dyDescent="0.25">
      <c r="A300" s="31"/>
      <c r="B300" s="31"/>
    </row>
    <row r="301" spans="1:2" x14ac:dyDescent="0.25">
      <c r="A301" s="31"/>
      <c r="B301" s="31"/>
    </row>
    <row r="302" spans="1:2" x14ac:dyDescent="0.25">
      <c r="A302" s="31"/>
      <c r="B302" s="31"/>
    </row>
    <row r="303" spans="1:2" x14ac:dyDescent="0.25">
      <c r="A303" s="31"/>
      <c r="B303" s="31"/>
    </row>
    <row r="304" spans="1:2" x14ac:dyDescent="0.25">
      <c r="A304" s="31"/>
      <c r="B304" s="31"/>
    </row>
    <row r="305" spans="1:2" x14ac:dyDescent="0.25">
      <c r="A305" s="31"/>
      <c r="B305" s="31"/>
    </row>
    <row r="306" spans="1:2" x14ac:dyDescent="0.25">
      <c r="A306" s="31"/>
      <c r="B306" s="31"/>
    </row>
    <row r="307" spans="1:2" x14ac:dyDescent="0.25">
      <c r="A307" s="31"/>
      <c r="B307" s="31"/>
    </row>
    <row r="308" spans="1:2" x14ac:dyDescent="0.25">
      <c r="A308" s="31"/>
      <c r="B308" s="31"/>
    </row>
    <row r="309" spans="1:2" x14ac:dyDescent="0.25">
      <c r="A309" s="31"/>
      <c r="B309" s="31"/>
    </row>
    <row r="310" spans="1:2" x14ac:dyDescent="0.25">
      <c r="A310" s="31"/>
      <c r="B310" s="31"/>
    </row>
    <row r="311" spans="1:2" x14ac:dyDescent="0.25">
      <c r="A311" s="31"/>
      <c r="B311" s="31"/>
    </row>
    <row r="312" spans="1:2" x14ac:dyDescent="0.25">
      <c r="A312" s="31"/>
      <c r="B312" s="31"/>
    </row>
    <row r="313" spans="1:2" x14ac:dyDescent="0.25">
      <c r="A313" s="31"/>
      <c r="B313" s="31"/>
    </row>
    <row r="314" spans="1:2" x14ac:dyDescent="0.25">
      <c r="A314" s="31"/>
      <c r="B314" s="31"/>
    </row>
    <row r="315" spans="1:2" x14ac:dyDescent="0.25">
      <c r="A315" s="31"/>
      <c r="B315" s="31"/>
    </row>
    <row r="316" spans="1:2" x14ac:dyDescent="0.25">
      <c r="A316" s="31"/>
      <c r="B316" s="31"/>
    </row>
    <row r="317" spans="1:2" x14ac:dyDescent="0.25">
      <c r="A317" s="31"/>
      <c r="B317" s="31"/>
    </row>
    <row r="318" spans="1:2" x14ac:dyDescent="0.25">
      <c r="A318" s="31"/>
      <c r="B318" s="31"/>
    </row>
    <row r="319" spans="1:2" x14ac:dyDescent="0.25">
      <c r="A319" s="31"/>
      <c r="B319" s="31"/>
    </row>
    <row r="320" spans="1:2" x14ac:dyDescent="0.25">
      <c r="A320" s="31"/>
      <c r="B320" s="31"/>
    </row>
    <row r="321" spans="1:2" x14ac:dyDescent="0.25">
      <c r="A321" s="31"/>
      <c r="B321" s="31"/>
    </row>
    <row r="322" spans="1:2" x14ac:dyDescent="0.25">
      <c r="A322" s="31"/>
      <c r="B322" s="31"/>
    </row>
    <row r="323" spans="1:2" x14ac:dyDescent="0.25">
      <c r="A323" s="31"/>
      <c r="B323" s="31"/>
    </row>
    <row r="324" spans="1:2" x14ac:dyDescent="0.25">
      <c r="A324" s="31"/>
      <c r="B324" s="31"/>
    </row>
    <row r="325" spans="1:2" x14ac:dyDescent="0.25">
      <c r="A325" s="31"/>
      <c r="B325" s="31"/>
    </row>
    <row r="326" spans="1:2" x14ac:dyDescent="0.25">
      <c r="A326" s="31"/>
      <c r="B326" s="31"/>
    </row>
    <row r="327" spans="1:2" x14ac:dyDescent="0.25">
      <c r="A327" s="31"/>
      <c r="B327" s="31"/>
    </row>
    <row r="328" spans="1:2" x14ac:dyDescent="0.25">
      <c r="A328" s="31"/>
      <c r="B328" s="31"/>
    </row>
    <row r="329" spans="1:2" x14ac:dyDescent="0.25">
      <c r="A329" s="31"/>
      <c r="B329" s="31"/>
    </row>
    <row r="330" spans="1:2" x14ac:dyDescent="0.25">
      <c r="A330" s="31"/>
      <c r="B330" s="31"/>
    </row>
    <row r="331" spans="1:2" x14ac:dyDescent="0.25">
      <c r="A331" s="31"/>
      <c r="B331" s="31"/>
    </row>
    <row r="332" spans="1:2" x14ac:dyDescent="0.25">
      <c r="A332" s="31"/>
      <c r="B332" s="31"/>
    </row>
    <row r="333" spans="1:2" x14ac:dyDescent="0.25">
      <c r="A333" s="31"/>
      <c r="B333" s="31"/>
    </row>
    <row r="334" spans="1:2" x14ac:dyDescent="0.25">
      <c r="A334" s="31"/>
      <c r="B334" s="31"/>
    </row>
    <row r="335" spans="1:2" x14ac:dyDescent="0.25">
      <c r="A335" s="31"/>
      <c r="B335" s="31"/>
    </row>
    <row r="336" spans="1:2" x14ac:dyDescent="0.25">
      <c r="A336" s="31"/>
      <c r="B336" s="31"/>
    </row>
    <row r="337" spans="1:2" x14ac:dyDescent="0.25">
      <c r="A337" s="31"/>
      <c r="B337" s="31"/>
    </row>
    <row r="338" spans="1:2" x14ac:dyDescent="0.25">
      <c r="A338" s="31"/>
      <c r="B338" s="31"/>
    </row>
    <row r="339" spans="1:2" x14ac:dyDescent="0.25">
      <c r="A339" s="31"/>
      <c r="B339" s="31"/>
    </row>
    <row r="340" spans="1:2" x14ac:dyDescent="0.25">
      <c r="A340" s="31"/>
      <c r="B340" s="31"/>
    </row>
    <row r="341" spans="1:2" x14ac:dyDescent="0.25">
      <c r="A341" s="31"/>
      <c r="B341" s="31"/>
    </row>
    <row r="342" spans="1:2" x14ac:dyDescent="0.25">
      <c r="A342" s="31"/>
      <c r="B342" s="31"/>
    </row>
    <row r="343" spans="1:2" x14ac:dyDescent="0.25">
      <c r="A343" s="31"/>
      <c r="B343" s="31"/>
    </row>
    <row r="344" spans="1:2" x14ac:dyDescent="0.25">
      <c r="A344" s="31"/>
      <c r="B344" s="31"/>
    </row>
    <row r="345" spans="1:2" x14ac:dyDescent="0.25">
      <c r="A345" s="31"/>
      <c r="B345" s="31"/>
    </row>
    <row r="346" spans="1:2" x14ac:dyDescent="0.25">
      <c r="A346" s="31"/>
      <c r="B346" s="31"/>
    </row>
    <row r="347" spans="1:2" x14ac:dyDescent="0.25">
      <c r="A347" s="31"/>
      <c r="B347" s="31"/>
    </row>
    <row r="348" spans="1:2" x14ac:dyDescent="0.25">
      <c r="A348" s="31"/>
      <c r="B348" s="31"/>
    </row>
    <row r="349" spans="1:2" x14ac:dyDescent="0.25">
      <c r="A349" s="31"/>
      <c r="B349" s="31"/>
    </row>
    <row r="350" spans="1:2" x14ac:dyDescent="0.25">
      <c r="A350" s="31"/>
      <c r="B350" s="31"/>
    </row>
    <row r="351" spans="1:2" x14ac:dyDescent="0.25">
      <c r="A351" s="31"/>
      <c r="B351" s="31"/>
    </row>
    <row r="352" spans="1:2" x14ac:dyDescent="0.25">
      <c r="A352" s="31"/>
      <c r="B352" s="31"/>
    </row>
    <row r="353" spans="1:2" x14ac:dyDescent="0.25">
      <c r="A353" s="31"/>
      <c r="B353" s="31"/>
    </row>
    <row r="354" spans="1:2" x14ac:dyDescent="0.25">
      <c r="A354" s="31"/>
      <c r="B354" s="31"/>
    </row>
    <row r="355" spans="1:2" x14ac:dyDescent="0.25">
      <c r="A355" s="31"/>
      <c r="B355" s="31"/>
    </row>
    <row r="356" spans="1:2" x14ac:dyDescent="0.25">
      <c r="A356" s="31"/>
      <c r="B356" s="31"/>
    </row>
    <row r="357" spans="1:2" x14ac:dyDescent="0.25">
      <c r="A357" s="31"/>
      <c r="B357" s="31"/>
    </row>
    <row r="358" spans="1:2" x14ac:dyDescent="0.25">
      <c r="A358" s="31"/>
      <c r="B358" s="31"/>
    </row>
    <row r="359" spans="1:2" x14ac:dyDescent="0.25">
      <c r="A359" s="31"/>
      <c r="B359" s="31"/>
    </row>
    <row r="360" spans="1:2" x14ac:dyDescent="0.25">
      <c r="A360" s="31"/>
      <c r="B360" s="31"/>
    </row>
    <row r="361" spans="1:2" x14ac:dyDescent="0.25">
      <c r="A361" s="31"/>
      <c r="B361" s="31"/>
    </row>
    <row r="362" spans="1:2" x14ac:dyDescent="0.25">
      <c r="A362" s="31"/>
      <c r="B362" s="31"/>
    </row>
    <row r="363" spans="1:2" x14ac:dyDescent="0.25">
      <c r="A363" s="31"/>
      <c r="B363" s="31"/>
    </row>
    <row r="364" spans="1:2" x14ac:dyDescent="0.25">
      <c r="A364" s="31"/>
      <c r="B364" s="31"/>
    </row>
    <row r="365" spans="1:2" x14ac:dyDescent="0.25">
      <c r="A365" s="31"/>
      <c r="B365" s="31"/>
    </row>
    <row r="366" spans="1:2" x14ac:dyDescent="0.25">
      <c r="A366" s="31"/>
      <c r="B366" s="31"/>
    </row>
    <row r="367" spans="1:2" x14ac:dyDescent="0.25">
      <c r="A367" s="31"/>
      <c r="B367" s="31"/>
    </row>
    <row r="368" spans="1:2" x14ac:dyDescent="0.25">
      <c r="A368" s="31"/>
      <c r="B368" s="31"/>
    </row>
    <row r="369" spans="1:2" x14ac:dyDescent="0.25">
      <c r="A369" s="31"/>
      <c r="B369" s="31"/>
    </row>
    <row r="370" spans="1:2" x14ac:dyDescent="0.25">
      <c r="A370" s="31"/>
      <c r="B370" s="31"/>
    </row>
    <row r="371" spans="1:2" x14ac:dyDescent="0.25">
      <c r="A371" s="31"/>
      <c r="B371" s="31"/>
    </row>
    <row r="372" spans="1:2" x14ac:dyDescent="0.25">
      <c r="A372" s="31"/>
      <c r="B372" s="31"/>
    </row>
    <row r="373" spans="1:2" x14ac:dyDescent="0.25">
      <c r="A373" s="31"/>
      <c r="B373" s="31"/>
    </row>
    <row r="374" spans="1:2" x14ac:dyDescent="0.25">
      <c r="A374" s="31"/>
      <c r="B374" s="31"/>
    </row>
    <row r="375" spans="1:2" x14ac:dyDescent="0.25">
      <c r="A375" s="31"/>
      <c r="B375" s="31"/>
    </row>
    <row r="376" spans="1:2" x14ac:dyDescent="0.25">
      <c r="A376" s="31"/>
      <c r="B376" s="31"/>
    </row>
    <row r="377" spans="1:2" x14ac:dyDescent="0.25">
      <c r="A377" s="31"/>
      <c r="B377" s="31"/>
    </row>
    <row r="378" spans="1:2" x14ac:dyDescent="0.25">
      <c r="A378" s="31"/>
      <c r="B378" s="31"/>
    </row>
    <row r="379" spans="1:2" x14ac:dyDescent="0.25">
      <c r="A379" s="31"/>
      <c r="B379" s="31"/>
    </row>
    <row r="380" spans="1:2" x14ac:dyDescent="0.25">
      <c r="A380" s="31"/>
      <c r="B380" s="31"/>
    </row>
    <row r="381" spans="1:2" x14ac:dyDescent="0.25">
      <c r="A381" s="31"/>
      <c r="B381" s="31"/>
    </row>
    <row r="382" spans="1:2" x14ac:dyDescent="0.25">
      <c r="A382" s="31"/>
      <c r="B382" s="31"/>
    </row>
    <row r="383" spans="1:2" x14ac:dyDescent="0.25">
      <c r="A383" s="31"/>
      <c r="B383" s="31"/>
    </row>
    <row r="384" spans="1:2" x14ac:dyDescent="0.25">
      <c r="A384" s="31"/>
      <c r="B384" s="31"/>
    </row>
    <row r="385" spans="1:2" x14ac:dyDescent="0.25">
      <c r="A385" s="31"/>
      <c r="B385" s="31"/>
    </row>
    <row r="386" spans="1:2" x14ac:dyDescent="0.25">
      <c r="A386" s="31"/>
      <c r="B386" s="31"/>
    </row>
    <row r="387" spans="1:2" x14ac:dyDescent="0.25">
      <c r="A387" s="31"/>
      <c r="B387" s="31"/>
    </row>
    <row r="388" spans="1:2" x14ac:dyDescent="0.25">
      <c r="A388" s="31"/>
      <c r="B388" s="31"/>
    </row>
    <row r="389" spans="1:2" x14ac:dyDescent="0.25">
      <c r="A389" s="31"/>
      <c r="B389" s="31"/>
    </row>
    <row r="390" spans="1:2" x14ac:dyDescent="0.25">
      <c r="A390" s="31"/>
      <c r="B390" s="31"/>
    </row>
    <row r="391" spans="1:2" x14ac:dyDescent="0.25">
      <c r="A391" s="31"/>
      <c r="B391" s="31"/>
    </row>
    <row r="392" spans="1:2" x14ac:dyDescent="0.25">
      <c r="A392" s="31"/>
      <c r="B392" s="31"/>
    </row>
    <row r="393" spans="1:2" x14ac:dyDescent="0.25">
      <c r="A393" s="31"/>
      <c r="B393" s="31"/>
    </row>
    <row r="394" spans="1:2" x14ac:dyDescent="0.25">
      <c r="A394" s="31"/>
      <c r="B394" s="31"/>
    </row>
    <row r="395" spans="1:2" x14ac:dyDescent="0.25">
      <c r="A395" s="31"/>
      <c r="B395" s="31"/>
    </row>
    <row r="396" spans="1:2" x14ac:dyDescent="0.25">
      <c r="A396" s="31"/>
      <c r="B396" s="31"/>
    </row>
    <row r="397" spans="1:2" x14ac:dyDescent="0.25">
      <c r="A397" s="31"/>
      <c r="B397" s="31"/>
    </row>
    <row r="398" spans="1:2" x14ac:dyDescent="0.25">
      <c r="A398" s="31"/>
      <c r="B398" s="31"/>
    </row>
    <row r="399" spans="1:2" x14ac:dyDescent="0.25">
      <c r="A399" s="31"/>
      <c r="B399" s="31"/>
    </row>
    <row r="400" spans="1:2" x14ac:dyDescent="0.25">
      <c r="A400" s="31"/>
      <c r="B400" s="31"/>
    </row>
    <row r="401" spans="1:2" x14ac:dyDescent="0.25">
      <c r="A401" s="31"/>
      <c r="B401" s="31"/>
    </row>
    <row r="402" spans="1:2" x14ac:dyDescent="0.25">
      <c r="A402" s="31"/>
      <c r="B402" s="31"/>
    </row>
    <row r="403" spans="1:2" x14ac:dyDescent="0.25">
      <c r="A403" s="31"/>
      <c r="B403" s="31"/>
    </row>
    <row r="404" spans="1:2" x14ac:dyDescent="0.25">
      <c r="A404" s="31"/>
      <c r="B404" s="31"/>
    </row>
    <row r="405" spans="1:2" x14ac:dyDescent="0.25">
      <c r="A405" s="31"/>
      <c r="B405" s="31"/>
    </row>
    <row r="406" spans="1:2" x14ac:dyDescent="0.25">
      <c r="A406" s="31"/>
      <c r="B406" s="31"/>
    </row>
    <row r="407" spans="1:2" x14ac:dyDescent="0.25">
      <c r="A407" s="31"/>
      <c r="B407" s="31"/>
    </row>
    <row r="408" spans="1:2" x14ac:dyDescent="0.25">
      <c r="A408" s="31"/>
      <c r="B408" s="31"/>
    </row>
    <row r="409" spans="1:2" x14ac:dyDescent="0.25">
      <c r="A409" s="31"/>
      <c r="B409" s="31"/>
    </row>
    <row r="410" spans="1:2" x14ac:dyDescent="0.25">
      <c r="A410" s="31"/>
      <c r="B410" s="31"/>
    </row>
    <row r="411" spans="1:2" x14ac:dyDescent="0.25">
      <c r="A411" s="31"/>
      <c r="B411" s="31"/>
    </row>
    <row r="412" spans="1:2" x14ac:dyDescent="0.25">
      <c r="A412" s="31"/>
      <c r="B412" s="31"/>
    </row>
    <row r="413" spans="1:2" x14ac:dyDescent="0.25">
      <c r="A413" s="31"/>
      <c r="B413" s="31"/>
    </row>
    <row r="414" spans="1:2" x14ac:dyDescent="0.25">
      <c r="A414" s="31"/>
      <c r="B414" s="31"/>
    </row>
    <row r="415" spans="1:2" x14ac:dyDescent="0.25">
      <c r="A415" s="31"/>
      <c r="B415" s="31"/>
    </row>
    <row r="416" spans="1:2" x14ac:dyDescent="0.25">
      <c r="A416" s="31"/>
      <c r="B416" s="31"/>
    </row>
    <row r="417" spans="1:2" x14ac:dyDescent="0.25">
      <c r="A417" s="31"/>
      <c r="B417" s="31"/>
    </row>
    <row r="418" spans="1:2" x14ac:dyDescent="0.25">
      <c r="A418" s="31"/>
      <c r="B418" s="31"/>
    </row>
    <row r="419" spans="1:2" x14ac:dyDescent="0.25">
      <c r="A419" s="31"/>
      <c r="B419" s="31"/>
    </row>
    <row r="420" spans="1:2" x14ac:dyDescent="0.25">
      <c r="A420" s="31"/>
      <c r="B420" s="31"/>
    </row>
    <row r="421" spans="1:2" x14ac:dyDescent="0.25">
      <c r="A421" s="31"/>
      <c r="B421" s="31"/>
    </row>
    <row r="422" spans="1:2" x14ac:dyDescent="0.25">
      <c r="A422" s="31"/>
      <c r="B422" s="31"/>
    </row>
    <row r="423" spans="1:2" x14ac:dyDescent="0.25">
      <c r="A423" s="31"/>
      <c r="B423" s="31"/>
    </row>
    <row r="424" spans="1:2" x14ac:dyDescent="0.25">
      <c r="A424" s="31"/>
      <c r="B424" s="31"/>
    </row>
    <row r="425" spans="1:2" x14ac:dyDescent="0.25">
      <c r="A425" s="31"/>
      <c r="B425" s="31"/>
    </row>
    <row r="426" spans="1:2" x14ac:dyDescent="0.25">
      <c r="A426" s="31"/>
      <c r="B426" s="31"/>
    </row>
    <row r="427" spans="1:2" x14ac:dyDescent="0.25">
      <c r="A427" s="31"/>
      <c r="B427" s="31"/>
    </row>
    <row r="428" spans="1:2" x14ac:dyDescent="0.25">
      <c r="A428" s="31"/>
      <c r="B428" s="31"/>
    </row>
    <row r="429" spans="1:2" x14ac:dyDescent="0.25">
      <c r="A429" s="31"/>
      <c r="B429" s="31"/>
    </row>
    <row r="430" spans="1:2" x14ac:dyDescent="0.25">
      <c r="A430" s="31"/>
      <c r="B430" s="31"/>
    </row>
    <row r="431" spans="1:2" x14ac:dyDescent="0.25">
      <c r="A431" s="31"/>
      <c r="B431" s="31"/>
    </row>
    <row r="432" spans="1:2" x14ac:dyDescent="0.25">
      <c r="A432" s="31"/>
      <c r="B432" s="31"/>
    </row>
    <row r="433" spans="1:2" x14ac:dyDescent="0.25">
      <c r="A433" s="31"/>
      <c r="B433" s="31"/>
    </row>
    <row r="434" spans="1:2" x14ac:dyDescent="0.25">
      <c r="A434" s="31"/>
      <c r="B434" s="31"/>
    </row>
    <row r="435" spans="1:2" x14ac:dyDescent="0.25">
      <c r="A435" s="31"/>
      <c r="B435" s="31"/>
    </row>
    <row r="436" spans="1:2" x14ac:dyDescent="0.25">
      <c r="A436" s="31"/>
      <c r="B436" s="31"/>
    </row>
  </sheetData>
  <sortState ref="A2:AR78">
    <sortCondition ref="A2:A7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opLeftCell="A34" workbookViewId="0">
      <selection activeCell="C64" sqref="C64"/>
    </sheetView>
  </sheetViews>
  <sheetFormatPr defaultRowHeight="15" x14ac:dyDescent="0.25"/>
  <cols>
    <col min="1" max="1" width="13.7109375" bestFit="1" customWidth="1"/>
    <col min="2" max="2" width="15.140625" bestFit="1" customWidth="1"/>
    <col min="3" max="3" width="18.85546875" bestFit="1" customWidth="1"/>
    <col min="4" max="4" width="19.42578125" bestFit="1" customWidth="1"/>
    <col min="5" max="5" width="16.85546875" bestFit="1" customWidth="1"/>
    <col min="6" max="6" width="20.7109375" bestFit="1" customWidth="1"/>
    <col min="7" max="7" width="14.140625" bestFit="1" customWidth="1"/>
  </cols>
  <sheetData>
    <row r="1" spans="1:22" s="43" customFormat="1" x14ac:dyDescent="0.25">
      <c r="A1" s="43" t="s">
        <v>0</v>
      </c>
      <c r="B1" s="46" t="s">
        <v>126</v>
      </c>
      <c r="C1" s="46" t="s">
        <v>127</v>
      </c>
      <c r="D1" s="46" t="s">
        <v>128</v>
      </c>
      <c r="E1" s="46" t="s">
        <v>129</v>
      </c>
      <c r="F1" s="46" t="s">
        <v>130</v>
      </c>
      <c r="G1" s="46" t="s">
        <v>131</v>
      </c>
      <c r="L1"/>
      <c r="M1"/>
      <c r="O1"/>
      <c r="P1" s="46"/>
      <c r="Q1" s="46"/>
      <c r="S1"/>
      <c r="T1"/>
      <c r="U1"/>
      <c r="V1"/>
    </row>
    <row r="2" spans="1:22" x14ac:dyDescent="0.25">
      <c r="A2" s="44" t="s">
        <v>43</v>
      </c>
      <c r="B2" s="46">
        <v>7</v>
      </c>
      <c r="C2" s="46">
        <v>2</v>
      </c>
      <c r="D2" s="46">
        <v>1</v>
      </c>
      <c r="E2" s="46" t="s">
        <v>135</v>
      </c>
      <c r="F2" s="46" t="s">
        <v>135</v>
      </c>
      <c r="G2" s="46">
        <v>10</v>
      </c>
    </row>
    <row r="3" spans="1:22" x14ac:dyDescent="0.25">
      <c r="A3" s="44" t="s">
        <v>44</v>
      </c>
      <c r="B3" s="46">
        <v>3</v>
      </c>
      <c r="C3" s="46" t="s">
        <v>135</v>
      </c>
      <c r="D3" s="46" t="s">
        <v>135</v>
      </c>
      <c r="E3" s="46" t="s">
        <v>135</v>
      </c>
      <c r="F3" s="46">
        <v>1</v>
      </c>
      <c r="G3" s="46">
        <v>3</v>
      </c>
    </row>
    <row r="4" spans="1:22" x14ac:dyDescent="0.25">
      <c r="A4" t="s">
        <v>45</v>
      </c>
      <c r="B4" s="46">
        <v>5</v>
      </c>
      <c r="C4" s="46">
        <v>2</v>
      </c>
      <c r="D4" s="46" t="s">
        <v>135</v>
      </c>
      <c r="E4" s="46" t="s">
        <v>135</v>
      </c>
      <c r="F4" s="46" t="s">
        <v>135</v>
      </c>
      <c r="G4" s="46">
        <v>7</v>
      </c>
    </row>
    <row r="5" spans="1:22" x14ac:dyDescent="0.25">
      <c r="A5" t="s">
        <v>46</v>
      </c>
      <c r="B5" s="46">
        <v>2</v>
      </c>
      <c r="C5" s="46" t="s">
        <v>135</v>
      </c>
      <c r="D5" s="46" t="s">
        <v>135</v>
      </c>
      <c r="E5" s="46" t="s">
        <v>135</v>
      </c>
      <c r="F5" s="46" t="s">
        <v>135</v>
      </c>
      <c r="G5" s="46">
        <v>2</v>
      </c>
    </row>
    <row r="6" spans="1:22" x14ac:dyDescent="0.25">
      <c r="A6" t="s">
        <v>47</v>
      </c>
      <c r="B6" s="46">
        <v>3</v>
      </c>
      <c r="C6" s="46" t="s">
        <v>135</v>
      </c>
      <c r="D6" s="46" t="s">
        <v>135</v>
      </c>
      <c r="E6" s="46" t="s">
        <v>135</v>
      </c>
      <c r="F6" s="46" t="s">
        <v>135</v>
      </c>
      <c r="G6" s="46">
        <v>3</v>
      </c>
    </row>
    <row r="7" spans="1:22" x14ac:dyDescent="0.25">
      <c r="A7" t="s">
        <v>48</v>
      </c>
      <c r="B7" s="46">
        <v>1</v>
      </c>
      <c r="C7" s="46" t="s">
        <v>135</v>
      </c>
      <c r="D7" s="46" t="s">
        <v>135</v>
      </c>
      <c r="E7" s="46" t="s">
        <v>135</v>
      </c>
      <c r="F7" s="46" t="s">
        <v>135</v>
      </c>
      <c r="G7" s="46">
        <v>1</v>
      </c>
    </row>
    <row r="8" spans="1:22" x14ac:dyDescent="0.25">
      <c r="A8" t="s">
        <v>49</v>
      </c>
      <c r="B8" s="46">
        <v>8</v>
      </c>
      <c r="C8" s="46">
        <v>2</v>
      </c>
      <c r="D8" s="46">
        <v>2</v>
      </c>
      <c r="E8" s="46" t="s">
        <v>135</v>
      </c>
      <c r="F8" s="46">
        <v>2</v>
      </c>
      <c r="G8" s="46">
        <v>12</v>
      </c>
    </row>
    <row r="9" spans="1:22" x14ac:dyDescent="0.25">
      <c r="A9" t="s">
        <v>50</v>
      </c>
      <c r="B9" s="46">
        <v>5</v>
      </c>
      <c r="C9" s="46">
        <v>2</v>
      </c>
      <c r="D9" s="46" t="s">
        <v>135</v>
      </c>
      <c r="E9" s="46" t="s">
        <v>135</v>
      </c>
      <c r="F9" s="46">
        <v>1</v>
      </c>
      <c r="G9" s="46">
        <v>7</v>
      </c>
    </row>
    <row r="10" spans="1:22" x14ac:dyDescent="0.25">
      <c r="A10" t="s">
        <v>51</v>
      </c>
      <c r="B10" s="46">
        <v>14</v>
      </c>
      <c r="C10" s="46">
        <v>2</v>
      </c>
      <c r="D10" s="46" t="s">
        <v>135</v>
      </c>
      <c r="E10" s="46" t="s">
        <v>135</v>
      </c>
      <c r="F10" s="46">
        <v>1</v>
      </c>
      <c r="G10" s="46">
        <v>16</v>
      </c>
    </row>
    <row r="11" spans="1:22" x14ac:dyDescent="0.25">
      <c r="A11" t="s">
        <v>52</v>
      </c>
      <c r="B11" s="46">
        <v>6</v>
      </c>
      <c r="C11" s="46">
        <v>3</v>
      </c>
      <c r="D11" s="46">
        <v>1</v>
      </c>
      <c r="E11" s="46" t="s">
        <v>135</v>
      </c>
      <c r="F11" s="46">
        <v>2</v>
      </c>
      <c r="G11" s="46">
        <v>10</v>
      </c>
    </row>
    <row r="12" spans="1:22" x14ac:dyDescent="0.25">
      <c r="A12" t="s">
        <v>53</v>
      </c>
      <c r="B12" s="46">
        <v>6</v>
      </c>
      <c r="C12" s="46">
        <v>1</v>
      </c>
      <c r="D12" s="46">
        <v>1</v>
      </c>
      <c r="E12" s="46">
        <v>1</v>
      </c>
      <c r="F12" s="46">
        <v>1</v>
      </c>
      <c r="G12" s="46">
        <v>9</v>
      </c>
    </row>
    <row r="13" spans="1:22" x14ac:dyDescent="0.25">
      <c r="A13" t="s">
        <v>54</v>
      </c>
      <c r="B13" s="46">
        <v>4</v>
      </c>
      <c r="C13" s="46">
        <v>3</v>
      </c>
      <c r="D13" s="46">
        <v>2</v>
      </c>
      <c r="E13" s="46" t="s">
        <v>135</v>
      </c>
      <c r="F13" s="46">
        <v>1</v>
      </c>
      <c r="G13" s="46">
        <v>9</v>
      </c>
    </row>
    <row r="14" spans="1:22" x14ac:dyDescent="0.25">
      <c r="A14" t="s">
        <v>55</v>
      </c>
      <c r="B14" s="46">
        <v>1</v>
      </c>
      <c r="C14" s="46" t="s">
        <v>135</v>
      </c>
      <c r="D14" s="46" t="s">
        <v>135</v>
      </c>
      <c r="E14" s="46" t="s">
        <v>135</v>
      </c>
      <c r="F14" s="46">
        <v>1</v>
      </c>
      <c r="G14" s="46">
        <v>1</v>
      </c>
    </row>
    <row r="15" spans="1:22" x14ac:dyDescent="0.25">
      <c r="A15" t="s">
        <v>56</v>
      </c>
      <c r="B15" s="46">
        <v>15</v>
      </c>
      <c r="C15" s="46">
        <v>3</v>
      </c>
      <c r="D15" s="46">
        <v>4</v>
      </c>
      <c r="E15" s="46">
        <v>2</v>
      </c>
      <c r="F15" s="46">
        <v>3</v>
      </c>
      <c r="G15" s="46">
        <v>24</v>
      </c>
    </row>
    <row r="16" spans="1:22" x14ac:dyDescent="0.25">
      <c r="A16" t="s">
        <v>57</v>
      </c>
      <c r="B16" s="46">
        <v>1</v>
      </c>
      <c r="C16" s="46">
        <v>1</v>
      </c>
      <c r="D16" s="46" t="s">
        <v>135</v>
      </c>
      <c r="E16" s="46" t="s">
        <v>135</v>
      </c>
      <c r="F16" s="46" t="s">
        <v>135</v>
      </c>
      <c r="G16" s="46">
        <v>2</v>
      </c>
    </row>
    <row r="17" spans="1:7" x14ac:dyDescent="0.25">
      <c r="A17" t="s">
        <v>58</v>
      </c>
      <c r="B17" s="46">
        <v>7</v>
      </c>
      <c r="C17" s="46">
        <v>1</v>
      </c>
      <c r="D17" s="46">
        <v>3</v>
      </c>
      <c r="E17" s="46">
        <v>1</v>
      </c>
      <c r="F17" s="46">
        <v>1</v>
      </c>
      <c r="G17" s="46">
        <v>12</v>
      </c>
    </row>
    <row r="18" spans="1:7" x14ac:dyDescent="0.25">
      <c r="A18" t="s">
        <v>59</v>
      </c>
      <c r="B18" s="46">
        <v>1</v>
      </c>
      <c r="C18" s="46" t="s">
        <v>135</v>
      </c>
      <c r="D18" s="46" t="s">
        <v>135</v>
      </c>
      <c r="E18" s="46" t="s">
        <v>135</v>
      </c>
      <c r="F18" s="46">
        <v>1</v>
      </c>
      <c r="G18" s="46">
        <v>1</v>
      </c>
    </row>
    <row r="19" spans="1:7" x14ac:dyDescent="0.25">
      <c r="A19" t="s">
        <v>60</v>
      </c>
      <c r="B19" s="46">
        <v>4</v>
      </c>
      <c r="C19" s="46" t="s">
        <v>135</v>
      </c>
      <c r="D19" s="46" t="s">
        <v>135</v>
      </c>
      <c r="E19" s="46" t="s">
        <v>135</v>
      </c>
      <c r="F19" s="46" t="s">
        <v>135</v>
      </c>
      <c r="G19" s="46">
        <v>4</v>
      </c>
    </row>
    <row r="20" spans="1:7" x14ac:dyDescent="0.25">
      <c r="A20" t="s">
        <v>61</v>
      </c>
      <c r="B20" s="46">
        <v>4</v>
      </c>
      <c r="C20" s="46">
        <v>2</v>
      </c>
      <c r="D20" s="46">
        <v>1</v>
      </c>
      <c r="E20" s="46" t="s">
        <v>135</v>
      </c>
      <c r="F20" s="46">
        <v>2</v>
      </c>
      <c r="G20" s="46">
        <v>7</v>
      </c>
    </row>
    <row r="21" spans="1:7" x14ac:dyDescent="0.25">
      <c r="A21" t="s">
        <v>62</v>
      </c>
      <c r="B21" s="46">
        <v>4</v>
      </c>
      <c r="C21" s="46">
        <v>3</v>
      </c>
      <c r="D21" s="46" t="s">
        <v>135</v>
      </c>
      <c r="E21" s="46" t="s">
        <v>135</v>
      </c>
      <c r="F21" s="46">
        <v>1</v>
      </c>
      <c r="G21" s="46">
        <v>7</v>
      </c>
    </row>
    <row r="22" spans="1:7" x14ac:dyDescent="0.25">
      <c r="A22" t="s">
        <v>63</v>
      </c>
      <c r="B22" s="46">
        <v>9</v>
      </c>
      <c r="C22" s="46" t="s">
        <v>135</v>
      </c>
      <c r="D22" s="46" t="s">
        <v>135</v>
      </c>
      <c r="E22" s="46" t="s">
        <v>135</v>
      </c>
      <c r="F22" s="46">
        <v>2</v>
      </c>
      <c r="G22" s="46">
        <v>9</v>
      </c>
    </row>
    <row r="23" spans="1:7" x14ac:dyDescent="0.25">
      <c r="A23" t="s">
        <v>64</v>
      </c>
      <c r="B23" s="46">
        <v>2</v>
      </c>
      <c r="C23" s="46" t="s">
        <v>135</v>
      </c>
      <c r="D23" s="46" t="s">
        <v>135</v>
      </c>
      <c r="E23" s="46" t="s">
        <v>135</v>
      </c>
      <c r="F23" s="46" t="s">
        <v>135</v>
      </c>
      <c r="G23" s="46">
        <v>2</v>
      </c>
    </row>
    <row r="24" spans="1:7" x14ac:dyDescent="0.25">
      <c r="A24" t="s">
        <v>65</v>
      </c>
      <c r="B24" s="46">
        <v>1</v>
      </c>
      <c r="C24" s="46" t="s">
        <v>135</v>
      </c>
      <c r="D24" s="46" t="s">
        <v>135</v>
      </c>
      <c r="E24" s="46" t="s">
        <v>135</v>
      </c>
      <c r="F24" s="46" t="s">
        <v>135</v>
      </c>
      <c r="G24" s="46">
        <v>1</v>
      </c>
    </row>
    <row r="25" spans="1:7" x14ac:dyDescent="0.25">
      <c r="A25" t="s">
        <v>66</v>
      </c>
      <c r="B25" s="46">
        <v>4</v>
      </c>
      <c r="C25" s="46">
        <v>3</v>
      </c>
      <c r="D25" s="46" t="s">
        <v>135</v>
      </c>
      <c r="E25" s="46" t="s">
        <v>135</v>
      </c>
      <c r="F25" s="46" t="s">
        <v>135</v>
      </c>
      <c r="G25" s="46">
        <v>7</v>
      </c>
    </row>
    <row r="26" spans="1:7" x14ac:dyDescent="0.25">
      <c r="A26" t="s">
        <v>67</v>
      </c>
      <c r="B26" s="46">
        <v>6</v>
      </c>
      <c r="C26" s="46" t="s">
        <v>135</v>
      </c>
      <c r="D26" s="46" t="s">
        <v>135</v>
      </c>
      <c r="E26" s="46" t="s">
        <v>135</v>
      </c>
      <c r="F26" s="46" t="s">
        <v>135</v>
      </c>
      <c r="G26" s="46">
        <v>6</v>
      </c>
    </row>
    <row r="27" spans="1:7" x14ac:dyDescent="0.25">
      <c r="A27" t="s">
        <v>68</v>
      </c>
      <c r="B27" s="46">
        <v>8</v>
      </c>
      <c r="C27" s="46">
        <v>2</v>
      </c>
      <c r="D27" s="46">
        <v>2</v>
      </c>
      <c r="E27" s="46" t="s">
        <v>135</v>
      </c>
      <c r="F27" s="46">
        <v>1</v>
      </c>
      <c r="G27" s="46">
        <v>12</v>
      </c>
    </row>
    <row r="28" spans="1:7" x14ac:dyDescent="0.25">
      <c r="A28" t="s">
        <v>69</v>
      </c>
      <c r="B28" s="46" t="s">
        <v>135</v>
      </c>
      <c r="C28" s="46" t="s">
        <v>135</v>
      </c>
      <c r="D28" s="46" t="s">
        <v>135</v>
      </c>
      <c r="E28" s="46" t="s">
        <v>135</v>
      </c>
      <c r="F28" s="46" t="s">
        <v>135</v>
      </c>
      <c r="G28" s="46" t="s">
        <v>135</v>
      </c>
    </row>
    <row r="29" spans="1:7" x14ac:dyDescent="0.25">
      <c r="A29" t="s">
        <v>70</v>
      </c>
      <c r="B29" s="46">
        <v>1</v>
      </c>
      <c r="C29" s="46" t="s">
        <v>135</v>
      </c>
      <c r="D29" s="46" t="s">
        <v>135</v>
      </c>
      <c r="E29" s="46" t="s">
        <v>135</v>
      </c>
      <c r="F29" s="46" t="s">
        <v>135</v>
      </c>
      <c r="G29" s="46">
        <v>1</v>
      </c>
    </row>
    <row r="30" spans="1:7" x14ac:dyDescent="0.25">
      <c r="A30" t="s">
        <v>71</v>
      </c>
      <c r="B30" s="46" t="s">
        <v>135</v>
      </c>
      <c r="C30" s="46" t="s">
        <v>135</v>
      </c>
      <c r="D30" s="46" t="s">
        <v>135</v>
      </c>
      <c r="E30" s="46" t="s">
        <v>135</v>
      </c>
      <c r="F30" s="46" t="s">
        <v>135</v>
      </c>
      <c r="G30" s="46" t="s">
        <v>135</v>
      </c>
    </row>
    <row r="31" spans="1:7" x14ac:dyDescent="0.25">
      <c r="A31" t="s">
        <v>72</v>
      </c>
      <c r="B31" s="46" t="s">
        <v>135</v>
      </c>
      <c r="C31" s="46" t="s">
        <v>135</v>
      </c>
      <c r="D31" s="46">
        <v>1</v>
      </c>
      <c r="E31" s="46" t="s">
        <v>135</v>
      </c>
      <c r="F31" s="46" t="s">
        <v>135</v>
      </c>
      <c r="G31" s="46">
        <v>1</v>
      </c>
    </row>
    <row r="32" spans="1:7" x14ac:dyDescent="0.25">
      <c r="A32" t="s">
        <v>73</v>
      </c>
      <c r="B32" s="46">
        <v>3</v>
      </c>
      <c r="C32" s="46" t="s">
        <v>135</v>
      </c>
      <c r="D32" s="46" t="s">
        <v>135</v>
      </c>
      <c r="E32" s="46" t="s">
        <v>135</v>
      </c>
      <c r="F32" s="46">
        <v>1</v>
      </c>
      <c r="G32" s="46">
        <v>3</v>
      </c>
    </row>
    <row r="33" spans="1:7" x14ac:dyDescent="0.25">
      <c r="A33" t="s">
        <v>74</v>
      </c>
      <c r="B33" s="46">
        <v>3</v>
      </c>
      <c r="C33" s="46" t="s">
        <v>135</v>
      </c>
      <c r="D33" s="46" t="s">
        <v>135</v>
      </c>
      <c r="E33" s="46" t="s">
        <v>135</v>
      </c>
      <c r="F33" s="46" t="s">
        <v>135</v>
      </c>
      <c r="G33" s="46">
        <v>3</v>
      </c>
    </row>
    <row r="34" spans="1:7" x14ac:dyDescent="0.25">
      <c r="A34" t="s">
        <v>75</v>
      </c>
      <c r="B34" s="46" t="s">
        <v>135</v>
      </c>
      <c r="C34" s="46" t="s">
        <v>135</v>
      </c>
      <c r="D34" s="46" t="s">
        <v>135</v>
      </c>
      <c r="E34" s="46" t="s">
        <v>135</v>
      </c>
      <c r="F34" s="46" t="s">
        <v>135</v>
      </c>
      <c r="G34" s="46" t="s">
        <v>135</v>
      </c>
    </row>
    <row r="35" spans="1:7" x14ac:dyDescent="0.25">
      <c r="A35" t="s">
        <v>76</v>
      </c>
      <c r="B35" s="46" t="s">
        <v>135</v>
      </c>
      <c r="C35" s="46" t="s">
        <v>135</v>
      </c>
      <c r="D35" s="46" t="s">
        <v>135</v>
      </c>
      <c r="E35" s="46" t="s">
        <v>135</v>
      </c>
      <c r="F35" s="46" t="s">
        <v>135</v>
      </c>
      <c r="G35" s="46" t="s">
        <v>135</v>
      </c>
    </row>
    <row r="36" spans="1:7" x14ac:dyDescent="0.25">
      <c r="A36" t="s">
        <v>77</v>
      </c>
      <c r="B36" s="46">
        <v>3</v>
      </c>
      <c r="C36" s="46" t="s">
        <v>135</v>
      </c>
      <c r="D36" s="46">
        <v>1</v>
      </c>
      <c r="E36" s="46" t="s">
        <v>135</v>
      </c>
      <c r="F36" s="46" t="s">
        <v>135</v>
      </c>
      <c r="G36" s="46">
        <v>4</v>
      </c>
    </row>
    <row r="37" spans="1:7" x14ac:dyDescent="0.25">
      <c r="A37" t="s">
        <v>78</v>
      </c>
      <c r="B37" s="46">
        <v>6</v>
      </c>
      <c r="C37" s="46">
        <v>4</v>
      </c>
      <c r="D37" s="46">
        <v>2</v>
      </c>
      <c r="E37" s="46" t="s">
        <v>135</v>
      </c>
      <c r="F37" s="46" t="s">
        <v>135</v>
      </c>
      <c r="G37" s="46">
        <v>12</v>
      </c>
    </row>
    <row r="38" spans="1:7" x14ac:dyDescent="0.25">
      <c r="A38" t="s">
        <v>79</v>
      </c>
      <c r="B38" s="46">
        <v>4</v>
      </c>
      <c r="C38" s="46">
        <v>2</v>
      </c>
      <c r="D38" s="46" t="s">
        <v>135</v>
      </c>
      <c r="E38" s="46" t="s">
        <v>135</v>
      </c>
      <c r="F38" s="46">
        <v>1</v>
      </c>
      <c r="G38" s="46">
        <v>6</v>
      </c>
    </row>
    <row r="39" spans="1:7" x14ac:dyDescent="0.25">
      <c r="A39" t="s">
        <v>80</v>
      </c>
      <c r="B39" s="46">
        <v>1</v>
      </c>
      <c r="C39" s="46">
        <v>1</v>
      </c>
      <c r="D39" s="46" t="s">
        <v>135</v>
      </c>
      <c r="E39" s="46" t="s">
        <v>135</v>
      </c>
      <c r="F39" s="46" t="s">
        <v>135</v>
      </c>
      <c r="G39" s="46">
        <v>2</v>
      </c>
    </row>
    <row r="40" spans="1:7" x14ac:dyDescent="0.25">
      <c r="A40" t="s">
        <v>81</v>
      </c>
      <c r="B40" s="46">
        <v>3</v>
      </c>
      <c r="C40" s="46" t="s">
        <v>135</v>
      </c>
      <c r="D40" s="46" t="s">
        <v>135</v>
      </c>
      <c r="E40" s="46" t="s">
        <v>135</v>
      </c>
      <c r="F40" s="46" t="s">
        <v>135</v>
      </c>
      <c r="G40" s="46">
        <v>3</v>
      </c>
    </row>
    <row r="41" spans="1:7" x14ac:dyDescent="0.25">
      <c r="A41" t="s">
        <v>82</v>
      </c>
      <c r="B41" s="46">
        <v>8</v>
      </c>
      <c r="C41" s="46">
        <v>4</v>
      </c>
      <c r="D41" s="46">
        <v>1</v>
      </c>
      <c r="E41" s="46" t="s">
        <v>135</v>
      </c>
      <c r="F41" s="46">
        <v>2</v>
      </c>
      <c r="G41" s="46">
        <v>13</v>
      </c>
    </row>
    <row r="42" spans="1:7" x14ac:dyDescent="0.25">
      <c r="A42" t="s">
        <v>83</v>
      </c>
      <c r="B42" s="46">
        <v>6</v>
      </c>
      <c r="C42" s="46" t="s">
        <v>135</v>
      </c>
      <c r="D42" s="46" t="s">
        <v>135</v>
      </c>
      <c r="E42" s="46" t="s">
        <v>135</v>
      </c>
      <c r="F42" s="46" t="s">
        <v>135</v>
      </c>
      <c r="G42" s="46">
        <v>6</v>
      </c>
    </row>
    <row r="43" spans="1:7" x14ac:dyDescent="0.25">
      <c r="A43" t="s">
        <v>84</v>
      </c>
      <c r="B43" s="46">
        <v>9</v>
      </c>
      <c r="C43" s="46">
        <v>4</v>
      </c>
      <c r="D43" s="46">
        <v>2</v>
      </c>
      <c r="E43" s="46" t="s">
        <v>135</v>
      </c>
      <c r="F43" s="46" t="s">
        <v>135</v>
      </c>
      <c r="G43" s="46">
        <v>15</v>
      </c>
    </row>
    <row r="44" spans="1:7" x14ac:dyDescent="0.25">
      <c r="A44" t="s">
        <v>85</v>
      </c>
      <c r="B44" s="46">
        <v>3</v>
      </c>
      <c r="C44" s="46">
        <v>1</v>
      </c>
      <c r="D44" s="46" t="s">
        <v>135</v>
      </c>
      <c r="E44" s="46" t="s">
        <v>135</v>
      </c>
      <c r="F44" s="46" t="s">
        <v>135</v>
      </c>
      <c r="G44" s="46">
        <v>4</v>
      </c>
    </row>
    <row r="45" spans="1:7" x14ac:dyDescent="0.25">
      <c r="A45" s="45" t="s">
        <v>86</v>
      </c>
      <c r="B45" s="46">
        <v>5</v>
      </c>
      <c r="C45" s="46">
        <v>1</v>
      </c>
      <c r="D45" s="46" t="s">
        <v>135</v>
      </c>
      <c r="E45" s="46" t="s">
        <v>135</v>
      </c>
      <c r="F45" s="46">
        <v>1</v>
      </c>
      <c r="G45" s="46">
        <v>6</v>
      </c>
    </row>
    <row r="46" spans="1:7" x14ac:dyDescent="0.25">
      <c r="A46" s="45" t="s">
        <v>87</v>
      </c>
      <c r="B46" s="46">
        <v>6</v>
      </c>
      <c r="C46" s="46" t="s">
        <v>135</v>
      </c>
      <c r="D46" s="46" t="s">
        <v>135</v>
      </c>
      <c r="E46" s="46" t="s">
        <v>135</v>
      </c>
      <c r="F46" s="46" t="s">
        <v>135</v>
      </c>
      <c r="G46" s="46">
        <v>6</v>
      </c>
    </row>
    <row r="47" spans="1:7" x14ac:dyDescent="0.25">
      <c r="A47" s="45" t="s">
        <v>88</v>
      </c>
      <c r="B47" s="46">
        <v>11</v>
      </c>
      <c r="C47" s="46">
        <v>3</v>
      </c>
      <c r="D47" s="46" t="s">
        <v>135</v>
      </c>
      <c r="E47" s="46" t="s">
        <v>135</v>
      </c>
      <c r="F47" s="46">
        <v>3</v>
      </c>
      <c r="G47" s="46">
        <v>14</v>
      </c>
    </row>
    <row r="48" spans="1:7" x14ac:dyDescent="0.25">
      <c r="A48" s="45" t="s">
        <v>89</v>
      </c>
      <c r="B48" s="46">
        <v>9</v>
      </c>
      <c r="C48" s="46">
        <v>4</v>
      </c>
      <c r="D48" s="46">
        <v>1</v>
      </c>
      <c r="E48" s="46" t="s">
        <v>135</v>
      </c>
      <c r="F48" s="46">
        <v>1</v>
      </c>
      <c r="G48" s="46">
        <v>14</v>
      </c>
    </row>
    <row r="49" spans="1:7" x14ac:dyDescent="0.25">
      <c r="A49" s="45" t="s">
        <v>90</v>
      </c>
      <c r="B49" s="46">
        <v>14</v>
      </c>
      <c r="C49" s="46">
        <v>6</v>
      </c>
      <c r="D49" s="46">
        <v>2</v>
      </c>
      <c r="E49" s="46" t="s">
        <v>135</v>
      </c>
      <c r="F49" s="46">
        <v>1</v>
      </c>
      <c r="G49" s="46">
        <v>22</v>
      </c>
    </row>
    <row r="50" spans="1:7" x14ac:dyDescent="0.25">
      <c r="A50" s="45" t="s">
        <v>91</v>
      </c>
      <c r="B50" s="46">
        <v>7</v>
      </c>
      <c r="C50" s="46">
        <v>2</v>
      </c>
      <c r="D50" s="46" t="s">
        <v>135</v>
      </c>
      <c r="E50" s="46" t="s">
        <v>135</v>
      </c>
      <c r="F50" s="46" t="s">
        <v>135</v>
      </c>
      <c r="G50" s="46">
        <v>9</v>
      </c>
    </row>
    <row r="51" spans="1:7" x14ac:dyDescent="0.25">
      <c r="A51" t="s">
        <v>92</v>
      </c>
      <c r="B51" s="46">
        <v>2</v>
      </c>
      <c r="C51" s="46">
        <v>2</v>
      </c>
      <c r="D51" s="46">
        <v>1</v>
      </c>
      <c r="E51" s="46" t="s">
        <v>135</v>
      </c>
      <c r="F51" s="46" t="s">
        <v>135</v>
      </c>
      <c r="G51" s="46">
        <v>5</v>
      </c>
    </row>
    <row r="52" spans="1:7" x14ac:dyDescent="0.25">
      <c r="A52" t="s">
        <v>93</v>
      </c>
      <c r="B52" s="46">
        <v>14</v>
      </c>
      <c r="C52" s="46">
        <v>5</v>
      </c>
      <c r="D52" s="46">
        <v>3</v>
      </c>
      <c r="E52" s="46" t="s">
        <v>135</v>
      </c>
      <c r="F52" s="46">
        <v>1</v>
      </c>
      <c r="G52" s="46">
        <v>22</v>
      </c>
    </row>
    <row r="53" spans="1:7" x14ac:dyDescent="0.25">
      <c r="A53" t="s">
        <v>94</v>
      </c>
      <c r="B53" s="46">
        <v>3</v>
      </c>
      <c r="C53" s="46">
        <v>2</v>
      </c>
      <c r="D53" s="46" t="s">
        <v>135</v>
      </c>
      <c r="E53" s="46" t="s">
        <v>135</v>
      </c>
      <c r="F53" s="46" t="s">
        <v>135</v>
      </c>
      <c r="G53" s="46">
        <v>5</v>
      </c>
    </row>
    <row r="54" spans="1:7" x14ac:dyDescent="0.25">
      <c r="A54" t="s">
        <v>95</v>
      </c>
      <c r="B54" s="46">
        <v>4</v>
      </c>
      <c r="C54" s="46">
        <v>1</v>
      </c>
      <c r="D54" s="46" t="s">
        <v>135</v>
      </c>
      <c r="E54" s="46" t="s">
        <v>135</v>
      </c>
      <c r="F54" s="46" t="s">
        <v>135</v>
      </c>
      <c r="G54" s="46">
        <v>5</v>
      </c>
    </row>
    <row r="55" spans="1:7" x14ac:dyDescent="0.25">
      <c r="A55" t="s">
        <v>96</v>
      </c>
      <c r="B55" s="46">
        <v>7</v>
      </c>
      <c r="C55" s="46">
        <v>1</v>
      </c>
      <c r="D55" s="46">
        <v>1</v>
      </c>
      <c r="E55" s="46" t="s">
        <v>135</v>
      </c>
      <c r="F55" s="46">
        <v>1</v>
      </c>
      <c r="G55" s="46">
        <v>9</v>
      </c>
    </row>
    <row r="56" spans="1:7" x14ac:dyDescent="0.25">
      <c r="A56" t="s">
        <v>97</v>
      </c>
      <c r="B56" s="46">
        <v>63</v>
      </c>
      <c r="C56" s="46">
        <v>10</v>
      </c>
      <c r="D56" s="46">
        <v>31</v>
      </c>
      <c r="E56" s="46">
        <v>3</v>
      </c>
      <c r="F56" s="46">
        <v>16</v>
      </c>
      <c r="G56" s="46">
        <v>107</v>
      </c>
    </row>
    <row r="57" spans="1:7" x14ac:dyDescent="0.25">
      <c r="A57" t="s">
        <v>98</v>
      </c>
      <c r="B57" s="46">
        <v>4</v>
      </c>
      <c r="C57" s="46" t="s">
        <v>135</v>
      </c>
      <c r="D57" s="46" t="s">
        <v>135</v>
      </c>
      <c r="E57" s="46" t="s">
        <v>135</v>
      </c>
      <c r="F57" s="46">
        <v>2</v>
      </c>
      <c r="G57" s="46">
        <v>4</v>
      </c>
    </row>
    <row r="58" spans="1:7" x14ac:dyDescent="0.25">
      <c r="A58" t="s">
        <v>99</v>
      </c>
      <c r="B58" s="46">
        <v>4</v>
      </c>
      <c r="C58" s="46" t="s">
        <v>135</v>
      </c>
      <c r="D58" s="46">
        <v>1</v>
      </c>
      <c r="E58" s="46" t="s">
        <v>135</v>
      </c>
      <c r="F58" s="46" t="s">
        <v>135</v>
      </c>
      <c r="G58" s="46">
        <v>5</v>
      </c>
    </row>
    <row r="59" spans="1:7" x14ac:dyDescent="0.25">
      <c r="A59" t="s">
        <v>100</v>
      </c>
      <c r="B59" s="46">
        <v>16</v>
      </c>
      <c r="C59" s="46">
        <v>8</v>
      </c>
      <c r="D59" s="46">
        <v>1</v>
      </c>
      <c r="E59" s="46" t="s">
        <v>135</v>
      </c>
      <c r="F59" s="46">
        <v>2</v>
      </c>
      <c r="G59" s="46">
        <v>25</v>
      </c>
    </row>
    <row r="60" spans="1:7" x14ac:dyDescent="0.25">
      <c r="A60" t="s">
        <v>101</v>
      </c>
      <c r="B60" s="46">
        <v>2</v>
      </c>
      <c r="C60" s="46" t="s">
        <v>135</v>
      </c>
      <c r="D60" s="46" t="s">
        <v>135</v>
      </c>
      <c r="E60" s="46" t="s">
        <v>135</v>
      </c>
      <c r="F60" s="46">
        <v>1</v>
      </c>
      <c r="G60" s="46">
        <v>2</v>
      </c>
    </row>
    <row r="61" spans="1:7" x14ac:dyDescent="0.25">
      <c r="A61" t="s">
        <v>102</v>
      </c>
      <c r="B61" s="46">
        <v>9</v>
      </c>
      <c r="C61" s="46">
        <v>6</v>
      </c>
      <c r="D61" s="46">
        <v>2</v>
      </c>
      <c r="E61" s="46" t="s">
        <v>135</v>
      </c>
      <c r="F61" s="46">
        <v>1</v>
      </c>
      <c r="G61" s="46">
        <v>17</v>
      </c>
    </row>
    <row r="62" spans="1:7" x14ac:dyDescent="0.25">
      <c r="A62" t="s">
        <v>103</v>
      </c>
      <c r="B62" s="46">
        <v>4</v>
      </c>
      <c r="C62" s="46">
        <v>5</v>
      </c>
      <c r="D62" s="46" t="s">
        <v>135</v>
      </c>
      <c r="E62" s="46" t="s">
        <v>135</v>
      </c>
      <c r="F62" s="46" t="s">
        <v>135</v>
      </c>
      <c r="G62" s="46">
        <v>9</v>
      </c>
    </row>
    <row r="63" spans="1:7" x14ac:dyDescent="0.25">
      <c r="A63" t="s">
        <v>104</v>
      </c>
      <c r="B63" s="46">
        <v>6</v>
      </c>
      <c r="C63" s="46">
        <v>2</v>
      </c>
      <c r="D63" s="46" t="s">
        <v>135</v>
      </c>
      <c r="E63" s="46" t="s">
        <v>135</v>
      </c>
      <c r="F63" s="46">
        <v>2</v>
      </c>
      <c r="G63" s="46">
        <v>8</v>
      </c>
    </row>
    <row r="64" spans="1:7" x14ac:dyDescent="0.25">
      <c r="A64" t="s">
        <v>105</v>
      </c>
      <c r="B64" s="46">
        <v>11</v>
      </c>
      <c r="C64" s="46">
        <v>3</v>
      </c>
      <c r="D64" s="46">
        <v>3</v>
      </c>
      <c r="E64" s="46">
        <v>1</v>
      </c>
      <c r="F64" s="46" t="s">
        <v>135</v>
      </c>
      <c r="G64" s="46">
        <v>18</v>
      </c>
    </row>
    <row r="65" spans="1:7" x14ac:dyDescent="0.25">
      <c r="A65" t="s">
        <v>106</v>
      </c>
      <c r="B65" s="46">
        <v>6</v>
      </c>
      <c r="C65" s="46" t="s">
        <v>135</v>
      </c>
      <c r="D65" s="46" t="s">
        <v>135</v>
      </c>
      <c r="E65" s="46" t="s">
        <v>135</v>
      </c>
      <c r="F65" s="46">
        <v>1</v>
      </c>
      <c r="G65" s="46">
        <v>6</v>
      </c>
    </row>
    <row r="66" spans="1:7" x14ac:dyDescent="0.25">
      <c r="A66" t="s">
        <v>107</v>
      </c>
      <c r="B66" s="46">
        <v>1</v>
      </c>
      <c r="C66" s="46" t="s">
        <v>135</v>
      </c>
      <c r="D66" s="46" t="s">
        <v>135</v>
      </c>
      <c r="E66" s="46" t="s">
        <v>135</v>
      </c>
      <c r="F66" s="46" t="s">
        <v>135</v>
      </c>
      <c r="G66" s="46">
        <v>1</v>
      </c>
    </row>
    <row r="67" spans="1:7" x14ac:dyDescent="0.25">
      <c r="A67" t="s">
        <v>108</v>
      </c>
      <c r="B67" s="46">
        <v>11</v>
      </c>
      <c r="C67" s="46">
        <v>2</v>
      </c>
      <c r="D67" s="46">
        <v>1</v>
      </c>
      <c r="E67" s="46">
        <v>1</v>
      </c>
      <c r="F67" s="46">
        <v>1</v>
      </c>
      <c r="G67" s="46">
        <v>15</v>
      </c>
    </row>
    <row r="68" spans="1:7" x14ac:dyDescent="0.25">
      <c r="A68" t="s">
        <v>109</v>
      </c>
      <c r="B68" s="46">
        <v>7</v>
      </c>
      <c r="C68" s="46">
        <v>1</v>
      </c>
      <c r="D68" s="46" t="s">
        <v>135</v>
      </c>
      <c r="E68" s="46" t="s">
        <v>135</v>
      </c>
      <c r="F68" s="46">
        <v>3</v>
      </c>
      <c r="G68" s="46">
        <v>8</v>
      </c>
    </row>
    <row r="69" spans="1:7" x14ac:dyDescent="0.25">
      <c r="A69" t="s">
        <v>110</v>
      </c>
      <c r="B69" s="46">
        <v>8</v>
      </c>
      <c r="C69" s="46">
        <v>1</v>
      </c>
      <c r="D69" s="46">
        <v>2</v>
      </c>
      <c r="E69" s="46" t="s">
        <v>135</v>
      </c>
      <c r="F69" s="46" t="s">
        <v>135</v>
      </c>
      <c r="G69" s="46">
        <v>11</v>
      </c>
    </row>
    <row r="70" spans="1:7" x14ac:dyDescent="0.25">
      <c r="A70" s="41" t="s">
        <v>111</v>
      </c>
      <c r="B70" s="46">
        <v>511</v>
      </c>
      <c r="C70" s="46">
        <v>134</v>
      </c>
      <c r="D70" s="46">
        <v>104</v>
      </c>
      <c r="E70" s="46">
        <v>13</v>
      </c>
      <c r="F70" s="46">
        <v>76</v>
      </c>
      <c r="G70" s="46">
        <v>762</v>
      </c>
    </row>
    <row r="71" spans="1:7" x14ac:dyDescent="0.25">
      <c r="A71" t="s">
        <v>112</v>
      </c>
      <c r="B71" s="46">
        <v>7</v>
      </c>
      <c r="C71" s="46">
        <v>2</v>
      </c>
      <c r="D71" s="46" t="s">
        <v>135</v>
      </c>
      <c r="E71" s="46" t="s">
        <v>135</v>
      </c>
      <c r="F71" s="46" t="s">
        <v>135</v>
      </c>
      <c r="G71" s="46">
        <v>9</v>
      </c>
    </row>
    <row r="72" spans="1:7" x14ac:dyDescent="0.25">
      <c r="A72" t="s">
        <v>113</v>
      </c>
      <c r="B72" s="46">
        <v>5</v>
      </c>
      <c r="C72" s="46">
        <v>1</v>
      </c>
      <c r="D72" s="46" t="s">
        <v>135</v>
      </c>
      <c r="E72" s="46" t="s">
        <v>135</v>
      </c>
      <c r="F72" s="46" t="s">
        <v>135</v>
      </c>
      <c r="G72" s="46">
        <v>6</v>
      </c>
    </row>
    <row r="73" spans="1:7" x14ac:dyDescent="0.25">
      <c r="A73" t="s">
        <v>114</v>
      </c>
      <c r="B73" s="46" t="s">
        <v>135</v>
      </c>
      <c r="C73" s="46" t="s">
        <v>135</v>
      </c>
      <c r="D73" s="46">
        <v>1</v>
      </c>
      <c r="E73" s="46" t="s">
        <v>135</v>
      </c>
      <c r="F73" s="46" t="s">
        <v>135</v>
      </c>
      <c r="G73" s="46">
        <v>1</v>
      </c>
    </row>
    <row r="74" spans="1:7" x14ac:dyDescent="0.25">
      <c r="A74" t="s">
        <v>115</v>
      </c>
      <c r="B74" s="46">
        <v>63</v>
      </c>
      <c r="C74" s="46">
        <v>13</v>
      </c>
      <c r="D74" s="46">
        <v>25</v>
      </c>
      <c r="E74" s="46">
        <v>4</v>
      </c>
      <c r="F74" s="46">
        <v>12</v>
      </c>
      <c r="G74" s="46">
        <v>105</v>
      </c>
    </row>
    <row r="75" spans="1:7" x14ac:dyDescent="0.25">
      <c r="A75" t="s">
        <v>116</v>
      </c>
      <c r="B75" s="46">
        <v>13</v>
      </c>
      <c r="C75" s="46">
        <v>2</v>
      </c>
      <c r="D75" s="46">
        <v>2</v>
      </c>
      <c r="E75" s="46" t="s">
        <v>135</v>
      </c>
      <c r="F75" s="46">
        <v>2</v>
      </c>
      <c r="G75" s="46">
        <v>17</v>
      </c>
    </row>
    <row r="76" spans="1:7" x14ac:dyDescent="0.25">
      <c r="A76" t="s">
        <v>117</v>
      </c>
      <c r="B76" s="46">
        <v>3</v>
      </c>
      <c r="C76" s="46">
        <v>1</v>
      </c>
      <c r="D76" s="46">
        <v>3</v>
      </c>
      <c r="E76" s="46" t="s">
        <v>135</v>
      </c>
      <c r="F76" s="46" t="s">
        <v>135</v>
      </c>
      <c r="G76" s="46">
        <v>7</v>
      </c>
    </row>
    <row r="77" spans="1:7" x14ac:dyDescent="0.25">
      <c r="A77" t="s">
        <v>118</v>
      </c>
      <c r="B77" s="46">
        <v>4</v>
      </c>
      <c r="C77" s="46" t="s">
        <v>135</v>
      </c>
      <c r="D77" s="46" t="s">
        <v>135</v>
      </c>
      <c r="E77" s="46" t="s">
        <v>135</v>
      </c>
      <c r="F77" s="46" t="s">
        <v>135</v>
      </c>
      <c r="G77" s="46">
        <v>4</v>
      </c>
    </row>
    <row r="78" spans="1:7" x14ac:dyDescent="0.25">
      <c r="A78" t="s">
        <v>119</v>
      </c>
      <c r="B78" s="46" t="s">
        <v>135</v>
      </c>
      <c r="C78" s="46" t="s">
        <v>135</v>
      </c>
      <c r="D78" s="46" t="s">
        <v>135</v>
      </c>
      <c r="E78" s="46" t="s">
        <v>135</v>
      </c>
      <c r="F78" s="46" t="s">
        <v>135</v>
      </c>
      <c r="G78" s="46" t="s">
        <v>135</v>
      </c>
    </row>
    <row r="79" spans="1:7" x14ac:dyDescent="0.25">
      <c r="A79" t="s">
        <v>120</v>
      </c>
      <c r="B79" s="46">
        <v>1</v>
      </c>
      <c r="C79" s="46">
        <v>2</v>
      </c>
      <c r="D79" s="46" t="s">
        <v>135</v>
      </c>
      <c r="E79" s="46" t="s">
        <v>135</v>
      </c>
      <c r="F79" s="46" t="s">
        <v>135</v>
      </c>
      <c r="G79" s="46">
        <v>3</v>
      </c>
    </row>
  </sheetData>
  <sortState ref="A2:V79">
    <sortCondition ref="A2:A7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opLeftCell="A34" workbookViewId="0">
      <selection activeCell="C46" sqref="C46"/>
    </sheetView>
  </sheetViews>
  <sheetFormatPr defaultRowHeight="15" x14ac:dyDescent="0.25"/>
  <cols>
    <col min="1" max="1" width="13.7109375" style="33" bestFit="1" customWidth="1"/>
  </cols>
  <sheetData>
    <row r="1" spans="1:15" s="49" customFormat="1" ht="45" x14ac:dyDescent="0.25">
      <c r="A1" s="47" t="s">
        <v>0</v>
      </c>
      <c r="B1" s="49" t="s">
        <v>132</v>
      </c>
      <c r="C1" s="49" t="s">
        <v>133</v>
      </c>
      <c r="D1" s="49" t="s">
        <v>134</v>
      </c>
      <c r="E1" s="43"/>
      <c r="K1" s="47"/>
      <c r="O1" s="43"/>
    </row>
    <row r="2" spans="1:15" x14ac:dyDescent="0.25">
      <c r="A2" s="26" t="s">
        <v>43</v>
      </c>
      <c r="B2" s="46">
        <v>4</v>
      </c>
      <c r="C2" s="46">
        <v>2</v>
      </c>
      <c r="D2" s="46">
        <v>7</v>
      </c>
    </row>
    <row r="3" spans="1:15" x14ac:dyDescent="0.25">
      <c r="A3" s="26" t="s">
        <v>44</v>
      </c>
      <c r="B3" s="46">
        <v>1</v>
      </c>
      <c r="C3" s="46">
        <v>1</v>
      </c>
      <c r="D3" s="46" t="s">
        <v>135</v>
      </c>
    </row>
    <row r="4" spans="1:15" x14ac:dyDescent="0.25">
      <c r="A4" s="26" t="s">
        <v>45</v>
      </c>
      <c r="B4" s="46">
        <v>3</v>
      </c>
      <c r="C4" s="46">
        <v>2</v>
      </c>
      <c r="D4" s="46">
        <v>3</v>
      </c>
    </row>
    <row r="5" spans="1:15" x14ac:dyDescent="0.25">
      <c r="A5" s="26" t="s">
        <v>46</v>
      </c>
      <c r="B5" s="46" t="s">
        <v>135</v>
      </c>
      <c r="C5" s="46" t="s">
        <v>135</v>
      </c>
      <c r="D5" s="46" t="s">
        <v>135</v>
      </c>
    </row>
    <row r="6" spans="1:15" x14ac:dyDescent="0.25">
      <c r="A6" s="26" t="s">
        <v>47</v>
      </c>
      <c r="B6" s="46">
        <v>1</v>
      </c>
      <c r="C6" s="46" t="s">
        <v>135</v>
      </c>
      <c r="D6" s="46">
        <v>1</v>
      </c>
    </row>
    <row r="7" spans="1:15" x14ac:dyDescent="0.25">
      <c r="A7" s="26" t="s">
        <v>48</v>
      </c>
      <c r="B7" s="46" t="s">
        <v>135</v>
      </c>
      <c r="C7" s="46">
        <v>1</v>
      </c>
      <c r="D7" s="46" t="s">
        <v>135</v>
      </c>
    </row>
    <row r="8" spans="1:15" x14ac:dyDescent="0.25">
      <c r="A8" s="26" t="s">
        <v>49</v>
      </c>
      <c r="B8" s="46">
        <v>2</v>
      </c>
      <c r="C8" s="46">
        <v>5</v>
      </c>
      <c r="D8" s="46">
        <v>6</v>
      </c>
    </row>
    <row r="9" spans="1:15" x14ac:dyDescent="0.25">
      <c r="A9" s="26" t="s">
        <v>50</v>
      </c>
      <c r="B9" s="46" t="s">
        <v>135</v>
      </c>
      <c r="C9" s="46">
        <v>3</v>
      </c>
      <c r="D9" s="46" t="s">
        <v>135</v>
      </c>
    </row>
    <row r="10" spans="1:15" x14ac:dyDescent="0.25">
      <c r="A10" s="26" t="s">
        <v>51</v>
      </c>
      <c r="B10" s="46">
        <v>4</v>
      </c>
      <c r="C10" s="46">
        <v>7</v>
      </c>
      <c r="D10" s="46">
        <v>6</v>
      </c>
    </row>
    <row r="11" spans="1:15" x14ac:dyDescent="0.25">
      <c r="A11" s="26" t="s">
        <v>52</v>
      </c>
      <c r="B11" s="46">
        <v>2</v>
      </c>
      <c r="C11" s="46">
        <v>4</v>
      </c>
      <c r="D11" s="46">
        <v>2</v>
      </c>
    </row>
    <row r="12" spans="1:15" x14ac:dyDescent="0.25">
      <c r="A12" s="26" t="s">
        <v>53</v>
      </c>
      <c r="B12" s="46">
        <v>1</v>
      </c>
      <c r="C12" s="46">
        <v>6</v>
      </c>
      <c r="D12" s="46">
        <v>5</v>
      </c>
    </row>
    <row r="13" spans="1:15" x14ac:dyDescent="0.25">
      <c r="A13" s="26" t="s">
        <v>54</v>
      </c>
      <c r="B13" s="46">
        <v>1</v>
      </c>
      <c r="C13" s="46">
        <v>4</v>
      </c>
      <c r="D13" s="46" t="s">
        <v>135</v>
      </c>
    </row>
    <row r="14" spans="1:15" x14ac:dyDescent="0.25">
      <c r="A14" s="26" t="s">
        <v>55</v>
      </c>
      <c r="B14" s="46" t="s">
        <v>135</v>
      </c>
      <c r="C14" s="46" t="s">
        <v>135</v>
      </c>
      <c r="D14" s="46" t="s">
        <v>135</v>
      </c>
    </row>
    <row r="15" spans="1:15" x14ac:dyDescent="0.25">
      <c r="A15" s="26" t="s">
        <v>56</v>
      </c>
      <c r="B15" s="46">
        <v>7</v>
      </c>
      <c r="C15" s="46">
        <v>9</v>
      </c>
      <c r="D15" s="46">
        <v>5</v>
      </c>
    </row>
    <row r="16" spans="1:15" x14ac:dyDescent="0.25">
      <c r="A16" s="26" t="s">
        <v>57</v>
      </c>
      <c r="B16" s="46" t="s">
        <v>135</v>
      </c>
      <c r="C16" s="46" t="s">
        <v>135</v>
      </c>
      <c r="D16" s="46" t="s">
        <v>135</v>
      </c>
    </row>
    <row r="17" spans="1:4" x14ac:dyDescent="0.25">
      <c r="A17" s="26" t="s">
        <v>58</v>
      </c>
      <c r="B17" s="46">
        <v>6</v>
      </c>
      <c r="C17" s="46">
        <v>3</v>
      </c>
      <c r="D17" s="46">
        <v>5</v>
      </c>
    </row>
    <row r="18" spans="1:4" x14ac:dyDescent="0.25">
      <c r="A18" s="26" t="s">
        <v>59</v>
      </c>
      <c r="B18" s="46" t="s">
        <v>135</v>
      </c>
      <c r="C18" s="46" t="s">
        <v>135</v>
      </c>
      <c r="D18" s="46">
        <v>1</v>
      </c>
    </row>
    <row r="19" spans="1:4" x14ac:dyDescent="0.25">
      <c r="A19" s="26" t="s">
        <v>60</v>
      </c>
      <c r="B19" s="46">
        <v>1</v>
      </c>
      <c r="C19" s="46" t="s">
        <v>135</v>
      </c>
      <c r="D19" s="46">
        <v>1</v>
      </c>
    </row>
    <row r="20" spans="1:4" x14ac:dyDescent="0.25">
      <c r="A20" s="26" t="s">
        <v>61</v>
      </c>
      <c r="B20" s="46">
        <v>1</v>
      </c>
      <c r="C20" s="46">
        <v>3</v>
      </c>
      <c r="D20" s="46" t="s">
        <v>135</v>
      </c>
    </row>
    <row r="21" spans="1:4" x14ac:dyDescent="0.25">
      <c r="A21" s="26" t="s">
        <v>62</v>
      </c>
      <c r="B21" s="46" t="s">
        <v>135</v>
      </c>
      <c r="C21" s="46">
        <v>1</v>
      </c>
      <c r="D21" s="46">
        <v>1</v>
      </c>
    </row>
    <row r="22" spans="1:4" x14ac:dyDescent="0.25">
      <c r="A22" s="26" t="s">
        <v>63</v>
      </c>
      <c r="B22" s="46">
        <v>5</v>
      </c>
      <c r="C22" s="46">
        <v>4</v>
      </c>
      <c r="D22" s="46">
        <v>5</v>
      </c>
    </row>
    <row r="23" spans="1:4" x14ac:dyDescent="0.25">
      <c r="A23" s="26" t="s">
        <v>64</v>
      </c>
      <c r="B23" s="46">
        <v>1</v>
      </c>
      <c r="C23" s="46" t="s">
        <v>135</v>
      </c>
      <c r="D23" s="46" t="s">
        <v>135</v>
      </c>
    </row>
    <row r="24" spans="1:4" x14ac:dyDescent="0.25">
      <c r="A24" s="26" t="s">
        <v>65</v>
      </c>
      <c r="B24" s="46">
        <v>1</v>
      </c>
      <c r="C24" s="46" t="s">
        <v>135</v>
      </c>
      <c r="D24" s="46">
        <v>1</v>
      </c>
    </row>
    <row r="25" spans="1:4" x14ac:dyDescent="0.25">
      <c r="A25" s="26" t="s">
        <v>66</v>
      </c>
      <c r="B25" s="46">
        <v>2</v>
      </c>
      <c r="C25" s="46">
        <v>4</v>
      </c>
      <c r="D25" s="46">
        <v>2</v>
      </c>
    </row>
    <row r="26" spans="1:4" x14ac:dyDescent="0.25">
      <c r="A26" s="26" t="s">
        <v>67</v>
      </c>
      <c r="B26" s="46">
        <v>1</v>
      </c>
      <c r="C26" s="46">
        <v>4</v>
      </c>
      <c r="D26" s="46">
        <v>1</v>
      </c>
    </row>
    <row r="27" spans="1:4" x14ac:dyDescent="0.25">
      <c r="A27" s="26" t="s">
        <v>68</v>
      </c>
      <c r="B27" s="46">
        <v>1</v>
      </c>
      <c r="C27" s="46">
        <v>4</v>
      </c>
      <c r="D27" s="46">
        <v>1</v>
      </c>
    </row>
    <row r="28" spans="1:4" x14ac:dyDescent="0.25">
      <c r="A28" s="26" t="s">
        <v>69</v>
      </c>
      <c r="B28" s="46" t="s">
        <v>135</v>
      </c>
      <c r="C28" s="46" t="s">
        <v>135</v>
      </c>
      <c r="D28" s="46" t="s">
        <v>135</v>
      </c>
    </row>
    <row r="29" spans="1:4" x14ac:dyDescent="0.25">
      <c r="A29" s="26" t="s">
        <v>70</v>
      </c>
      <c r="B29" s="46">
        <v>1</v>
      </c>
      <c r="C29" s="46" t="s">
        <v>135</v>
      </c>
      <c r="D29" s="46" t="s">
        <v>135</v>
      </c>
    </row>
    <row r="30" spans="1:4" x14ac:dyDescent="0.25">
      <c r="A30" s="26" t="s">
        <v>71</v>
      </c>
      <c r="B30" s="46" t="s">
        <v>135</v>
      </c>
      <c r="C30" s="46" t="s">
        <v>135</v>
      </c>
      <c r="D30" s="46" t="s">
        <v>135</v>
      </c>
    </row>
    <row r="31" spans="1:4" x14ac:dyDescent="0.25">
      <c r="A31" s="26" t="s">
        <v>72</v>
      </c>
      <c r="B31" s="46">
        <v>1</v>
      </c>
      <c r="C31" s="46" t="s">
        <v>135</v>
      </c>
      <c r="D31" s="46" t="s">
        <v>135</v>
      </c>
    </row>
    <row r="32" spans="1:4" x14ac:dyDescent="0.25">
      <c r="A32" s="26" t="s">
        <v>73</v>
      </c>
      <c r="B32" s="46">
        <v>2</v>
      </c>
      <c r="C32" s="46">
        <v>2</v>
      </c>
      <c r="D32" s="46">
        <v>3</v>
      </c>
    </row>
    <row r="33" spans="1:4" x14ac:dyDescent="0.25">
      <c r="A33" s="26" t="s">
        <v>74</v>
      </c>
      <c r="B33" s="46" t="s">
        <v>135</v>
      </c>
      <c r="C33" s="46">
        <v>2</v>
      </c>
      <c r="D33" s="46">
        <v>1</v>
      </c>
    </row>
    <row r="34" spans="1:4" x14ac:dyDescent="0.25">
      <c r="A34" s="26" t="s">
        <v>75</v>
      </c>
      <c r="B34" s="46" t="s">
        <v>135</v>
      </c>
      <c r="C34" s="46" t="s">
        <v>135</v>
      </c>
      <c r="D34" s="46" t="s">
        <v>135</v>
      </c>
    </row>
    <row r="35" spans="1:4" x14ac:dyDescent="0.25">
      <c r="A35" s="26" t="s">
        <v>76</v>
      </c>
      <c r="B35" s="46" t="s">
        <v>135</v>
      </c>
      <c r="C35" s="46" t="s">
        <v>135</v>
      </c>
      <c r="D35" s="46" t="s">
        <v>135</v>
      </c>
    </row>
    <row r="36" spans="1:4" x14ac:dyDescent="0.25">
      <c r="A36" s="26" t="s">
        <v>77</v>
      </c>
      <c r="B36" s="46" t="s">
        <v>135</v>
      </c>
      <c r="C36" s="46">
        <v>1</v>
      </c>
      <c r="D36" s="46">
        <v>2</v>
      </c>
    </row>
    <row r="37" spans="1:4" x14ac:dyDescent="0.25">
      <c r="A37" s="26" t="s">
        <v>78</v>
      </c>
      <c r="B37" s="46">
        <v>5</v>
      </c>
      <c r="C37" s="46">
        <v>4</v>
      </c>
      <c r="D37" s="46">
        <v>2</v>
      </c>
    </row>
    <row r="38" spans="1:4" x14ac:dyDescent="0.25">
      <c r="A38" s="26" t="s">
        <v>79</v>
      </c>
      <c r="B38" s="46">
        <v>2</v>
      </c>
      <c r="C38" s="46">
        <v>1</v>
      </c>
      <c r="D38" s="46">
        <v>6</v>
      </c>
    </row>
    <row r="39" spans="1:4" x14ac:dyDescent="0.25">
      <c r="A39" s="26" t="s">
        <v>80</v>
      </c>
      <c r="B39" s="46" t="s">
        <v>135</v>
      </c>
      <c r="C39" s="46">
        <v>1</v>
      </c>
      <c r="D39" s="46">
        <v>1</v>
      </c>
    </row>
    <row r="40" spans="1:4" x14ac:dyDescent="0.25">
      <c r="A40" s="26" t="s">
        <v>81</v>
      </c>
      <c r="B40" s="46">
        <v>1</v>
      </c>
      <c r="C40" s="46">
        <v>1</v>
      </c>
      <c r="D40" s="46" t="s">
        <v>135</v>
      </c>
    </row>
    <row r="41" spans="1:4" x14ac:dyDescent="0.25">
      <c r="A41" s="26" t="s">
        <v>82</v>
      </c>
      <c r="B41" s="46">
        <v>2</v>
      </c>
      <c r="C41" s="46">
        <v>6</v>
      </c>
      <c r="D41" s="46">
        <v>3</v>
      </c>
    </row>
    <row r="42" spans="1:4" x14ac:dyDescent="0.25">
      <c r="A42" s="26" t="s">
        <v>83</v>
      </c>
      <c r="B42" s="46">
        <v>1</v>
      </c>
      <c r="C42" s="46">
        <v>3</v>
      </c>
      <c r="D42" s="46">
        <v>3</v>
      </c>
    </row>
    <row r="43" spans="1:4" x14ac:dyDescent="0.25">
      <c r="A43" s="26" t="s">
        <v>84</v>
      </c>
      <c r="B43" s="46">
        <v>3</v>
      </c>
      <c r="C43" s="46">
        <v>8</v>
      </c>
      <c r="D43" s="46">
        <v>1</v>
      </c>
    </row>
    <row r="44" spans="1:4" x14ac:dyDescent="0.25">
      <c r="A44" s="26" t="s">
        <v>85</v>
      </c>
      <c r="B44" s="46" t="s">
        <v>135</v>
      </c>
      <c r="C44" s="46" t="s">
        <v>135</v>
      </c>
      <c r="D44" s="46">
        <v>1</v>
      </c>
    </row>
    <row r="45" spans="1:4" x14ac:dyDescent="0.25">
      <c r="A45" s="48" t="s">
        <v>86</v>
      </c>
      <c r="B45" s="46">
        <v>1</v>
      </c>
      <c r="C45" s="46" t="s">
        <v>135</v>
      </c>
      <c r="D45" s="46">
        <v>2</v>
      </c>
    </row>
    <row r="46" spans="1:4" x14ac:dyDescent="0.25">
      <c r="A46" s="48" t="s">
        <v>87</v>
      </c>
      <c r="B46" s="46">
        <v>2</v>
      </c>
      <c r="C46" s="46">
        <v>4</v>
      </c>
      <c r="D46" s="46">
        <v>2</v>
      </c>
    </row>
    <row r="47" spans="1:4" x14ac:dyDescent="0.25">
      <c r="A47" s="48" t="s">
        <v>88</v>
      </c>
      <c r="B47" s="46">
        <v>5</v>
      </c>
      <c r="C47" s="46">
        <v>8</v>
      </c>
      <c r="D47" s="46">
        <v>7</v>
      </c>
    </row>
    <row r="48" spans="1:4" x14ac:dyDescent="0.25">
      <c r="A48" s="48" t="s">
        <v>89</v>
      </c>
      <c r="B48" s="46">
        <v>5</v>
      </c>
      <c r="C48" s="46">
        <v>9</v>
      </c>
      <c r="D48" s="46">
        <v>1</v>
      </c>
    </row>
    <row r="49" spans="1:4" x14ac:dyDescent="0.25">
      <c r="A49" s="48" t="s">
        <v>90</v>
      </c>
      <c r="B49" s="46">
        <v>10</v>
      </c>
      <c r="C49" s="46">
        <v>8</v>
      </c>
      <c r="D49" s="46">
        <v>3</v>
      </c>
    </row>
    <row r="50" spans="1:4" x14ac:dyDescent="0.25">
      <c r="A50" s="48" t="s">
        <v>91</v>
      </c>
      <c r="B50" s="46">
        <v>7</v>
      </c>
      <c r="C50" s="46">
        <v>2</v>
      </c>
      <c r="D50" s="46">
        <v>2</v>
      </c>
    </row>
    <row r="51" spans="1:4" x14ac:dyDescent="0.25">
      <c r="A51" s="26" t="s">
        <v>92</v>
      </c>
      <c r="B51" s="46">
        <v>1</v>
      </c>
      <c r="C51" s="46">
        <v>1</v>
      </c>
      <c r="D51" s="46" t="s">
        <v>135</v>
      </c>
    </row>
    <row r="52" spans="1:4" x14ac:dyDescent="0.25">
      <c r="A52" s="26" t="s">
        <v>93</v>
      </c>
      <c r="B52" s="46" t="s">
        <v>135</v>
      </c>
      <c r="C52" s="46">
        <v>10</v>
      </c>
      <c r="D52" s="46">
        <v>7</v>
      </c>
    </row>
    <row r="53" spans="1:4" x14ac:dyDescent="0.25">
      <c r="A53" s="26" t="s">
        <v>94</v>
      </c>
      <c r="B53" s="46">
        <v>3</v>
      </c>
      <c r="C53" s="46">
        <v>3</v>
      </c>
      <c r="D53" s="46">
        <v>1</v>
      </c>
    </row>
    <row r="54" spans="1:4" x14ac:dyDescent="0.25">
      <c r="A54" s="26" t="s">
        <v>95</v>
      </c>
      <c r="B54" s="46" t="s">
        <v>135</v>
      </c>
      <c r="C54" s="46">
        <v>3</v>
      </c>
      <c r="D54" s="46" t="s">
        <v>135</v>
      </c>
    </row>
    <row r="55" spans="1:4" x14ac:dyDescent="0.25">
      <c r="A55" s="26" t="s">
        <v>96</v>
      </c>
      <c r="B55" s="46">
        <v>1</v>
      </c>
      <c r="C55" s="46">
        <v>4</v>
      </c>
      <c r="D55" s="46">
        <v>5</v>
      </c>
    </row>
    <row r="56" spans="1:4" x14ac:dyDescent="0.25">
      <c r="A56" s="26" t="s">
        <v>97</v>
      </c>
      <c r="B56" s="46">
        <v>19</v>
      </c>
      <c r="C56" s="46">
        <v>34</v>
      </c>
      <c r="D56" s="46">
        <v>26</v>
      </c>
    </row>
    <row r="57" spans="1:4" x14ac:dyDescent="0.25">
      <c r="A57" s="26" t="s">
        <v>98</v>
      </c>
      <c r="B57" s="46">
        <v>2</v>
      </c>
      <c r="C57" s="46" t="s">
        <v>135</v>
      </c>
      <c r="D57" s="46">
        <v>1</v>
      </c>
    </row>
    <row r="58" spans="1:4" x14ac:dyDescent="0.25">
      <c r="A58" s="26" t="s">
        <v>99</v>
      </c>
      <c r="B58" s="46">
        <v>1</v>
      </c>
      <c r="C58" s="46">
        <v>3</v>
      </c>
      <c r="D58" s="46">
        <v>2</v>
      </c>
    </row>
    <row r="59" spans="1:4" x14ac:dyDescent="0.25">
      <c r="A59" s="26" t="s">
        <v>100</v>
      </c>
      <c r="B59" s="46">
        <v>11</v>
      </c>
      <c r="C59" s="46">
        <v>10</v>
      </c>
      <c r="D59" s="46">
        <v>5</v>
      </c>
    </row>
    <row r="60" spans="1:4" x14ac:dyDescent="0.25">
      <c r="A60" s="26" t="s">
        <v>101</v>
      </c>
      <c r="B60" s="46" t="s">
        <v>135</v>
      </c>
      <c r="C60" s="46" t="s">
        <v>135</v>
      </c>
      <c r="D60" s="46">
        <v>1</v>
      </c>
    </row>
    <row r="61" spans="1:4" x14ac:dyDescent="0.25">
      <c r="A61" s="26" t="s">
        <v>102</v>
      </c>
      <c r="B61" s="46">
        <v>5</v>
      </c>
      <c r="C61" s="46">
        <v>8</v>
      </c>
      <c r="D61" s="46">
        <v>1</v>
      </c>
    </row>
    <row r="62" spans="1:4" x14ac:dyDescent="0.25">
      <c r="A62" s="26" t="s">
        <v>103</v>
      </c>
      <c r="B62" s="46">
        <v>1</v>
      </c>
      <c r="C62" s="46">
        <v>6</v>
      </c>
      <c r="D62" s="46">
        <v>5</v>
      </c>
    </row>
    <row r="63" spans="1:4" x14ac:dyDescent="0.25">
      <c r="A63" s="26" t="s">
        <v>104</v>
      </c>
      <c r="B63" s="46" t="s">
        <v>135</v>
      </c>
      <c r="C63" s="46">
        <v>3</v>
      </c>
      <c r="D63" s="46">
        <v>1</v>
      </c>
    </row>
    <row r="64" spans="1:4" x14ac:dyDescent="0.25">
      <c r="A64" s="26" t="s">
        <v>105</v>
      </c>
      <c r="B64" s="46">
        <v>3</v>
      </c>
      <c r="C64" s="46">
        <v>8</v>
      </c>
      <c r="D64" s="46">
        <v>3</v>
      </c>
    </row>
    <row r="65" spans="1:4" x14ac:dyDescent="0.25">
      <c r="A65" s="26" t="s">
        <v>106</v>
      </c>
      <c r="B65" s="46">
        <v>5</v>
      </c>
      <c r="C65" s="46">
        <v>5</v>
      </c>
      <c r="D65" s="46">
        <v>3</v>
      </c>
    </row>
    <row r="66" spans="1:4" x14ac:dyDescent="0.25">
      <c r="A66" s="26" t="s">
        <v>107</v>
      </c>
      <c r="B66" s="46" t="s">
        <v>135</v>
      </c>
      <c r="C66" s="46" t="s">
        <v>135</v>
      </c>
      <c r="D66" s="46" t="s">
        <v>135</v>
      </c>
    </row>
    <row r="67" spans="1:4" x14ac:dyDescent="0.25">
      <c r="A67" s="26" t="s">
        <v>108</v>
      </c>
      <c r="B67" s="46">
        <v>3</v>
      </c>
      <c r="C67" s="46">
        <v>6</v>
      </c>
      <c r="D67" s="46">
        <v>3</v>
      </c>
    </row>
    <row r="68" spans="1:4" x14ac:dyDescent="0.25">
      <c r="A68" s="26" t="s">
        <v>109</v>
      </c>
      <c r="B68" s="46">
        <v>3</v>
      </c>
      <c r="C68" s="46">
        <v>8</v>
      </c>
      <c r="D68" s="46">
        <v>1</v>
      </c>
    </row>
    <row r="69" spans="1:4" x14ac:dyDescent="0.25">
      <c r="A69" s="26" t="s">
        <v>110</v>
      </c>
      <c r="B69" s="46">
        <v>3</v>
      </c>
      <c r="C69" s="46">
        <v>5</v>
      </c>
      <c r="D69" s="46">
        <v>3</v>
      </c>
    </row>
    <row r="70" spans="1:4" x14ac:dyDescent="0.25">
      <c r="A70" s="29" t="s">
        <v>111</v>
      </c>
      <c r="B70" s="46">
        <v>195</v>
      </c>
      <c r="C70" s="46">
        <v>299</v>
      </c>
      <c r="D70" s="46">
        <v>206</v>
      </c>
    </row>
    <row r="71" spans="1:4" x14ac:dyDescent="0.25">
      <c r="A71" s="26" t="s">
        <v>112</v>
      </c>
      <c r="B71" s="46">
        <v>1</v>
      </c>
      <c r="C71" s="46">
        <v>4</v>
      </c>
      <c r="D71" s="46">
        <v>1</v>
      </c>
    </row>
    <row r="72" spans="1:4" x14ac:dyDescent="0.25">
      <c r="A72" s="26" t="s">
        <v>113</v>
      </c>
      <c r="B72" s="46">
        <v>1</v>
      </c>
      <c r="C72" s="46">
        <v>2</v>
      </c>
      <c r="D72" s="46">
        <v>1</v>
      </c>
    </row>
    <row r="73" spans="1:4" x14ac:dyDescent="0.25">
      <c r="A73" s="26" t="s">
        <v>114</v>
      </c>
      <c r="B73" s="46" t="s">
        <v>135</v>
      </c>
      <c r="C73" s="46">
        <v>1</v>
      </c>
      <c r="D73" s="46" t="s">
        <v>135</v>
      </c>
    </row>
    <row r="74" spans="1:4" x14ac:dyDescent="0.25">
      <c r="A74" s="26" t="s">
        <v>115</v>
      </c>
      <c r="B74" s="46">
        <v>33</v>
      </c>
      <c r="C74" s="46">
        <v>41</v>
      </c>
      <c r="D74" s="46">
        <v>35</v>
      </c>
    </row>
    <row r="75" spans="1:4" x14ac:dyDescent="0.25">
      <c r="A75" s="26" t="s">
        <v>116</v>
      </c>
      <c r="B75" s="46">
        <v>1</v>
      </c>
      <c r="C75" s="46">
        <v>6</v>
      </c>
      <c r="D75" s="46">
        <v>4</v>
      </c>
    </row>
    <row r="76" spans="1:4" x14ac:dyDescent="0.25">
      <c r="A76" s="26" t="s">
        <v>117</v>
      </c>
      <c r="B76" s="46">
        <v>3</v>
      </c>
      <c r="C76" s="46" t="s">
        <v>135</v>
      </c>
      <c r="D76" s="46">
        <v>2</v>
      </c>
    </row>
    <row r="77" spans="1:4" x14ac:dyDescent="0.25">
      <c r="A77" s="26" t="s">
        <v>118</v>
      </c>
      <c r="B77" s="46">
        <v>1</v>
      </c>
      <c r="C77" s="46" t="s">
        <v>135</v>
      </c>
      <c r="D77" s="46">
        <v>1</v>
      </c>
    </row>
    <row r="78" spans="1:4" x14ac:dyDescent="0.25">
      <c r="A78" s="26" t="s">
        <v>119</v>
      </c>
      <c r="B78" s="46" t="s">
        <v>135</v>
      </c>
      <c r="C78" s="46" t="s">
        <v>135</v>
      </c>
      <c r="D78" s="46" t="s">
        <v>135</v>
      </c>
    </row>
    <row r="79" spans="1:4" x14ac:dyDescent="0.25">
      <c r="A79" s="26" t="s">
        <v>120</v>
      </c>
      <c r="B79" s="46">
        <v>1</v>
      </c>
      <c r="C79" s="46">
        <v>1</v>
      </c>
      <c r="D79" s="46">
        <v>1</v>
      </c>
    </row>
    <row r="80" spans="1:4" x14ac:dyDescent="0.25">
      <c r="A80"/>
    </row>
  </sheetData>
  <sortState ref="A2:O81">
    <sortCondition ref="A2:A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ProbID - County</vt:lpstr>
      <vt:lpstr>KAs</vt:lpstr>
      <vt:lpstr>Person Type</vt:lpstr>
      <vt:lpstr>Crash Type</vt:lpstr>
    </vt:vector>
  </TitlesOfParts>
  <Company>Department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Graham</dc:creator>
  <cp:lastModifiedBy>Amy Graham</cp:lastModifiedBy>
  <dcterms:created xsi:type="dcterms:W3CDTF">2022-11-08T19:50:17Z</dcterms:created>
  <dcterms:modified xsi:type="dcterms:W3CDTF">2022-12-13T18:01:56Z</dcterms:modified>
</cp:coreProperties>
</file>