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I:\WQD-DWSRF\WQD_Capacity Development\Main_Programs\Templates\"/>
    </mc:Choice>
  </mc:AlternateContent>
  <xr:revisionPtr revIDLastSave="0" documentId="13_ncr:1_{1224A928-86FD-4648-A054-EB9BC468ACCE}" xr6:coauthVersionLast="47" xr6:coauthVersionMax="47" xr10:uidLastSave="{00000000-0000-0000-0000-000000000000}"/>
  <bookViews>
    <workbookView xWindow="-120" yWindow="-120" windowWidth="29040" windowHeight="15840" xr2:uid="{00000000-000D-0000-FFFF-FFFF00000000}"/>
  </bookViews>
  <sheets>
    <sheet name="Capacity Development Checksheet" sheetId="8" r:id="rId1"/>
    <sheet name="Additional Information" sheetId="2" r:id="rId2"/>
    <sheet name="RESULTS" sheetId="10" r:id="rId3"/>
  </sheets>
  <definedNames>
    <definedName name="_xlnm.Print_Area" localSheetId="0">'Capacity Development Checksheet'!$A$1:$G$185</definedName>
    <definedName name="_xlnm.Print_Area" localSheetId="2">RESULTS!$A$1:$N$67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60" i="8" l="1"/>
  <c r="I160" i="8" s="1"/>
  <c r="G4" i="10"/>
  <c r="G3" i="10"/>
  <c r="H160" i="8" l="1" a="1"/>
  <c r="H160" i="8" s="1"/>
  <c r="E94" i="8"/>
  <c r="H70" i="8" a="1"/>
  <c r="H70" i="8" s="1"/>
  <c r="H71" i="8" a="1"/>
  <c r="H71" i="8" s="1"/>
  <c r="E31" i="8" l="1"/>
  <c r="I56" i="8"/>
  <c r="H43" i="8" a="1"/>
  <c r="H43" i="8" s="1"/>
  <c r="H80" i="8" a="1"/>
  <c r="H80" i="8" s="1"/>
  <c r="H121" i="8" l="1" a="1"/>
  <c r="H121" i="8" s="1"/>
  <c r="E66" i="8"/>
  <c r="H66" i="8" s="1" a="1"/>
  <c r="H66" i="8" s="1"/>
  <c r="E177" i="8"/>
  <c r="H177" i="8" s="1" a="1"/>
  <c r="H177" i="8" s="1"/>
  <c r="P61" i="10" s="1"/>
  <c r="E171" i="8"/>
  <c r="H171" i="8" s="1" a="1"/>
  <c r="H171" i="8" s="1"/>
  <c r="P60" i="10" s="1"/>
  <c r="E167" i="8"/>
  <c r="E154" i="8"/>
  <c r="H154" i="8" s="1" a="1"/>
  <c r="H154" i="8" s="1"/>
  <c r="P56" i="10" s="1"/>
  <c r="H182" i="8" a="1"/>
  <c r="H182" i="8" s="1"/>
  <c r="H181" i="8" a="1"/>
  <c r="H181" i="8" s="1"/>
  <c r="P62" i="10" s="1"/>
  <c r="H166" i="8" a="1"/>
  <c r="H166" i="8" s="1"/>
  <c r="P58" i="10" s="1"/>
  <c r="H159" i="8" a="1"/>
  <c r="H159" i="8" s="1"/>
  <c r="H153" i="8" a="1"/>
  <c r="H153" i="8" s="1"/>
  <c r="H150" i="8" a="1"/>
  <c r="H150" i="8" s="1"/>
  <c r="E146" i="8"/>
  <c r="H146" i="8" s="1" a="1"/>
  <c r="H146" i="8" s="1"/>
  <c r="P53" i="10" s="1"/>
  <c r="H145" i="8" a="1"/>
  <c r="H145" i="8" s="1"/>
  <c r="P52" i="10" s="1"/>
  <c r="H139" i="8" a="1"/>
  <c r="H139" i="8" s="1"/>
  <c r="P51" i="10" s="1"/>
  <c r="H138" i="8" a="1"/>
  <c r="H138" i="8" s="1"/>
  <c r="P50" i="10" s="1"/>
  <c r="H135" i="8" a="1"/>
  <c r="H135" i="8" s="1"/>
  <c r="P49" i="10" s="1"/>
  <c r="H164" i="8" a="1"/>
  <c r="H164" i="8" s="1"/>
  <c r="H151" i="8" a="1"/>
  <c r="H151" i="8" s="1"/>
  <c r="H157" i="8" a="1"/>
  <c r="H157" i="8" s="1"/>
  <c r="H148" i="8" a="1"/>
  <c r="H148" i="8" s="1"/>
  <c r="H143" i="8" a="1"/>
  <c r="H143" i="8" s="1"/>
  <c r="H142" i="8" a="1"/>
  <c r="H142" i="8" s="1"/>
  <c r="H141" i="8" a="1"/>
  <c r="H141" i="8" s="1"/>
  <c r="H140" i="8" a="1"/>
  <c r="H140" i="8" s="1"/>
  <c r="H136" i="8" a="1"/>
  <c r="H136" i="8" s="1"/>
  <c r="H128" i="8" a="1"/>
  <c r="H128" i="8" s="1"/>
  <c r="E131" i="8"/>
  <c r="H131" i="8" s="1" a="1"/>
  <c r="H131" i="8" s="1"/>
  <c r="P48" i="10" s="1"/>
  <c r="H130" i="8" a="1"/>
  <c r="H130" i="8" s="1"/>
  <c r="P47" i="10" s="1"/>
  <c r="H127" i="8" a="1"/>
  <c r="H127" i="8" s="1"/>
  <c r="P46" i="10" s="1"/>
  <c r="H126" i="8" a="1"/>
  <c r="H126" i="8" s="1"/>
  <c r="H120" i="8" a="1"/>
  <c r="H120" i="8" s="1"/>
  <c r="H119" i="8" a="1"/>
  <c r="H119" i="8" s="1"/>
  <c r="H115" i="8" a="1"/>
  <c r="H115" i="8" s="1"/>
  <c r="H114" i="8" a="1"/>
  <c r="H114" i="8" s="1"/>
  <c r="H118" i="8" a="1"/>
  <c r="H118" i="8" s="1"/>
  <c r="P44" i="10" s="1"/>
  <c r="H117" i="8" a="1"/>
  <c r="H117" i="8" s="1"/>
  <c r="P43" i="10" s="1"/>
  <c r="H113" i="8" a="1"/>
  <c r="H113" i="8" s="1"/>
  <c r="P42" i="10" s="1"/>
  <c r="H112" i="8" a="1"/>
  <c r="H112" i="8" s="1"/>
  <c r="P41" i="10" s="1"/>
  <c r="H105" i="8" a="1"/>
  <c r="H105" i="8" s="1"/>
  <c r="H100" i="8" a="1"/>
  <c r="H100" i="8" s="1"/>
  <c r="H99" i="8" a="1"/>
  <c r="H99" i="8" s="1"/>
  <c r="P38" i="10" s="1"/>
  <c r="H93" i="8" a="1"/>
  <c r="H93" i="8" s="1"/>
  <c r="P37" i="10" s="1"/>
  <c r="H88" i="8" a="1"/>
  <c r="H88" i="8" s="1"/>
  <c r="P36" i="10" s="1"/>
  <c r="H90" i="8" a="1"/>
  <c r="H90" i="8" s="1"/>
  <c r="H89" i="8" a="1"/>
  <c r="H89" i="8" s="1"/>
  <c r="H83" i="8" a="1"/>
  <c r="H83" i="8" s="1"/>
  <c r="H82" i="8" a="1"/>
  <c r="H82" i="8" s="1"/>
  <c r="H77" i="8" a="1"/>
  <c r="H77" i="8" s="1"/>
  <c r="H76" i="8" a="1"/>
  <c r="H76" i="8" s="1"/>
  <c r="H75" i="8" a="1"/>
  <c r="H75" i="8" s="1"/>
  <c r="H73" i="8" a="1"/>
  <c r="H73" i="8" s="1"/>
  <c r="H72" i="8" a="1"/>
  <c r="H72" i="8" s="1"/>
  <c r="H57" i="8" a="1"/>
  <c r="H57" i="8" s="1"/>
  <c r="H55" i="8" a="1"/>
  <c r="H55" i="8" s="1"/>
  <c r="H54" i="8" a="1"/>
  <c r="H54" i="8" s="1"/>
  <c r="H46" i="8" a="1"/>
  <c r="H46" i="8" s="1"/>
  <c r="E48" i="8"/>
  <c r="H48" i="8" s="1" a="1"/>
  <c r="H48" i="8" s="1"/>
  <c r="H94" i="8" a="1"/>
  <c r="H94" i="8" s="1"/>
  <c r="E106" i="8"/>
  <c r="I106" i="8" s="1"/>
  <c r="E59" i="8"/>
  <c r="H59" i="8" s="1" a="1"/>
  <c r="H59" i="8" s="1"/>
  <c r="P33" i="10" s="1"/>
  <c r="H167" i="8" l="1" a="1"/>
  <c r="H167" i="8" s="1"/>
  <c r="Q10" i="10" s="1"/>
  <c r="R10" i="10" s="1"/>
  <c r="P34" i="10"/>
  <c r="P45" i="10"/>
  <c r="P39" i="10"/>
  <c r="P54" i="10"/>
  <c r="P55" i="10"/>
  <c r="P57" i="10"/>
  <c r="P63" i="10"/>
  <c r="H106" i="8" a="1"/>
  <c r="H106" i="8" s="1"/>
  <c r="P40" i="10" s="1"/>
  <c r="C12" i="10" l="1"/>
  <c r="P59" i="10"/>
  <c r="A47" i="10" s="1" a="1"/>
  <c r="A47" i="10" s="1"/>
  <c r="C11" i="10"/>
  <c r="Q9" i="10"/>
  <c r="R9" i="10" s="1"/>
  <c r="A40" i="10" a="1"/>
  <c r="A40" i="10" s="1"/>
  <c r="H31" i="8" a="1"/>
  <c r="H31" i="8" s="1"/>
  <c r="P31" i="10" l="1"/>
  <c r="H45" i="8" a="1"/>
  <c r="H45" i="8" s="1"/>
  <c r="P32" i="10" l="1"/>
  <c r="H91" i="8" a="1"/>
  <c r="H91" i="8" s="1"/>
  <c r="H86" i="8" a="1"/>
  <c r="H86" i="8" s="1"/>
  <c r="H85" i="8" a="1"/>
  <c r="H85" i="8" s="1"/>
  <c r="H84" i="8" a="1"/>
  <c r="H84" i="8" s="1"/>
  <c r="H69" i="8" a="1"/>
  <c r="H69" i="8" s="1"/>
  <c r="H56" i="8" a="1"/>
  <c r="H56" i="8" s="1"/>
  <c r="H79" i="8" a="1"/>
  <c r="H79" i="8" s="1"/>
  <c r="I79" i="8"/>
  <c r="I91" i="8"/>
  <c r="I84" i="8"/>
  <c r="I85" i="8"/>
  <c r="I86" i="8"/>
  <c r="I69" i="8"/>
  <c r="C10" i="10" l="1"/>
  <c r="P15" i="10" s="1"/>
  <c r="B15" i="10" s="1" a="1"/>
  <c r="B15" i="10" s="1"/>
  <c r="P35" i="10"/>
  <c r="A31" i="10" s="1" a="1"/>
  <c r="A31" i="10" s="1"/>
  <c r="H27" i="10"/>
  <c r="Q8" i="10"/>
  <c r="R8" i="10" s="1"/>
  <c r="I184" i="8"/>
  <c r="H184" i="8"/>
  <c r="C8" i="10" l="1"/>
  <c r="E1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<sst xmlns="http://schemas.openxmlformats.org/spreadsheetml/2006/main" count="865" uniqueCount="546">
  <si>
    <t>Capacity Development Checklist</t>
  </si>
  <si>
    <t xml:space="preserve">         Technical Capacity</t>
  </si>
  <si>
    <t>System conducts an energy audit on a regular basis.</t>
  </si>
  <si>
    <t>A calibrated hydraulic model has been conducted for the system.</t>
  </si>
  <si>
    <t>System tracks water loss on at least a yearly basis using the AWWA M36 method.</t>
  </si>
  <si>
    <t>Wells and/or finished water production metered, and readings recorded.</t>
  </si>
  <si>
    <t>Water treatment facilities and processes are secure at all times, whether staff are present or not.</t>
  </si>
  <si>
    <t xml:space="preserve">         Managerial Capacity</t>
  </si>
  <si>
    <t>Ownership and authority of the system is clearly defined.</t>
  </si>
  <si>
    <t>System has an organizational chart defining lines of authority and responsibility.</t>
  </si>
  <si>
    <t xml:space="preserve">        Financial Capacity</t>
  </si>
  <si>
    <t>Budget conducted according to Generally Accepted Accounting Principles (GAAP), as defined by the Governmental Accounting Standards Board.</t>
  </si>
  <si>
    <t>Financial reports based on current finances prepared and presented to board on a monthly basis.</t>
  </si>
  <si>
    <t>System has financial reserves set aside for debt service, contingency/emergency, and capital improvement in an account separate from other operating funds.</t>
  </si>
  <si>
    <t>Asset management is in use: inventory of all capital assets is current, and values of capital assets are fully accounted for (initial construction cost, depreciation, replacement cost, etc).</t>
  </si>
  <si>
    <t>System finances are fully audited at least yearly by an independent auditor.</t>
  </si>
  <si>
    <t xml:space="preserve">    Operations and Maintenance Plan</t>
  </si>
  <si>
    <t xml:space="preserve">System is capable of supplying water at 25 psi to all points in the distribution system during drought conditions and at times of peak demand. </t>
  </si>
  <si>
    <t xml:space="preserve">Systems' critical assets such as wells, treatment plants, tanks, pumping facilities, are above a 100-yr flood event. </t>
  </si>
  <si>
    <t xml:space="preserve">All pumping facilities can meet peak demand with one pump out of service. </t>
  </si>
  <si>
    <t xml:space="preserve">System routinely monitors the difference between maximum demand and rated design capacity. </t>
  </si>
  <si>
    <t xml:space="preserve">Any equipment shared with a wastewater treatment plant is properly cleaned and disinfected prior to use on water system. </t>
  </si>
  <si>
    <t xml:space="preserve">All Board meetings conducted in compliance with the Oklahoma Open Meeting Act or other applicable laws. </t>
  </si>
  <si>
    <t xml:space="preserve">Time is set aside at board meetings for public comment. </t>
  </si>
  <si>
    <t xml:space="preserve">System holds regular staff meetings. </t>
  </si>
  <si>
    <t xml:space="preserve">Amount of bad debt written off is known, regularly reported, and addressed. </t>
  </si>
  <si>
    <t xml:space="preserve">Audit results are presented to the board by the auditor for consideration and action. </t>
  </si>
  <si>
    <t xml:space="preserve">Total number and amount of past due customer accounts known, addressed, and regularly reported to the board. </t>
  </si>
  <si>
    <t xml:space="preserve">System has kept no payments for more than 45 days past due over the past 12 months. </t>
  </si>
  <si>
    <t xml:space="preserve">Water rate and rate structure accounts for both short- and long-term funding needs of water system. </t>
  </si>
  <si>
    <t xml:space="preserve">System has fidelity bonds for employees and board members who handle funds/ approve financial transactions. </t>
  </si>
  <si>
    <t xml:space="preserve">Insurances and bonds are regularly reviewed for adequate coverage. </t>
  </si>
  <si>
    <t xml:space="preserve">O&amp;M plan reviewed and approved by the board. </t>
  </si>
  <si>
    <t xml:space="preserve">System issues work orders for needed repairs, and completed work orders are recorded and filed. </t>
  </si>
  <si>
    <t xml:space="preserve">Comments </t>
  </si>
  <si>
    <t xml:space="preserve">System keeps inventory of chemicals, pipe, repair equipment, and maintenance materials, which is current and regularly updated. Essential spare parts and back-up equipment noted in inventory and kept on-hand. </t>
  </si>
  <si>
    <t xml:space="preserve">Operators are cross-trained across shifts, plants, distribution, and maintenance. </t>
  </si>
  <si>
    <t xml:space="preserve">Service area maps indicate all water sources, facilities, and potential sources of contamination (e.g. waste disposal sites, landfills, feedlots, USTs, out-of-service wells). </t>
  </si>
  <si>
    <t>Local law-enforcement has 24-hr contact information for system in case of emergency or suspicious activity.</t>
  </si>
  <si>
    <t xml:space="preserve">Board members regularly tour the source and/or treatment plant (if applicable), and distribution system. </t>
  </si>
  <si>
    <t xml:space="preserve">System has or is working towards having an adequate number of staff with necessary experience and expertise. </t>
  </si>
  <si>
    <t xml:space="preserve">Elections </t>
  </si>
  <si>
    <t xml:space="preserve">Replacements </t>
  </si>
  <si>
    <t>Removal from Office</t>
  </si>
  <si>
    <t xml:space="preserve">Authorities and Duties </t>
  </si>
  <si>
    <t xml:space="preserve">Terms and Term Limits </t>
  </si>
  <si>
    <t>Based on the previous years' budget</t>
  </si>
  <si>
    <t xml:space="preserve">Anticipates upcoming changes in revenue and/or expenditures </t>
  </si>
  <si>
    <t>Presented to the board</t>
  </si>
  <si>
    <t xml:space="preserve">System is current on all debt service payments. </t>
  </si>
  <si>
    <t xml:space="preserve">System does not require funds from other division accounts to operate, and funds generated by system are not transferred to other division accounts. </t>
  </si>
  <si>
    <t>Current revenues are greater than the total debt by a ratio of 1.25 or greater (net operating income / total debt service).</t>
  </si>
  <si>
    <t>Have revenues exceeded expenses annually in the past five years including the current year?</t>
  </si>
  <si>
    <t xml:space="preserve">System is meeting reserve account requirements required by debts. </t>
  </si>
  <si>
    <t>The average residential bill in service area and the average production cost of water is regularly calculated and reported to the board.</t>
  </si>
  <si>
    <t xml:space="preserve">CAP DEV SCORE: </t>
  </si>
  <si>
    <t xml:space="preserve">Leak Detection/repair </t>
  </si>
  <si>
    <t>Flushing</t>
  </si>
  <si>
    <t>Meter Calibration</t>
  </si>
  <si>
    <t>Elimination of cross connections</t>
  </si>
  <si>
    <t xml:space="preserve">Regular Valve exercising </t>
  </si>
  <si>
    <t>Sufficient valve isolation</t>
  </si>
  <si>
    <t xml:space="preserve">Preventative Maintenance </t>
  </si>
  <si>
    <t>Answer</t>
  </si>
  <si>
    <t xml:space="preserve">Answer </t>
  </si>
  <si>
    <t xml:space="preserve">System has made arrangements for an emergency or standby source of water prior to outages or emergency situations                                                                                                                                                                                        </t>
  </si>
  <si>
    <t>System actively promotes conservation in times of drought or reduced supply</t>
  </si>
  <si>
    <t xml:space="preserve">    Contamination Prevention</t>
  </si>
  <si>
    <t xml:space="preserve">    Security</t>
  </si>
  <si>
    <r>
      <t xml:space="preserve">System has a </t>
    </r>
    <r>
      <rPr>
        <b/>
        <sz val="12"/>
        <color rgb="FF0071B7"/>
        <rFont val="Calibri"/>
        <family val="2"/>
        <scheme val="minor"/>
      </rPr>
      <t>written</t>
    </r>
    <r>
      <rPr>
        <b/>
        <sz val="12"/>
        <rFont val="Calibri"/>
        <family val="2"/>
        <scheme val="minor"/>
      </rPr>
      <t xml:space="preserve"> policy for bookkeeping/accounting for accounts receivable.</t>
    </r>
  </si>
  <si>
    <r>
      <t xml:space="preserve">System has a </t>
    </r>
    <r>
      <rPr>
        <b/>
        <sz val="12"/>
        <color rgb="FF0071B7"/>
        <rFont val="Calibri"/>
        <family val="2"/>
        <scheme val="minor"/>
      </rPr>
      <t>written</t>
    </r>
    <r>
      <rPr>
        <b/>
        <sz val="12"/>
        <rFont val="Calibri"/>
        <family val="2"/>
        <scheme val="minor"/>
      </rPr>
      <t xml:space="preserve"> policy for bookkeeping/accounting for accounts payable.</t>
    </r>
  </si>
  <si>
    <r>
      <t xml:space="preserve">System has </t>
    </r>
    <r>
      <rPr>
        <b/>
        <sz val="12"/>
        <color rgb="FF0071B7"/>
        <rFont val="Calibri"/>
        <family val="2"/>
        <scheme val="minor"/>
      </rPr>
      <t>written</t>
    </r>
    <r>
      <rPr>
        <b/>
        <sz val="12"/>
        <rFont val="Calibri"/>
        <family val="2"/>
        <scheme val="minor"/>
      </rPr>
      <t xml:space="preserve"> policy requiring all connections to be metered and billed. </t>
    </r>
  </si>
  <si>
    <r>
      <t xml:space="preserve">System has </t>
    </r>
    <r>
      <rPr>
        <b/>
        <sz val="12"/>
        <color theme="4"/>
        <rFont val="Calibri"/>
        <family val="2"/>
        <scheme val="minor"/>
      </rPr>
      <t>written</t>
    </r>
    <r>
      <rPr>
        <b/>
        <sz val="12"/>
        <rFont val="Calibri"/>
        <family val="2"/>
        <scheme val="minor"/>
      </rPr>
      <t xml:space="preserve"> budgetary control processes in place, and financial duties are separated.</t>
    </r>
  </si>
  <si>
    <t xml:space="preserve">Budget reviewed and approved by the board. And includes the following: </t>
  </si>
  <si>
    <t xml:space="preserve">    Training and Continuing Education</t>
  </si>
  <si>
    <t xml:space="preserve">    Communication</t>
  </si>
  <si>
    <t xml:space="preserve">    Strategic Growth</t>
  </si>
  <si>
    <t xml:space="preserve">    Mapping </t>
  </si>
  <si>
    <t xml:space="preserve">    Emergency Response Planning</t>
  </si>
  <si>
    <t xml:space="preserve">    Source Water Protection and Sustainability </t>
  </si>
  <si>
    <t xml:space="preserve">    Water Loss</t>
  </si>
  <si>
    <t xml:space="preserve">    Source and Production Capacity</t>
  </si>
  <si>
    <t xml:space="preserve">    Metering</t>
  </si>
  <si>
    <t xml:space="preserve">    Governing Board and Board Meetings</t>
  </si>
  <si>
    <t xml:space="preserve">    Organization and Personnel</t>
  </si>
  <si>
    <t xml:space="preserve">    Asset Management and Capital Improvement </t>
  </si>
  <si>
    <t xml:space="preserve">    Budget</t>
  </si>
  <si>
    <t xml:space="preserve">    Financial Position</t>
  </si>
  <si>
    <t xml:space="preserve">    Accounts Receivable</t>
  </si>
  <si>
    <t xml:space="preserve">    Accounts Payable</t>
  </si>
  <si>
    <t xml:space="preserve">    Rate</t>
  </si>
  <si>
    <t xml:space="preserve">    Reserve Accounts</t>
  </si>
  <si>
    <r>
      <t xml:space="preserve">   </t>
    </r>
    <r>
      <rPr>
        <i/>
        <sz val="14"/>
        <color theme="1"/>
        <rFont val="Calibri"/>
        <family val="2"/>
        <scheme val="minor"/>
      </rPr>
      <t xml:space="preserve"> Financial Controls</t>
    </r>
  </si>
  <si>
    <r>
      <t xml:space="preserve">   </t>
    </r>
    <r>
      <rPr>
        <i/>
        <sz val="14"/>
        <color theme="1"/>
        <rFont val="Calibri"/>
        <family val="2"/>
        <scheme val="minor"/>
      </rPr>
      <t xml:space="preserve"> Insurance and Bonding</t>
    </r>
  </si>
  <si>
    <r>
      <t xml:space="preserve">   </t>
    </r>
    <r>
      <rPr>
        <i/>
        <sz val="14"/>
        <color theme="1"/>
        <rFont val="Calibri"/>
        <family val="2"/>
        <scheme val="minor"/>
      </rPr>
      <t xml:space="preserve"> Auditing</t>
    </r>
  </si>
  <si>
    <t>Financial Capacity</t>
  </si>
  <si>
    <t xml:space="preserve">Providing 24-hour emergency response to outages ensures uninterrupted access to safe drinking water for customers- further protecting public health and wellness. </t>
  </si>
  <si>
    <t xml:space="preserve">Source water protection includes a wide variety of actions and activities aimed at safeguarding, maintaining, or improving the quality and/or quantity of sources of drinking water and their contributing areas. Protecting source water can reduce risks by preventing exposures to contaminated water and ensuring the sustainability of a source for years to come. </t>
  </si>
  <si>
    <r>
      <rPr>
        <b/>
        <sz val="12"/>
        <color rgb="FF0071B7"/>
        <rFont val="Calibri"/>
        <family val="2"/>
        <scheme val="minor"/>
      </rPr>
      <t>Written</t>
    </r>
    <r>
      <rPr>
        <b/>
        <sz val="12"/>
        <rFont val="Calibri"/>
        <family val="2"/>
        <scheme val="minor"/>
      </rPr>
      <t xml:space="preserve"> Training Plan in place that ensures all operators, office staff, and board members have appropriate and necessary licensing and certifications.</t>
    </r>
  </si>
  <si>
    <t xml:space="preserve">The above written communication plan should include a section on 'providing customers advanced notice for outages.' This ensures that critical customers are able to adequately plan for this pause in service. </t>
  </si>
  <si>
    <t xml:space="preserve">Water facility should have a system of recording and filing maintenance orders for assets within their system. Keeping proper records of maintenance work ensures that assets with increased frequency of maintenance are noted for potential replacement, and staff is able to remain informed BY the records- rather than 'word of mouth,' which can be unreliable. </t>
  </si>
  <si>
    <t xml:space="preserve">Staff should use the results of an annual water loss audit to inform their long-term projects, capital improvement plans, and daily-to-day maintenance tasks. </t>
  </si>
  <si>
    <t xml:space="preserve">These are 'best practices' to be included in general water system operation and maintenance. The specifics of each of these bulleted points is included in the water system's written operation and maintenance plan. </t>
  </si>
  <si>
    <t xml:space="preserve">A system's Operation and Maintenance plan should be reviewed and approved by the board annually or as changes are made. System should keep records of this reviewal and approval process. </t>
  </si>
  <si>
    <t xml:space="preserve">Systems have defined their 'peak demand' throughout different seasons and are able to meet this peak with one pump out of service- if this is not the case, backup options are known and defined. This ensures that system is able to continue providing water to their distribution system during times of pump maintenance or repair.  </t>
  </si>
  <si>
    <t xml:space="preserve">A hydraulic model is a digital model of a water distribution or wastewater collection system. These models can illustrate the effects of changing conditions of a system and display information about pipes, pumps, valves, flow, pressure, water quality, and more. Hydraulic modeling has become a commonly used tool in the field of water resources engineering, they serve to improve the efficiency and reliability of existing networks and to design new ones. </t>
  </si>
  <si>
    <t xml:space="preserve">Service area maps include ALL potential sources of contamination that threaten a water system's source. These maps can be developed and advanced through the proper implementation of a source water protection program. </t>
  </si>
  <si>
    <t xml:space="preserve">Wells and/or finished water production is metered and readings are recorded. These meters should be calibrated as the manufacturer recommends (every one-five years), and recorded meter readings should be reported by the relevant persons. This will ensure that water leaks do not go unnoticed by the system and water production is able to be reliably recorded. </t>
  </si>
  <si>
    <t xml:space="preserve">Water treatment facilities and processes are physically secure at all times. This will ensure some level of physical protection from outside malevolent forces. Secure can mean anywhere from locked gates/doors- to full security systems- this can vary greatly from system to system. </t>
  </si>
  <si>
    <t xml:space="preserve">System should have a written plan for meter maintenance. How often are these meters calibrated, tested, and replaced? Is there a specific schedule to be followed or is maintenance completed 'at failure?' How is meter age/maintenance documented? </t>
  </si>
  <si>
    <t xml:space="preserve">A communication plan coordinates ways to deliver information to people or entities who are important to an organization. Having a communication plan in place will ensure efficiency when dealing with emergencies specific to the water sector e.g. water outages, boil order advisories, and planned maintenance. This plan needs to be written. </t>
  </si>
  <si>
    <t>A 'strategic growth plan' is a plan which details how a system will grow strategically and sustainability over time. This written plan should include system's mission statement, goals, and objectives- even if that goal is to simply "provide reliable and safe drinking water to customers."</t>
  </si>
  <si>
    <t xml:space="preserve">System has accurate and up-to-date maps with distribution area clearly marked and defined. These maps can be physical or online- and should include major 'landmarks' within the system (i.e. relevant valves, hydrants, service lines, pressure zones, etc.) with the proper location identifiers. Can an 'outsider' to the system easily read and interpret these maps? </t>
  </si>
  <si>
    <t xml:space="preserve">Local law-enforcement should have the contact information for water system personnel should an emergency arise specific to water quality or potential threats to distribution system, customers, or assets. </t>
  </si>
  <si>
    <t xml:space="preserve">System can do this by providing informational material to their customer base- either in the form of public posting (online or physical), flyers included with billing documents, etc. Some examples of conservation promotion include: taking shorter showers, installing more water efficient appliances, using a rain barrel for lawn/gardening tasks, and/or getting your house plumbing checked for leaks. </t>
  </si>
  <si>
    <t xml:space="preserve">An official summary of board meetings should clearly show those members present and absent, all matters considered by the public body, and all actions taken by such public body. Any person attending a public a public meeting may record the proceedings of said meeting- providing they do not interfere with the conduct of the meeting. Both are protected and enforced by the Oklahoma Meeting Act (OMA). </t>
  </si>
  <si>
    <t xml:space="preserve">An O&amp;M plan specifies key system operating parameters and limits, maintenance procedures and schedules, and documentation methods necessary to operate and maintain the system or device in question. These are important because it can extend the service life of the water system (by implementing proper maintenance procedures) AND can help to prevent the breakdown/failure of these systems during emergency situations. This plan needs to be written. </t>
  </si>
  <si>
    <t xml:space="preserve">Water system keeps an updated list of supplies, maintenance equipment, etc. This can be a simple spreadsheet or word document or a longer-form 'asset management' plan. Keeping this inventory updated is helpful as it ensures that supplies/maintenance items are stocked in the instance of an emergency and allows for system staff to remain knowledgeable of the supplies/equipment available. </t>
  </si>
  <si>
    <t xml:space="preserve">A written training plan provides new or existing employees guidance on what skills and certifications are necessary for effective employment at a facility. This training plan can provide employees with a greater understanding of your organization's processes, procedures, and goals while also ensuring that certifications and licenses are maintained. </t>
  </si>
  <si>
    <t xml:space="preserve">Cross-training is the process of teaching an employee another set of skills to perform in a job or position they do not usually work. This ensures that the critical work of providing safe drinking water to the public will not go interrupted in the event of personal emergency. </t>
  </si>
  <si>
    <t xml:space="preserve">Water system has a written document which details how they will acquire additional water rights. This is to ensure uninterrupted access to water, should future increases in demand occur. </t>
  </si>
  <si>
    <t xml:space="preserve">Emergency response planning is a process that helps water system managers and staff explore vulnerabilities, make improvements, and establish procedures to follow during an emergency. Preparing and practicing a response plan can save lives, prevent illness, enhance system security, minimize property damage, and lessen liability. ERPs should be written, kept up to date, and be readily available to the relevant parties. </t>
  </si>
  <si>
    <t xml:space="preserve">The AWWA M36 method is regarded as the standard, best practice water loss audit method. This free software helps water utilities to reliably track water consumption and losses and provides thorough, easy to understand, and readily available results. </t>
  </si>
  <si>
    <t xml:space="preserve">Water system is informed of their 'peak demand' as it exists and changes throughout the year- and they remain confident in their ability to supply water to their system at 25 psi during times of drought and increased usage. If not, limitations are known, defined- and alternative sources are available. </t>
  </si>
  <si>
    <t xml:space="preserve">If applicable- water systems keep a list of all equipment shared with a wastewater treatment plant- and properly disinfects ALL this equipment prior to use on water system. It might be helpful to have written cleaning/disinfection procedures for new personnel or equipment sharing happens often. </t>
  </si>
  <si>
    <t xml:space="preserve">Cybersecurity plan focuses on protecting computer/SCADA systems from unauthorized access or being otherwise damaged or made inaccessible. System personnel should be aware of what a cyber-attack looks like, and- how to prepare, act, and recover from such attacks. </t>
  </si>
  <si>
    <t xml:space="preserve">An organizational chart is a way to display how different employee roles relate to each other within a company. This graphic representation can help employees and stakeholders understand the hierarchy of authority and responsibility within an organization. </t>
  </si>
  <si>
    <t xml:space="preserve">Regular team meetings are important because it allows for communication to flow between all departments and all levels of an organization's hierarchy. Scheduling reoccurring meetings- either weekly or monthly- allows for information to flow regarding ongoing projects and problems. </t>
  </si>
  <si>
    <t xml:space="preserve">Written personnel policies and a written job description provides new or existing employees guidance on what skills and certifications are necessary for effective employment at a facility. This can provide employees with a greater understanding of your organization's processes, procedures, and goals while also ensuring that certifications and licenses are maintained. </t>
  </si>
  <si>
    <t xml:space="preserve">"It is the public policy of the State of Oklahoma to encourage and facilitate an informed citizenry's understanding of the governmental process and governmental problems" as stated in the Oklahoma Meeting Act (OMA). Time should be set aside at board meetings to allow time and space for the public to interact with its governing body on policies which affect them. </t>
  </si>
  <si>
    <t xml:space="preserve">Funding options included in the Capital Improvement plan (CIP) include detailed descriptions of each funding source- this provides the system with a resource once decisions need to be made regarding this funding- and allows for all parties to stay informed and prepared as CIP goals are realized. </t>
  </si>
  <si>
    <r>
      <t xml:space="preserve">System should monitor the system's water needs at peak production time (maximum demand) and how it relates to the limitations and capacity of the water system (rated design capacity). In short, can the water system continuously meet consumer demand at peak times- and is this system capable of </t>
    </r>
    <r>
      <rPr>
        <u/>
        <sz val="11"/>
        <color theme="1"/>
        <rFont val="Calibri"/>
        <family val="2"/>
        <scheme val="minor"/>
      </rPr>
      <t xml:space="preserve">sustainably and reliably </t>
    </r>
    <r>
      <rPr>
        <sz val="11"/>
        <color theme="1"/>
        <rFont val="Calibri"/>
        <family val="2"/>
        <scheme val="minor"/>
      </rPr>
      <t xml:space="preserve">supporting this usage. </t>
    </r>
  </si>
  <si>
    <t xml:space="preserve">Financial reports/statements are often used to evaluate a company's financial health and earnings over a specified amount of time. Basic financial reports will state: system revenues and other income, costs and deductions, taxes, and other relevant financial information. The board should work to remain knowledgeable on their water system's unique and current financial situation. </t>
  </si>
  <si>
    <t xml:space="preserve">System should include standard procedures for hardship, cut-off, and resumption of service in their written meter reading and billing policy. This should stipulate the specific violations that would cause a cut-off of water services to a customer- as well as when service is able to be resumed.  This is to ensure clear communication between water system and customer on expectations for continued service. </t>
  </si>
  <si>
    <t xml:space="preserve">Budget should be clearly written and reviewed and approved by the board with the below items addressed. Approval should be recorded in meeting minutes. </t>
  </si>
  <si>
    <t xml:space="preserve">System annually evaluates their insurance coverage needs and adjusts their coverage based on this evaluation. Coverage will be increased if the system acquires new equipment (including vehicles) or employees. </t>
  </si>
  <si>
    <t xml:space="preserve">A capital improvement plan is a short-range plan, usually four to ten years, which identifies capital projects, larger-scale maintenance needs, and equipment purchases during the specified time frame. This provides a planning schedule for these larger-scale purchases while also identifying financing options. </t>
  </si>
  <si>
    <t xml:space="preserve">System should have a written policy for meter reading and billing. How often are the meters read? What happens if readings are incorrect (under or over-reading)? Which customers are exempt from 'normal' reading and billing procedures? How are readings recorded and transferred to the billing software? System should work to address these questions in their written policy to ensure any individual 'outside' of the water system would be able to continue meter reading and billing in the instance of emergency. </t>
  </si>
  <si>
    <r>
      <t xml:space="preserve">Past-due customer accounts are tracked, known, and reported to the board on a regular basis. An increase in past-due customer accounts can give insight into water system customer base and may lead to rate changes </t>
    </r>
    <r>
      <rPr>
        <u/>
        <sz val="11"/>
        <color theme="1"/>
        <rFont val="Calibri"/>
        <family val="2"/>
        <scheme val="minor"/>
      </rPr>
      <t>or</t>
    </r>
    <r>
      <rPr>
        <sz val="11"/>
        <color theme="1"/>
        <rFont val="Calibri"/>
        <family val="2"/>
        <scheme val="minor"/>
      </rPr>
      <t xml:space="preserve"> more ways to pay your bill (online, in person, by phone, etc.). Whether or not changes are made- it is important for the board to be informed of delinquent accounts. </t>
    </r>
  </si>
  <si>
    <t xml:space="preserve">System should regularly review their rates to ensure they are properly implemented. The rate review will determine the amount required to fully fund the water, wastewater, and stormwater utility programs while also properly distributing those costs among users. In short- the rate study will ensure customers are paying a fair rate for the cost of the service they are provided. </t>
  </si>
  <si>
    <t xml:space="preserve">Ownership and authority of the system is clearly defined- either through official documents and/or a clear and written chain of command. </t>
  </si>
  <si>
    <t xml:space="preserve">Board members should regularly compare the projected budget with the 'real-life' numbers reported on the monthly financial statements. Any differences greater than 5% should be addressed with an adjusted budget. </t>
  </si>
  <si>
    <t xml:space="preserve">A financial audit is an objective evaluation of your system's financial statements. Auditors will typically require supporting documents including: bank statements, invoices, receipts, income statements, balance sheets, and confirmations from third parties. Systems should take care to save and store this type of documentation throughout the year. </t>
  </si>
  <si>
    <t xml:space="preserve">Financial audit results should be reported to the board upon completion. This is to ensure the board remains informed on the system's financial situation. </t>
  </si>
  <si>
    <t xml:space="preserve">Systems should calculate the average residential customer bill and the average cost of water production (purchase cost-if applicable, chemical costs, electrical costs, etc.) and report these numbers to the board on a monthly basis. If customer bills fail to cover the cost of production- actions such as a rate increase, leak detection or repair, meter replacements, etc. might be considered. </t>
  </si>
  <si>
    <t xml:space="preserve">The water system's current rate and rate structure should support the short and long-term funding needs of a water system. Short term needs include the employment of certified staff, vehicle maintenance, equipment maintenance, purchase water cost (if applicable), etc.; long-term water system needs include: meter replacements, service line repairs, storage tank replacements- and any other larger purchases. </t>
  </si>
  <si>
    <t xml:space="preserve">Accounts payable is money owed by a business to its suppliers for provided goods and services purchased on credit. Usually this refers to short-term debts, i.e. things you plan to pay off within the year. System should have a written policy for how these debts are approved, documented, paid off, etc. </t>
  </si>
  <si>
    <t xml:space="preserve">These are budgetary 'best practices' that should be implemented by water systems. Budget should be based on the previous years' budget, anticipates changes to revenue (positive and negative), anticipates upcoming maintenance or any assets nearing the end of useful life, and budget is presented to the board for approval and comment. </t>
  </si>
  <si>
    <t xml:space="preserve">System has a written policy for the investment of excess funds i.e. what can this money be spent on and how? Funds are kept in 'risk-averse' investment accounts to protect water system reserves. </t>
  </si>
  <si>
    <t xml:space="preserve">GAAP consists of a common set of accounting rules, requirements, and practices issued to standardize accounting practices in the United States. The water system's budget should be conducted accordingly- meaning the organization's accounting is accurate, consistent, and based on the idea that the entity will remain in business. </t>
  </si>
  <si>
    <t xml:space="preserve">A budget is an educated guess as to what your operational costs will be- oftentimes the 'real-life' numbers will differ from this estimate. This variance can be a normal occurrence based on changes in costs or income; however, further investigation could uncover employee theft or chronic inaccurate budgeting. If budget shortfalls occur- an adjusted budget based on those shortfalls should be discussed. </t>
  </si>
  <si>
    <t xml:space="preserve">System is informed on their current debt payment responsibilities and have kept no payments for MORE than 45 days past due over the past 12 months. </t>
  </si>
  <si>
    <t xml:space="preserve">System annually evaluates their insurance and bond coverage requirements and adjusts as needed. Coverage will be increased if the system acquires additional staff. </t>
  </si>
  <si>
    <t xml:space="preserve">System has a written policy which explains how they might acquire equipment and supplies. This policy might include: what items/equipment/supplies are applicable and not applicable, who needs to approve such purchases, etc. </t>
  </si>
  <si>
    <t xml:space="preserve">Accounts receivable refers to the money a company's customers owe for goods or services they have received but not yet paid for. System should have a written policy for how their customer accounts are billed, documented, settled, etc. </t>
  </si>
  <si>
    <t>No</t>
  </si>
  <si>
    <t>Condition</t>
  </si>
  <si>
    <t>Definition</t>
  </si>
  <si>
    <t>Reference</t>
  </si>
  <si>
    <t>Points earned</t>
  </si>
  <si>
    <t>Total possible points</t>
  </si>
  <si>
    <t>Totals</t>
  </si>
  <si>
    <t>R</t>
  </si>
  <si>
    <t>Technical Capacities completed</t>
  </si>
  <si>
    <t>Managerial Capacities completed</t>
  </si>
  <si>
    <t>Financial Capacities completed</t>
  </si>
  <si>
    <t>Technical Capacities</t>
  </si>
  <si>
    <t>Managerial Capacities</t>
  </si>
  <si>
    <t>Technical</t>
  </si>
  <si>
    <t>Managerial</t>
  </si>
  <si>
    <t>Financial</t>
  </si>
  <si>
    <t xml:space="preserve">Completed </t>
  </si>
  <si>
    <t>Not completed</t>
  </si>
  <si>
    <t>Financial Capacities</t>
  </si>
  <si>
    <t>Your area for most improvement</t>
  </si>
  <si>
    <t>Energy Audit</t>
  </si>
  <si>
    <t>Training Plan</t>
  </si>
  <si>
    <t>Cross-Training</t>
  </si>
  <si>
    <t>Communication Policy Plan</t>
  </si>
  <si>
    <t>Notices for planned outages</t>
  </si>
  <si>
    <r>
      <t xml:space="preserve">Strategic Growth Plan
</t>
    </r>
    <r>
      <rPr>
        <sz val="12"/>
        <color theme="1"/>
        <rFont val="Calibri"/>
        <family val="2"/>
        <scheme val="minor"/>
      </rPr>
      <t>Mission, Goals, and Objectives</t>
    </r>
  </si>
  <si>
    <r>
      <rPr>
        <sz val="18"/>
        <color theme="1"/>
        <rFont val="Calibri"/>
        <family val="2"/>
        <scheme val="minor"/>
      </rPr>
      <t>Strategic Growth Plan</t>
    </r>
    <r>
      <rPr>
        <sz val="11"/>
        <color theme="1"/>
        <rFont val="Calibri"/>
        <family val="2"/>
        <scheme val="minor"/>
      </rPr>
      <t xml:space="preserve">
</t>
    </r>
    <r>
      <rPr>
        <sz val="12"/>
        <color theme="1"/>
        <rFont val="Calibri"/>
        <family val="2"/>
        <scheme val="minor"/>
      </rPr>
      <t>Water main extensions and new connections/service</t>
    </r>
  </si>
  <si>
    <t>Accurate Maps</t>
  </si>
  <si>
    <t>Emergency Response Plan (ERP)</t>
  </si>
  <si>
    <t>Backup water source</t>
  </si>
  <si>
    <t xml:space="preserve">If a system serves more than 3,300 individuals, they must complete the VSAT Risk and Resiliency Assessment offered by the EPA. This serves to assess the specific vulnerabilities of a system and mitigate risk from malevolent threats and natural hazards. Water systems must submit a certification to EPA that they have conducted the assessment. </t>
  </si>
  <si>
    <t>VSAT Risk and Resiliency Assessment</t>
  </si>
  <si>
    <t>SoonerWarn or other mutual-aid agreement</t>
  </si>
  <si>
    <t>24-hr emergency response for outages</t>
  </si>
  <si>
    <t>Local law-enforcement has 24-hr contact information</t>
  </si>
  <si>
    <t>SoonerWarn Site</t>
  </si>
  <si>
    <t>Source Water Protection Plan</t>
  </si>
  <si>
    <t>Source Water Protection Maps</t>
  </si>
  <si>
    <t>Promote conservation during low supply</t>
  </si>
  <si>
    <t>Hydraulic Model</t>
  </si>
  <si>
    <t>Always supplying water at 25 psi</t>
  </si>
  <si>
    <t>100-year Flood Event</t>
  </si>
  <si>
    <t>Meeting peak demand down 1 pump</t>
  </si>
  <si>
    <t xml:space="preserve">Monitors maximum demand and rated design capacity. </t>
  </si>
  <si>
    <t>Clean shared wastewater equipment</t>
  </si>
  <si>
    <t>Water production metered and recorded</t>
  </si>
  <si>
    <t>Meter Maintenance Plan</t>
  </si>
  <si>
    <t>Secure facilities</t>
  </si>
  <si>
    <t>Cybersecurity Plan</t>
  </si>
  <si>
    <t>Define authority of the system</t>
  </si>
  <si>
    <t xml:space="preserve">Governing documents (i.e., charters and bylaws) address the following for board members: </t>
  </si>
  <si>
    <t>Governing Documents</t>
  </si>
  <si>
    <t xml:space="preserve">These are 'best practices' to be included in the governing documents for board members. 
 - Elections, Term and Term limits, Replacements, Removal from Office, Authorities and Duties  </t>
  </si>
  <si>
    <t>Board Members Tour</t>
  </si>
  <si>
    <t>Board members regularly tour the source and/or treatment plant (if applicable), and distribution system. Board member should seek to stay informed on the specific strengths, limitations, and needs of the water system they provide oversight to. Touring their system on a regular basis (usually annually) provides the basic framework for this continued education requirement. Include a plan for this in your governing documents.</t>
  </si>
  <si>
    <t>Oklahoma Open Meeting Act (OMA)</t>
  </si>
  <si>
    <t>Accurate and public meeting minutes</t>
  </si>
  <si>
    <t>Public Comment at Board Meetings</t>
  </si>
  <si>
    <t>Organizational Chart</t>
  </si>
  <si>
    <t>Written Personnel Policies and Job Descriptions</t>
  </si>
  <si>
    <t>Adequate Staffing</t>
  </si>
  <si>
    <t>Regular Staff Meetings</t>
  </si>
  <si>
    <t>Professional Services</t>
  </si>
  <si>
    <t>Asset Management Plan</t>
  </si>
  <si>
    <t>Capital Improvement Plan (CIP)</t>
  </si>
  <si>
    <t>CIP Funding Sources</t>
  </si>
  <si>
    <t>Generally Accepted Accounting Principles (GAAP)</t>
  </si>
  <si>
    <t>Budget Approval</t>
  </si>
  <si>
    <t>Financial Reports</t>
  </si>
  <si>
    <t>Budget vs. Actual Review</t>
  </si>
  <si>
    <t>Exceeding Annual Expenses</t>
  </si>
  <si>
    <t>Debt-Service Coverage Ratio</t>
  </si>
  <si>
    <t xml:space="preserve">System has plan to investigate and address budget shortfalls if they occur. </t>
  </si>
  <si>
    <t>Budget Shortfall Plan</t>
  </si>
  <si>
    <t>Bad Debts</t>
  </si>
  <si>
    <t>Independent Funds</t>
  </si>
  <si>
    <t xml:space="preserve">Current on debt service payments. </t>
  </si>
  <si>
    <t>Accounts Receivable Written Policy</t>
  </si>
  <si>
    <t>Meter Reading and Billing Written Policy</t>
  </si>
  <si>
    <t>Past Due Customer Accounts</t>
  </si>
  <si>
    <t>Accounts Payable Written Policy</t>
  </si>
  <si>
    <t>Keeping payments past due</t>
  </si>
  <si>
    <t xml:space="preserve">Written policy requiring all connections to be metered and billed. </t>
  </si>
  <si>
    <t>Rate Review</t>
  </si>
  <si>
    <t>Monthly Report of average customer bill and water costs.</t>
  </si>
  <si>
    <t xml:space="preserve">System has planned reserves set aside for purposes other than the day-to-day operations of their water system; this can include debt repayment, larger planned improvements, emergency plans, etc. This account is separate from operating funds. </t>
  </si>
  <si>
    <t>Separate Financial Reserves</t>
  </si>
  <si>
    <t>Financial Audit</t>
  </si>
  <si>
    <t>Board review of audit results</t>
  </si>
  <si>
    <t>Fidelity Bond</t>
  </si>
  <si>
    <t>Insurance Coverage</t>
  </si>
  <si>
    <t>Investment Plan</t>
  </si>
  <si>
    <t>Procurement Policy</t>
  </si>
  <si>
    <t>Review Insurances and Bonds</t>
  </si>
  <si>
    <t>Operation and Maintenance (O&amp;M) Plan</t>
  </si>
  <si>
    <t>Area for most improvement reference</t>
  </si>
  <si>
    <t>Pie chart references</t>
  </si>
  <si>
    <t>DWSRF Required Items</t>
  </si>
  <si>
    <t>DWSRF Funding Qualification Summary</t>
  </si>
  <si>
    <t xml:space="preserve">Percentage of required items completed    </t>
  </si>
  <si>
    <t>See definitions tab for free templates and tools</t>
  </si>
  <si>
    <t>Name of Utility:</t>
  </si>
  <si>
    <t xml:space="preserve">DW-515b    </t>
  </si>
  <si>
    <t xml:space="preserve">Capacity Development Checklist    </t>
  </si>
  <si>
    <t>Email/Telephone:</t>
  </si>
  <si>
    <r>
      <t xml:space="preserve">Operation and Maintenance (O&amp;M) </t>
    </r>
    <r>
      <rPr>
        <b/>
        <sz val="12"/>
        <color rgb="FF0071B7"/>
        <rFont val="Calibri"/>
        <family val="2"/>
        <scheme val="minor"/>
      </rPr>
      <t>written</t>
    </r>
    <r>
      <rPr>
        <b/>
        <sz val="12"/>
        <rFont val="Calibri"/>
        <family val="2"/>
        <scheme val="minor"/>
      </rPr>
      <t xml:space="preserve"> plan available and regularly updated, detailing all aspects of operating the water system- and addresses the following: </t>
    </r>
  </si>
  <si>
    <t>Yes - Verified</t>
  </si>
  <si>
    <t>Yes - Unverified</t>
  </si>
  <si>
    <t>Not applicable</t>
  </si>
  <si>
    <t>Resting/exercising of emergency/backup equipment</t>
  </si>
  <si>
    <r>
      <t xml:space="preserve">System has </t>
    </r>
    <r>
      <rPr>
        <b/>
        <sz val="12"/>
        <color rgb="FF0071B7"/>
        <rFont val="Calibri"/>
        <family val="2"/>
        <scheme val="minor"/>
      </rPr>
      <t>written</t>
    </r>
    <r>
      <rPr>
        <sz val="12"/>
        <rFont val="Calibri"/>
        <family val="2"/>
        <scheme val="minor"/>
      </rPr>
      <t xml:space="preserve"> policy to require/install backflow preventers or air gaps where potential for contamination is high. </t>
    </r>
  </si>
  <si>
    <r>
      <t xml:space="preserve">Cybersecurity: System has a </t>
    </r>
    <r>
      <rPr>
        <b/>
        <sz val="12"/>
        <color rgb="FF0071B7"/>
        <rFont val="Calibri"/>
        <family val="2"/>
        <scheme val="minor"/>
      </rPr>
      <t>written</t>
    </r>
    <r>
      <rPr>
        <sz val="12"/>
        <rFont val="Calibri"/>
        <family val="2"/>
        <scheme val="minor"/>
      </rPr>
      <t xml:space="preserve"> plan to prepare, act, and recover from a cybersecurity incident. </t>
    </r>
  </si>
  <si>
    <r>
      <t xml:space="preserve">System has </t>
    </r>
    <r>
      <rPr>
        <b/>
        <sz val="12"/>
        <color rgb="FF0070C0"/>
        <rFont val="Calibri"/>
        <family val="2"/>
        <scheme val="minor"/>
      </rPr>
      <t>written</t>
    </r>
    <r>
      <rPr>
        <b/>
        <sz val="12"/>
        <rFont val="Calibri"/>
        <family val="2"/>
        <scheme val="minor"/>
      </rPr>
      <t xml:space="preserve"> personnel policies (i.e., an employee handbook) and job descriptions (with necessary minimum qualifications). </t>
    </r>
  </si>
  <si>
    <r>
      <t xml:space="preserve">System has </t>
    </r>
    <r>
      <rPr>
        <b/>
        <sz val="12"/>
        <color rgb="FF0070C0"/>
        <rFont val="Calibri"/>
        <family val="2"/>
        <scheme val="minor"/>
      </rPr>
      <t>written</t>
    </r>
    <r>
      <rPr>
        <b/>
        <sz val="12"/>
        <rFont val="Calibri"/>
        <family val="2"/>
        <scheme val="minor"/>
      </rPr>
      <t xml:space="preserve"> policy for meter reading and billing. </t>
    </r>
  </si>
  <si>
    <r>
      <t xml:space="preserve">System has </t>
    </r>
    <r>
      <rPr>
        <b/>
        <sz val="12"/>
        <color theme="4"/>
        <rFont val="Calibri"/>
        <family val="2"/>
        <scheme val="minor"/>
      </rPr>
      <t>written</t>
    </r>
    <r>
      <rPr>
        <sz val="12"/>
        <rFont val="Calibri"/>
        <family val="2"/>
        <scheme val="minor"/>
      </rPr>
      <t xml:space="preserve"> policy regarding water main extensions and new connections/service that aligns with source capacity and strategic plan.</t>
    </r>
  </si>
  <si>
    <r>
      <t xml:space="preserve">System has </t>
    </r>
    <r>
      <rPr>
        <b/>
        <sz val="12"/>
        <color theme="4"/>
        <rFont val="Calibri"/>
        <family val="2"/>
        <scheme val="minor"/>
      </rPr>
      <t>written</t>
    </r>
    <r>
      <rPr>
        <sz val="12"/>
        <color theme="4"/>
        <rFont val="Calibri"/>
        <family val="2"/>
        <scheme val="minor"/>
      </rPr>
      <t xml:space="preserve"> </t>
    </r>
    <r>
      <rPr>
        <sz val="12"/>
        <rFont val="Calibri"/>
        <family val="2"/>
        <scheme val="minor"/>
      </rPr>
      <t xml:space="preserve">plan to acquire additional water rights to meet future increases in demand. </t>
    </r>
  </si>
  <si>
    <r>
      <rPr>
        <b/>
        <u/>
        <sz val="14"/>
        <rFont val="Calibri"/>
        <family val="2"/>
        <scheme val="minor"/>
      </rPr>
      <t>PLEASE NOTE:</t>
    </r>
    <r>
      <rPr>
        <b/>
        <sz val="14"/>
        <rFont val="Calibri"/>
        <family val="2"/>
        <scheme val="minor"/>
      </rPr>
      <t xml:space="preserve"> items in bold are </t>
    </r>
    <r>
      <rPr>
        <b/>
        <i/>
        <sz val="14"/>
        <rFont val="Calibri"/>
        <family val="2"/>
        <scheme val="minor"/>
      </rPr>
      <t>required</t>
    </r>
    <r>
      <rPr>
        <b/>
        <sz val="14"/>
        <rFont val="Calibri"/>
        <family val="2"/>
        <scheme val="minor"/>
      </rPr>
      <t xml:space="preserve"> for DWSRF loan applicants.</t>
    </r>
  </si>
  <si>
    <t>INSTRUCTIONS</t>
  </si>
  <si>
    <t>ANSWER CHOICE KEY</t>
  </si>
  <si>
    <t xml:space="preserve">    This item has not yet been completed, or does not exist</t>
  </si>
  <si>
    <t xml:space="preserve">    This item is not applicable to this water system</t>
  </si>
  <si>
    <t xml:space="preserve">This information is NOT intended for use in enforcement actions. </t>
  </si>
  <si>
    <t>THESE RESULTS ARE NOT INTENDED FOR USE IN ENFORCEMENT ACTIONS</t>
  </si>
  <si>
    <t>Below are the requirements that still need to be completed to be considered for funding:</t>
  </si>
  <si>
    <t xml:space="preserve">Wellhead or source water protection plan in use (surface and groundwater systems) OR system actively protects water system infrastructure (towers, lines, etc) from potential sources of contamination (purchase systems). </t>
  </si>
  <si>
    <t xml:space="preserve">    This item is complete and has been shown to DEQ for verification</t>
  </si>
  <si>
    <t xml:space="preserve">    This item is complete, but has not yet been physically provided to DEQ for verification</t>
  </si>
  <si>
    <t>Service area</t>
  </si>
  <si>
    <t>Distribution system</t>
  </si>
  <si>
    <t>Pressure zones</t>
  </si>
  <si>
    <t>Location, size, and types of mains and service lines</t>
  </si>
  <si>
    <t>Location of shut-off valves</t>
  </si>
  <si>
    <t>System has accurate and up-to-date maps with clearly defined:</t>
  </si>
  <si>
    <r>
      <rPr>
        <b/>
        <sz val="12"/>
        <color rgb="FF0071B7"/>
        <rFont val="Calibri"/>
        <family val="2"/>
        <scheme val="minor"/>
      </rPr>
      <t>Written</t>
    </r>
    <r>
      <rPr>
        <sz val="12"/>
        <rFont val="Calibri"/>
        <family val="2"/>
        <scheme val="minor"/>
      </rPr>
      <t xml:space="preserve"> meter maintenance plan that addresses:</t>
    </r>
  </si>
  <si>
    <t>Vehicle Insurance</t>
  </si>
  <si>
    <t>General Liability Insurance</t>
  </si>
  <si>
    <t>Fire Insurance</t>
  </si>
  <si>
    <t>Property Damage Insurance</t>
  </si>
  <si>
    <t>Worker's Compensation</t>
  </si>
  <si>
    <t>System has adequate insurance coverage, including:</t>
  </si>
  <si>
    <t>T1</t>
  </si>
  <si>
    <t xml:space="preserve">T1a. </t>
  </si>
  <si>
    <t xml:space="preserve">T1b. </t>
  </si>
  <si>
    <t xml:space="preserve">T1c. </t>
  </si>
  <si>
    <t xml:space="preserve">T1d. </t>
  </si>
  <si>
    <t>T2</t>
  </si>
  <si>
    <t>T3</t>
  </si>
  <si>
    <t>T4</t>
  </si>
  <si>
    <t>T5</t>
  </si>
  <si>
    <t xml:space="preserve">T5a. </t>
  </si>
  <si>
    <t>T6</t>
  </si>
  <si>
    <t>T7</t>
  </si>
  <si>
    <t>T8</t>
  </si>
  <si>
    <t>T9</t>
  </si>
  <si>
    <t>T10</t>
  </si>
  <si>
    <t xml:space="preserve">T10a. </t>
  </si>
  <si>
    <t>T11</t>
  </si>
  <si>
    <t xml:space="preserve">T11a. </t>
  </si>
  <si>
    <t>T12</t>
  </si>
  <si>
    <t>T13</t>
  </si>
  <si>
    <t>T14</t>
  </si>
  <si>
    <t>T15</t>
  </si>
  <si>
    <t>T16</t>
  </si>
  <si>
    <t>T17</t>
  </si>
  <si>
    <t>T18</t>
  </si>
  <si>
    <t>T19</t>
  </si>
  <si>
    <t>T20</t>
  </si>
  <si>
    <t>T21</t>
  </si>
  <si>
    <t>T22</t>
  </si>
  <si>
    <t>T23</t>
  </si>
  <si>
    <t>T24</t>
  </si>
  <si>
    <t>T25</t>
  </si>
  <si>
    <t>T26</t>
  </si>
  <si>
    <t>T27</t>
  </si>
  <si>
    <t>T28</t>
  </si>
  <si>
    <t>T29</t>
  </si>
  <si>
    <t>T30</t>
  </si>
  <si>
    <t>T31</t>
  </si>
  <si>
    <t>T32</t>
  </si>
  <si>
    <t>T33</t>
  </si>
  <si>
    <t>M1</t>
  </si>
  <si>
    <t>M2</t>
  </si>
  <si>
    <t>M2a.</t>
  </si>
  <si>
    <t>M3</t>
  </si>
  <si>
    <t>M4</t>
  </si>
  <si>
    <t>M5</t>
  </si>
  <si>
    <t>M6</t>
  </si>
  <si>
    <t>M7</t>
  </si>
  <si>
    <t>M8</t>
  </si>
  <si>
    <t>M9</t>
  </si>
  <si>
    <t>M10</t>
  </si>
  <si>
    <t>M11</t>
  </si>
  <si>
    <t>F1</t>
  </si>
  <si>
    <t>F2</t>
  </si>
  <si>
    <t>F3</t>
  </si>
  <si>
    <t>F4</t>
  </si>
  <si>
    <t>F5</t>
  </si>
  <si>
    <t>F5a.</t>
  </si>
  <si>
    <t>F6</t>
  </si>
  <si>
    <t>F7</t>
  </si>
  <si>
    <t>F8</t>
  </si>
  <si>
    <t>F9</t>
  </si>
  <si>
    <t>F10</t>
  </si>
  <si>
    <t>F11</t>
  </si>
  <si>
    <t>F12</t>
  </si>
  <si>
    <t>F13</t>
  </si>
  <si>
    <t>F14</t>
  </si>
  <si>
    <t>F15</t>
  </si>
  <si>
    <t>F15a.</t>
  </si>
  <si>
    <t>F16</t>
  </si>
  <si>
    <t>F17</t>
  </si>
  <si>
    <t>F18</t>
  </si>
  <si>
    <t>F19</t>
  </si>
  <si>
    <t>F20</t>
  </si>
  <si>
    <t>F20a.</t>
  </si>
  <si>
    <t>F21</t>
  </si>
  <si>
    <t>F22</t>
  </si>
  <si>
    <t>F23</t>
  </si>
  <si>
    <t>F23a.</t>
  </si>
  <si>
    <t>F24</t>
  </si>
  <si>
    <t>F25</t>
  </si>
  <si>
    <t>F26</t>
  </si>
  <si>
    <t>F26a.</t>
  </si>
  <si>
    <t>F27</t>
  </si>
  <si>
    <t>F27a.</t>
  </si>
  <si>
    <t>F28</t>
  </si>
  <si>
    <t>F28a.</t>
  </si>
  <si>
    <t>F29</t>
  </si>
  <si>
    <t>F30</t>
  </si>
  <si>
    <t>O&amp;M Template available here</t>
  </si>
  <si>
    <t>Definition/Additional Information</t>
  </si>
  <si>
    <t>24-hrs of elevated finished water storage and on-site generator</t>
  </si>
  <si>
    <t>T1a.</t>
  </si>
  <si>
    <t>T1b.</t>
  </si>
  <si>
    <t>T1c.</t>
  </si>
  <si>
    <t>T1d.</t>
  </si>
  <si>
    <t>T5a.</t>
  </si>
  <si>
    <t>T11.</t>
  </si>
  <si>
    <t xml:space="preserve">System should have a written policy that outlines the qualifications of where backflow preventers or air gaps should be required and a plan for them being installed. Backflow can cause very serious health concerns, especially in areas where the potential for backflow contamination is high. </t>
  </si>
  <si>
    <t>Policy to require/install backflow preventers or air gaps</t>
  </si>
  <si>
    <t>Cybersecurity Plan Template available here</t>
  </si>
  <si>
    <t>Organizational Chart Tool available here</t>
  </si>
  <si>
    <t>Additional Information and Resources</t>
  </si>
  <si>
    <t>Training and Certification Plan Template available here</t>
  </si>
  <si>
    <t>Records and Reports Policies Template available here</t>
  </si>
  <si>
    <t>Metering Policy Template available here</t>
  </si>
  <si>
    <t>Notification to Board Letter Template available here.</t>
  </si>
  <si>
    <t>PWS ID:</t>
  </si>
  <si>
    <t>Date Completed:</t>
  </si>
  <si>
    <t>Validator Name:</t>
  </si>
  <si>
    <t>Utility Contact:</t>
  </si>
  <si>
    <t>Personnel Policies Template available here</t>
  </si>
  <si>
    <t>An energy audit is an inspection survey and analysis of electricity usage throughout a building or facility. With this information you can identify and correct any energy usage issues to cut electricity costs and reduce your system's carbon footprint. Energy providers can usually perform these audits on an annual basis.</t>
  </si>
  <si>
    <t>Ability to provide 24-hr emergency response for outages to customers.</t>
  </si>
  <si>
    <r>
      <t xml:space="preserve">Operators conduct all required monitoring and testing. System has </t>
    </r>
    <r>
      <rPr>
        <b/>
        <sz val="12"/>
        <color rgb="FF0070C0"/>
        <rFont val="Calibri"/>
        <family val="2"/>
        <scheme val="minor"/>
      </rPr>
      <t>written</t>
    </r>
    <r>
      <rPr>
        <b/>
        <sz val="12"/>
        <rFont val="Calibri"/>
        <family val="2"/>
        <scheme val="minor"/>
      </rPr>
      <t xml:space="preserve"> policy for retention of all process control tests results, operating records, and reports as required by OAC 252:631-3-11. </t>
    </r>
  </si>
  <si>
    <t>Calibration frequency</t>
  </si>
  <si>
    <t>Testing frequency</t>
  </si>
  <si>
    <t>Replacement schedule</t>
  </si>
  <si>
    <t>State/Federal Regulators</t>
  </si>
  <si>
    <t>Customers</t>
  </si>
  <si>
    <t>Governing board and other entities</t>
  </si>
  <si>
    <t>T5b.</t>
  </si>
  <si>
    <t xml:space="preserve">Policy states that the system will provide advanced notice to customers prior to planned outages and/or maintenance                                                                                                                                                                                          </t>
  </si>
  <si>
    <r>
      <t xml:space="preserve">System has complete </t>
    </r>
    <r>
      <rPr>
        <b/>
        <sz val="12"/>
        <color rgb="FF0071B7"/>
        <rFont val="Calibri"/>
        <family val="2"/>
        <scheme val="minor"/>
      </rPr>
      <t>written</t>
    </r>
    <r>
      <rPr>
        <sz val="12"/>
        <rFont val="Calibri"/>
        <family val="2"/>
        <scheme val="minor"/>
      </rPr>
      <t xml:space="preserve"> policy regarding communication with:</t>
    </r>
  </si>
  <si>
    <t>NA</t>
  </si>
  <si>
    <t xml:space="preserve">   Technical Capacity</t>
  </si>
  <si>
    <t xml:space="preserve">   Managerial Capacity</t>
  </si>
  <si>
    <t>System conducts rate review:</t>
  </si>
  <si>
    <t xml:space="preserve">At least annually to determine if rate covers expenses. </t>
  </si>
  <si>
    <t xml:space="preserve">Short- and long-term funding needs </t>
  </si>
  <si>
    <t>Funds are kept in risk adverse investment accounts</t>
  </si>
  <si>
    <t>Policy outlines investment requirements</t>
  </si>
  <si>
    <t>Financial controls and withdrawal criterias</t>
  </si>
  <si>
    <t>Debt reserve accounts requirements</t>
  </si>
  <si>
    <t>Based on the evaluation of debts in the budget, there should be a designated amount of money that should remain in reserve accounts. This should help protect the system if any unexpected hardship occurs.</t>
  </si>
  <si>
    <t xml:space="preserve"> System requires a bid process and board approval for large purchases. </t>
  </si>
  <si>
    <r>
      <t xml:space="preserve">System has </t>
    </r>
    <r>
      <rPr>
        <b/>
        <sz val="12"/>
        <color theme="4"/>
        <rFont val="Calibri"/>
        <family val="2"/>
        <scheme val="minor"/>
      </rPr>
      <t>written</t>
    </r>
    <r>
      <rPr>
        <b/>
        <sz val="12"/>
        <rFont val="Calibri"/>
        <family val="2"/>
        <scheme val="minor"/>
      </rPr>
      <t xml:space="preserve"> policy for procurement.</t>
    </r>
  </si>
  <si>
    <t>Process for procurement of equipment and supplies is included</t>
  </si>
  <si>
    <t>The procurement policy should specifically iterate the required process for large purposes. These purchases must go through a bid process, and ultimately must be approved by the board. A bid process is utilized to choose the most suitable supplier to deliver the required goods or services. In addition, a bid process establishes transparency and fair access for all.</t>
  </si>
  <si>
    <t>Bid process and board approval</t>
  </si>
  <si>
    <t>System has adequate fidelity bonds</t>
  </si>
  <si>
    <t>Contact insurance providers</t>
  </si>
  <si>
    <t>-</t>
  </si>
  <si>
    <t>DWSRF Require?</t>
  </si>
  <si>
    <t>NA ?</t>
  </si>
  <si>
    <r>
      <t xml:space="preserve">System has a complete </t>
    </r>
    <r>
      <rPr>
        <b/>
        <sz val="12"/>
        <color rgb="FF0071B7"/>
        <rFont val="Calibri"/>
        <family val="2"/>
        <scheme val="minor"/>
      </rPr>
      <t>written</t>
    </r>
    <r>
      <rPr>
        <b/>
        <sz val="12"/>
        <rFont val="Calibri"/>
        <family val="2"/>
        <scheme val="minor"/>
      </rPr>
      <t xml:space="preserve"> Emergency Response Plan</t>
    </r>
  </si>
  <si>
    <t>Signed by all employees and reviewed and practiced annually</t>
  </si>
  <si>
    <r>
      <rPr>
        <b/>
        <sz val="18"/>
        <color theme="1"/>
        <rFont val="Calibri"/>
        <family val="2"/>
        <scheme val="minor"/>
      </rPr>
      <t>Governing Documents</t>
    </r>
    <r>
      <rPr>
        <b/>
        <sz val="14"/>
        <color theme="1"/>
        <rFont val="Calibri"/>
        <family val="2"/>
        <scheme val="minor"/>
      </rPr>
      <t xml:space="preserve">
</t>
    </r>
    <r>
      <rPr>
        <b/>
        <sz val="16"/>
        <color theme="1"/>
        <rFont val="Calibri"/>
        <family val="2"/>
        <scheme val="minor"/>
      </rPr>
      <t>Best Practices</t>
    </r>
  </si>
  <si>
    <t>ORWA</t>
  </si>
  <si>
    <t>Water Quality Division</t>
  </si>
  <si>
    <t xml:space="preserve">                                       Water Quality Division</t>
  </si>
  <si>
    <t>Capacity Development Checklist Results Dashboard</t>
  </si>
  <si>
    <t xml:space="preserve">Results of the audit are utilized to address water loss issues.                                                                                                                                                                                  </t>
  </si>
  <si>
    <t>T32a.</t>
  </si>
  <si>
    <t>T34</t>
  </si>
  <si>
    <r>
      <rPr>
        <b/>
        <sz val="18"/>
        <color theme="1"/>
        <rFont val="Calibri"/>
        <family val="2"/>
        <scheme val="minor"/>
      </rPr>
      <t>Water Loss Audit</t>
    </r>
    <r>
      <rPr>
        <b/>
        <sz val="11"/>
        <color theme="1"/>
        <rFont val="Calibri"/>
        <family val="2"/>
        <scheme val="minor"/>
      </rPr>
      <t xml:space="preserve">
</t>
    </r>
    <r>
      <rPr>
        <b/>
        <sz val="12"/>
        <color theme="1"/>
        <rFont val="Calibri"/>
        <family val="2"/>
        <scheme val="minor"/>
      </rPr>
      <t>AWWA M36 Method</t>
    </r>
  </si>
  <si>
    <r>
      <rPr>
        <b/>
        <sz val="18"/>
        <rFont val="Calibri"/>
        <family val="2"/>
        <scheme val="minor"/>
      </rPr>
      <t>Written</t>
    </r>
    <r>
      <rPr>
        <b/>
        <sz val="18"/>
        <color theme="1"/>
        <rFont val="Calibri"/>
        <family val="2"/>
        <scheme val="minor"/>
      </rPr>
      <t xml:space="preserve"> record retention policy required by OAC 252:631-3-11 </t>
    </r>
  </si>
  <si>
    <r>
      <rPr>
        <b/>
        <sz val="18"/>
        <color theme="1"/>
        <rFont val="Calibri"/>
        <family val="2"/>
        <scheme val="minor"/>
      </rPr>
      <t xml:space="preserve">Budget Approval
</t>
    </r>
    <r>
      <rPr>
        <b/>
        <sz val="16"/>
        <color theme="1"/>
        <rFont val="Calibri"/>
        <family val="2"/>
        <scheme val="minor"/>
      </rPr>
      <t>Best Practices</t>
    </r>
  </si>
  <si>
    <r>
      <t xml:space="preserve">A debt-service coverage ratio (DSCR) demonstrates a borrower's ability to repay a loan. A DSCR of higher than 1.00 indicates that a borrower can still pay their debts- even with a dip in income. A DSCR of 1.25 indicates that a business is able to repay 100% of its debts at its current operating levels. To calculate: 
      </t>
    </r>
    <r>
      <rPr>
        <b/>
        <i/>
        <sz val="11"/>
        <color theme="1"/>
        <rFont val="Calibri"/>
        <family val="2"/>
        <scheme val="minor"/>
      </rPr>
      <t xml:space="preserve">(Net operating income / total debt service) </t>
    </r>
  </si>
  <si>
    <r>
      <t xml:space="preserve">Meter Reading and Billing Written Policy
</t>
    </r>
    <r>
      <rPr>
        <b/>
        <sz val="14"/>
        <color theme="1"/>
        <rFont val="Calibri"/>
        <family val="2"/>
        <scheme val="minor"/>
      </rPr>
      <t>Additional Details</t>
    </r>
  </si>
  <si>
    <t>F20b.</t>
  </si>
  <si>
    <t>O&amp;M Components</t>
  </si>
  <si>
    <t>O&amp;M approved by the board</t>
  </si>
  <si>
    <t>Work Orders</t>
  </si>
  <si>
    <t>Inventory of supplies and maintenance materials</t>
  </si>
  <si>
    <t xml:space="preserve">If you are interested in assistance and/or resources on any specific topic, please either make a note in the comments section and DEQ will contact you, or scan this QR code for access to additional resources and a technical assistance request form. If you have any immediate questions about completing the assessment, please contact the Capacity Development Section at (405) 702-8100 or DEQ.capdev@deq.ok.gov.  </t>
  </si>
  <si>
    <r>
      <t>System has a</t>
    </r>
    <r>
      <rPr>
        <sz val="12"/>
        <color rgb="FF0071B7"/>
        <rFont val="Calibri"/>
        <family val="2"/>
        <scheme val="minor"/>
      </rPr>
      <t xml:space="preserve"> </t>
    </r>
    <r>
      <rPr>
        <b/>
        <sz val="12"/>
        <color theme="4"/>
        <rFont val="Calibri"/>
        <family val="2"/>
        <scheme val="minor"/>
      </rPr>
      <t>written</t>
    </r>
    <r>
      <rPr>
        <sz val="12"/>
        <rFont val="Calibri"/>
        <family val="2"/>
        <scheme val="minor"/>
      </rPr>
      <t xml:space="preserve"> strategic plan with a mission statement, goals, and objectives </t>
    </r>
  </si>
  <si>
    <t>Bulk Water Sales Policy</t>
  </si>
  <si>
    <t>Additional Water Rights</t>
  </si>
  <si>
    <t>Strategic Growth Plan Template available here</t>
  </si>
  <si>
    <t>Meter Maintenance Plan Template available here</t>
  </si>
  <si>
    <t>Public Water Supply</t>
  </si>
  <si>
    <t xml:space="preserve">Revised 12/2023    </t>
  </si>
  <si>
    <t xml:space="preserve">                                         Public Water Supply</t>
  </si>
  <si>
    <t xml:space="preserve">DW-515b  </t>
  </si>
  <si>
    <t xml:space="preserve">Capacity Development Checklist  </t>
  </si>
  <si>
    <t xml:space="preserve">Revised 12/2023  </t>
  </si>
  <si>
    <t>Website</t>
  </si>
  <si>
    <t>OWRB</t>
  </si>
  <si>
    <r>
      <rPr>
        <b/>
        <sz val="12"/>
        <color theme="1"/>
        <rFont val="Calibri"/>
        <family val="2"/>
        <scheme val="minor"/>
      </rPr>
      <t>Oklahoma Water Resources Board</t>
    </r>
    <r>
      <rPr>
        <sz val="12"/>
        <color theme="1"/>
        <rFont val="Calibri"/>
        <family val="2"/>
        <scheme val="minor"/>
      </rPr>
      <t xml:space="preserve"> </t>
    </r>
    <r>
      <rPr>
        <sz val="11"/>
        <color theme="1"/>
        <rFont val="Calibri"/>
        <family val="2"/>
        <scheme val="minor"/>
      </rPr>
      <t>- The State's water resources planning and development agency</t>
    </r>
  </si>
  <si>
    <t>CU</t>
  </si>
  <si>
    <r>
      <rPr>
        <b/>
        <sz val="12"/>
        <color theme="1"/>
        <rFont val="Calibri"/>
        <family val="2"/>
        <scheme val="minor"/>
      </rPr>
      <t>Oklahoma Rural Water Association</t>
    </r>
    <r>
      <rPr>
        <sz val="13"/>
        <color theme="1"/>
        <rFont val="Calibri"/>
        <family val="2"/>
        <scheme val="minor"/>
      </rPr>
      <t xml:space="preserve"> </t>
    </r>
    <r>
      <rPr>
        <sz val="11"/>
        <color theme="1"/>
        <rFont val="Calibri"/>
        <family val="2"/>
        <scheme val="minor"/>
      </rPr>
      <t>- Non-profit technical, managerial, and financial assistance</t>
    </r>
  </si>
  <si>
    <r>
      <rPr>
        <b/>
        <sz val="12"/>
        <color theme="1"/>
        <rFont val="Calibri"/>
        <family val="2"/>
        <scheme val="minor"/>
      </rPr>
      <t xml:space="preserve">Communities Unlimited </t>
    </r>
    <r>
      <rPr>
        <sz val="12"/>
        <color theme="1"/>
        <rFont val="Calibri"/>
        <family val="2"/>
        <scheme val="minor"/>
      </rPr>
      <t>-</t>
    </r>
    <r>
      <rPr>
        <sz val="13"/>
        <color theme="1"/>
        <rFont val="Calibri"/>
        <family val="2"/>
        <scheme val="minor"/>
      </rPr>
      <t xml:space="preserve"> </t>
    </r>
    <r>
      <rPr>
        <sz val="11"/>
        <color theme="1"/>
        <rFont val="Calibri"/>
        <family val="2"/>
        <scheme val="minor"/>
      </rPr>
      <t>501(c)3 non-profit offering technical, managerial, and financial assistance</t>
    </r>
  </si>
  <si>
    <t>Budgetary Control Processes</t>
  </si>
  <si>
    <r>
      <t xml:space="preserve">Reach out to your energy provider or </t>
    </r>
    <r>
      <rPr>
        <b/>
        <sz val="11"/>
        <color theme="1"/>
        <rFont val="Calibri"/>
        <family val="2"/>
        <scheme val="minor"/>
      </rPr>
      <t>ORWA</t>
    </r>
  </si>
  <si>
    <t>See Strategic Growth Plan Template here</t>
  </si>
  <si>
    <t>ORWA, CU, and OWRB can all assist</t>
  </si>
  <si>
    <t>Emergency Response Plan Template available here
DEQ will assist with this</t>
  </si>
  <si>
    <r>
      <t xml:space="preserve">Vulnerability Self-Assessment Tool (VSAT) (epa.gov)
</t>
    </r>
    <r>
      <rPr>
        <b/>
        <sz val="11"/>
        <rFont val="Calibri"/>
        <family val="2"/>
        <scheme val="minor"/>
      </rPr>
      <t>ORWA</t>
    </r>
    <r>
      <rPr>
        <sz val="11"/>
        <rFont val="Calibri"/>
        <family val="2"/>
        <scheme val="minor"/>
      </rPr>
      <t xml:space="preserve"> can assist</t>
    </r>
  </si>
  <si>
    <r>
      <rPr>
        <b/>
        <sz val="11"/>
        <color theme="1"/>
        <rFont val="Calibri"/>
        <family val="2"/>
        <scheme val="minor"/>
      </rPr>
      <t>ORWA</t>
    </r>
    <r>
      <rPr>
        <sz val="11"/>
        <color theme="1"/>
        <rFont val="Calibri"/>
        <family val="2"/>
        <scheme val="minor"/>
      </rPr>
      <t xml:space="preserve"> can assist</t>
    </r>
  </si>
  <si>
    <t>FEMA Flood Maps</t>
  </si>
  <si>
    <t>DEQ Asset Management Tool available here
DEQ will assist with this</t>
  </si>
  <si>
    <t>GAAP Fact Sheet</t>
  </si>
  <si>
    <t>See Financial Management Plan Template available here</t>
  </si>
  <si>
    <t>ORWA can assist</t>
  </si>
  <si>
    <t>Procurement Policy Template available here</t>
  </si>
  <si>
    <t>See O&amp;M Template here</t>
  </si>
  <si>
    <t>See board approval form in O&amp;M Template here</t>
  </si>
  <si>
    <t>See work order form in O&amp;M Template here</t>
  </si>
  <si>
    <t>Tracking sheet examples in O&amp;M Template here</t>
  </si>
  <si>
    <t>Communication Policy Template available here</t>
  </si>
  <si>
    <t>See Communication Policy Template here</t>
  </si>
  <si>
    <t>AWWA Audit Worksheet available here
DEQ and ORWA will assist with this</t>
  </si>
  <si>
    <t>OMA language click here</t>
  </si>
  <si>
    <t>System has at least 24-hrs of elevated finished water storage (at average daily use) and/or on-site generator.</t>
  </si>
  <si>
    <t>Info</t>
  </si>
  <si>
    <r>
      <t xml:space="preserve">For questions on your results or on any of the items in this checklist, please reach out to the Capacity Development Section at </t>
    </r>
    <r>
      <rPr>
        <b/>
        <sz val="11"/>
        <color theme="1"/>
        <rFont val="Calibri"/>
        <family val="2"/>
        <scheme val="minor"/>
      </rPr>
      <t xml:space="preserve">(405) 702-8100 </t>
    </r>
    <r>
      <rPr>
        <sz val="11"/>
        <color theme="1"/>
        <rFont val="Calibri"/>
        <family val="2"/>
        <scheme val="minor"/>
      </rPr>
      <t xml:space="preserve">or </t>
    </r>
    <r>
      <rPr>
        <b/>
        <sz val="11"/>
        <color theme="1"/>
        <rFont val="Calibri"/>
        <family val="2"/>
        <scheme val="minor"/>
      </rPr>
      <t>DEQ.capdev@deq.ok.gov</t>
    </r>
    <r>
      <rPr>
        <sz val="11"/>
        <color theme="1"/>
        <rFont val="Calibri"/>
        <family val="2"/>
        <scheme val="minor"/>
      </rPr>
      <t xml:space="preserve">.  </t>
    </r>
  </si>
  <si>
    <t>For access to policy and plan templates, scan this QR code to be taken to the DEQ website. On this site you can also find additional resources as well as our technical assistance request form.</t>
  </si>
  <si>
    <t>Date Prepared:</t>
  </si>
  <si>
    <t>Overall Score</t>
  </si>
  <si>
    <r>
      <rPr>
        <b/>
        <sz val="11"/>
        <rFont val="Calibri"/>
        <family val="2"/>
        <scheme val="minor"/>
      </rPr>
      <t>Capacity Development</t>
    </r>
    <r>
      <rPr>
        <sz val="11"/>
        <rFont val="Calibri"/>
        <family val="2"/>
        <scheme val="minor"/>
      </rPr>
      <t xml:space="preserve"> refers to the </t>
    </r>
    <r>
      <rPr>
        <sz val="11"/>
        <color rgb="FF00B050"/>
        <rFont val="Calibri"/>
        <family val="2"/>
        <scheme val="minor"/>
      </rPr>
      <t>technical</t>
    </r>
    <r>
      <rPr>
        <sz val="11"/>
        <rFont val="Calibri"/>
        <family val="2"/>
        <scheme val="minor"/>
      </rPr>
      <t xml:space="preserve">, </t>
    </r>
    <r>
      <rPr>
        <sz val="11"/>
        <color rgb="FF0070C0"/>
        <rFont val="Calibri"/>
        <family val="2"/>
        <scheme val="minor"/>
      </rPr>
      <t>managerial</t>
    </r>
    <r>
      <rPr>
        <sz val="11"/>
        <rFont val="Calibri"/>
        <family val="2"/>
        <scheme val="minor"/>
      </rPr>
      <t>, and</t>
    </r>
    <r>
      <rPr>
        <sz val="11"/>
        <color theme="5"/>
        <rFont val="Calibri"/>
        <family val="2"/>
        <scheme val="minor"/>
      </rPr>
      <t xml:space="preserve"> financial</t>
    </r>
    <r>
      <rPr>
        <sz val="11"/>
        <rFont val="Calibri"/>
        <family val="2"/>
        <scheme val="minor"/>
      </rPr>
      <t xml:space="preserve"> (TMF) conditions that lead to the successful and sustainable operation of a water system. This checklist serves to help identify areas of TMF that may significantly impact your ability to produce safe water now and in the foreseeable future. </t>
    </r>
  </si>
  <si>
    <r>
      <rPr>
        <b/>
        <sz val="11"/>
        <rFont val="Calibri"/>
        <family val="2"/>
        <scheme val="minor"/>
      </rPr>
      <t>TO COMPLETE THIS FORM</t>
    </r>
    <r>
      <rPr>
        <sz val="11"/>
        <rFont val="Calibri"/>
        <family val="2"/>
        <scheme val="minor"/>
      </rPr>
      <t xml:space="preserve">, a </t>
    </r>
    <r>
      <rPr>
        <u/>
        <sz val="11"/>
        <rFont val="Calibri"/>
        <family val="2"/>
        <scheme val="minor"/>
      </rPr>
      <t>managing operator</t>
    </r>
    <r>
      <rPr>
        <sz val="11"/>
        <rFont val="Calibri"/>
        <family val="2"/>
        <scheme val="minor"/>
      </rPr>
      <t xml:space="preserve"> (or other official that is familiar with the day-to-day operations of the system) </t>
    </r>
    <r>
      <rPr>
        <b/>
        <sz val="11"/>
        <rFont val="Calibri"/>
        <family val="2"/>
        <scheme val="minor"/>
      </rPr>
      <t>AND</t>
    </r>
    <r>
      <rPr>
        <sz val="11"/>
        <rFont val="Calibri"/>
        <family val="2"/>
        <scheme val="minor"/>
      </rPr>
      <t xml:space="preserve"> a </t>
    </r>
    <r>
      <rPr>
        <u/>
        <sz val="11"/>
        <rFont val="Calibri"/>
        <family val="2"/>
        <scheme val="minor"/>
      </rPr>
      <t>financial manager</t>
    </r>
    <r>
      <rPr>
        <sz val="11"/>
        <rFont val="Calibri"/>
        <family val="2"/>
        <scheme val="minor"/>
      </rPr>
      <t xml:space="preserve"> (or other official that is familiar with the system's finances) shall go through and answer each item with one of the answer choices provided. For additional info on each item, click on the </t>
    </r>
    <r>
      <rPr>
        <b/>
        <sz val="11"/>
        <rFont val="Calibri"/>
        <family val="2"/>
        <scheme val="minor"/>
      </rPr>
      <t>(?)</t>
    </r>
    <r>
      <rPr>
        <sz val="11"/>
        <rFont val="Calibri"/>
        <family val="2"/>
        <scheme val="minor"/>
      </rPr>
      <t>.</t>
    </r>
  </si>
  <si>
    <t>If population served &gt; 3,300 must complete a VSAT Risk and Resiliency Assessment</t>
  </si>
  <si>
    <t xml:space="preserve">System is a member of SoonerWarn or has a mutual-aid agreement with other water system(s). </t>
  </si>
  <si>
    <r>
      <t xml:space="preserve">System has </t>
    </r>
    <r>
      <rPr>
        <b/>
        <sz val="12"/>
        <color theme="4"/>
        <rFont val="Calibri"/>
        <family val="2"/>
        <scheme val="minor"/>
      </rPr>
      <t>written</t>
    </r>
    <r>
      <rPr>
        <sz val="12"/>
        <rFont val="Calibri"/>
        <family val="2"/>
        <scheme val="minor"/>
      </rPr>
      <t xml:space="preserve"> policy for bulk water sales and has appropriate equipment and structures to sell bulk water.</t>
    </r>
  </si>
  <si>
    <t xml:space="preserve">Accurate minutes are kept at board meetings and are made publicly available. </t>
  </si>
  <si>
    <t xml:space="preserve">Board regularly compares actual revenues/expenses with projected budget and addresses differences in revenue or costs (greater than 5%). </t>
  </si>
  <si>
    <r>
      <rPr>
        <b/>
        <sz val="11"/>
        <color rgb="FF0071B7"/>
        <rFont val="Calibri"/>
        <family val="2"/>
        <scheme val="minor"/>
      </rPr>
      <t>Written</t>
    </r>
    <r>
      <rPr>
        <b/>
        <sz val="11"/>
        <rFont val="Calibri"/>
        <family val="2"/>
        <scheme val="minor"/>
      </rPr>
      <t xml:space="preserve"> policy includes a section for hardship, cut-off, and resumption of service. </t>
    </r>
  </si>
  <si>
    <t xml:space="preserve">Financial controls in place via withdrawal criteria to protect reserve accounts. </t>
  </si>
  <si>
    <t xml:space="preserve">System's 'strategic growth' plan should include a section on water main extensions and new connections. What happens when new connections are added? How are maps of the system and billing software updated? Can the water system support new connections? What are the known limitations? </t>
  </si>
  <si>
    <t xml:space="preserve">System should have a prepared, written policy, for the sale of bulk water to other entities. This policy should include the role of the system AND the customer in such a sale and should stipulate any conditions or limitations on bulk water being sold. This policy should be signed and dated by all relevant parties. </t>
  </si>
  <si>
    <t xml:space="preserve">System should ensure their Emergency Response plan includes a backup source of water or interconnected utility in the event of emergency or unplanned outages. </t>
  </si>
  <si>
    <t xml:space="preserve">Maintaining a proper size generator on-site and/or having at least 24-hrs of finished water storage that could be distributed at 25psi leaves systems better prepared for emergency conditions. These 24-hrs of finished storage are usually best found in elevated storage, as this allows the system to maintain 25psi. The most common types of elevated finished water storage are elevated steel tanks and standpipes. </t>
  </si>
  <si>
    <t xml:space="preserve">A mutual aid and assistance network provides water utilities with the means to quickly obtain help in the form of personnel, equipment, materials, and associated services from other utilities to restore critical operations impacted during any type of emergency. It is recommended that if a system is NOT a member of SoonerWarn, that they enter into a similar, written mutual-aid agreement with surrounding utilities. </t>
  </si>
  <si>
    <t>Use water loss audit results</t>
  </si>
  <si>
    <t xml:space="preserve">A "100-year flood event" is a term used to describe an event so severe it has only a 1% change of occurring in any given year. Ensuring that one's critical assets are above this 100-year flood boundary decreases the likelihood that it will be affected by severe flooding. </t>
  </si>
  <si>
    <t>Operators must conduct all testing and monitoring as required by DEQ. System should have a written policy which requires the retention of key findings and results to comply with the Oklahoma Administrative Code (OAC). Policy should also require and iterate triggers for 24-hour notifications to DEQ (included in code). Other operating records and report requirements are detailed in OAC 252:631-3-11</t>
  </si>
  <si>
    <t>A Comprehensive Performance Evaluations (CPE) is a thorough review of a filtration plant's performance to determine the areas in which performance could be optimized. Addressing deficiencies found during sanitary surveys and CPEs in a timely manner is imperative for the continued improvement of systems and for achieving an increased level of public health protection.</t>
  </si>
  <si>
    <t xml:space="preserve">Governing documents and bylaws must address elections, term and term limits, replacements, removal from office, authorities, and duties. Those entering into the position of 'board member' must be made aware of and agree to these terms before starting their service. </t>
  </si>
  <si>
    <t xml:space="preserve">The Oklahoma Open Meeting Act (OMA) was created to ensure and protect transparency at all levels of Oklahoman government. The OMA contains provisions governing notice of meetings, meeting agendas, business to be discussed and resolved during meetings, and what transpires during meetings. Failure to be acquainted and compliant with the OMA will result in the invalidation of the noncompliant action(s), fines, or potential imprisonment. </t>
  </si>
  <si>
    <t xml:space="preserve">Inadequate staffing can stress even the most well-organized systems. In this case, 'working towards' adequate staffing can look like: creating or organizing 'new employee' training material, publishing vacancy listings, considering short-term help, increasing perks and benefits (if possible), and discussing the potential root(s) of the present staffing issue. </t>
  </si>
  <si>
    <t xml:space="preserve">System has identified the professional services they need and have contacted individuals within these sectors. The ability to access professional services in emergency situations is important- already having these contacts streamlines the process of receiving such assistance.  </t>
  </si>
  <si>
    <t xml:space="preserve">An asset management plan is a systematic approach for managing an organization's infrastructure and other assets to provide a framework for proper allocation of time and resources. In other words, it is a 'living' document that can help system decide how and where to spend their resources in order to ensure the uninterrupted availability of safe drinking water to customers. </t>
  </si>
  <si>
    <t xml:space="preserve">Has system income surpassed system expenses at any time in the past five years? How will the budget be adjusted in the coming months/years? How should this extra income be spent to best benefit the water system? </t>
  </si>
  <si>
    <t xml:space="preserve">Water system is informed on their current debt and their payment requirements. These payment requirements are continuously met, and water system is not behind on any installments. </t>
  </si>
  <si>
    <t xml:space="preserve">Water system is self-sufficient in regard to financials. The system does not require any funds from other division accounts to operate- nor does it transfer funds to other divisions. Capital that is generated by the selling of drinking water to customers continuously benefits drinking water assets, equipment, and service area. </t>
  </si>
  <si>
    <t xml:space="preserve">Bad Debt' refers to loans or outstanding balances owed that are no longer deemed recoverable and must be written off. Incurring 'bad debt' is part of the cost of doing business with customers, as there is always some default risk associated with extending credit. For water systems, 'bad-debt' would refer to outstanding customer bills that are unlikely to be paid in full. </t>
  </si>
  <si>
    <t xml:space="preserve">System has a written policy which requires all connections to be metered regardless of billing status. Billing exempt or flat-rate customers should be listed, and their rate terms defined. Metering ALL connections ensures that water operators are able to fully understand water usage within their system. Without proper metering, accurate audits are more difficult to conduct and water loss may go undetected- costing water systems time, money, and resources. </t>
  </si>
  <si>
    <t>Financial controls include policies and processes for managing financial resources effectively and efficiently. These controls help to mitigate financial risks and to meet financial objectives. At many banks, you can set certain withdrawal criteria on accounts. These controls could limit who can withdrawal money from your account(s), when money can be withdrawn, and how much money can be withdrawn during a given period of time (every day, month, year, etc.).</t>
  </si>
  <si>
    <t>Budgetary controls include the planning and controlling of an organization's functions through comparison and analysis of budgeted numbers to actual results. This comparison aids in financial decision-making, cost management, and overall organizational performance improvement. In order to reduce the risk of malicious behavior, financial duties should be separated amongst multiple people.</t>
  </si>
  <si>
    <t xml:space="preserve">A fidelity bond or fidelity guarantee is a form of insurance protection that covers policyholders for losses that they incur as a result of fraudulent acts by specified individuals. It usually ensures a business for losses caused by the dishonest acts of its employees. </t>
  </si>
  <si>
    <t>Select Answer</t>
  </si>
  <si>
    <t>Backflow Policy Template available here</t>
  </si>
  <si>
    <t xml:space="preserve">Capital Improvement Plan (CIP) or equivalent is accounted for in current annual budget and is included in future budget projections. </t>
  </si>
  <si>
    <t>Funding in CIP or equivalent includes description of funding sources (revenue, loans, grants).</t>
  </si>
  <si>
    <r>
      <t xml:space="preserve">System has complete </t>
    </r>
    <r>
      <rPr>
        <sz val="12"/>
        <color rgb="FF0070C0"/>
        <rFont val="Calibri"/>
        <family val="2"/>
        <scheme val="minor"/>
      </rPr>
      <t>written</t>
    </r>
    <r>
      <rPr>
        <sz val="12"/>
        <rFont val="Calibri"/>
        <family val="2"/>
        <scheme val="minor"/>
      </rPr>
      <t xml:space="preserve"> policy for investment of reserve funds, if funds are invested.</t>
    </r>
  </si>
  <si>
    <t>System responds to and addresses deficiencies noted on sanitary surveys and/or CPEs within the required timeframes.</t>
  </si>
  <si>
    <t xml:space="preserve">Addresses deficiencies noted on sanitary surveys and CPEs. </t>
  </si>
  <si>
    <t xml:space="preserve">System has access to professional services (e.g., engineering, accounting, legal, IT professional). </t>
  </si>
  <si>
    <t>Contact insurance providers or use ORWA's ORWAG</t>
  </si>
  <si>
    <t>ORWA can assist in identifying potential auditors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</si>
</sst>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Calibri"/>
      <family val="2"/>
      <scheme val="minor"/>
    </font>
    <font>
      <sz val="11"/>
      <color theme="0"/>
      <name val="Calibri"/>
      <family val="2"/>
      <scheme val="minor"/>
    </font>
    <font>
      <sz val="10"/>
      <color theme="1"/>
      <name val="Calibri"/>
      <family val="2"/>
      <scheme val="minor"/>
    </font>
    <font>
      <sz val="10"/>
      <name val="Arial"/>
      <family val="2"/>
    </font>
    <font>
      <b/>
      <sz val="12"/>
      <color theme="1"/>
      <name val="Calibri"/>
      <family val="2"/>
      <scheme val="minor"/>
    </font>
    <font>
      <sz val="11"/>
      <name val="Calibri"/>
      <family val="2"/>
      <scheme val="minor"/>
    </font>
    <font>
      <b/>
      <sz val="11"/>
      <name val="Calibri"/>
      <family val="2"/>
      <scheme val="minor"/>
    </font>
    <font>
      <b/>
      <sz val="12"/>
      <color rgb="FF0071B7"/>
      <name val="Calibri"/>
      <family val="2"/>
      <scheme val="minor"/>
    </font>
    <font>
      <b/>
      <sz val="12"/>
      <name val="Calibri"/>
      <family val="2"/>
      <scheme val="minor"/>
    </font>
    <font>
      <sz val="12"/>
      <name val="Calibri"/>
      <family val="2"/>
      <scheme val="minor"/>
    </font>
    <font>
      <u/>
      <sz val="11"/>
      <color theme="10"/>
      <name val="Calibri"/>
      <family val="2"/>
      <scheme val="minor"/>
    </font>
    <font>
      <i/>
      <sz val="11"/>
      <color theme="1"/>
      <name val="Calibri"/>
      <family val="2"/>
      <scheme val="minor"/>
    </font>
    <font>
      <b/>
      <sz val="11"/>
      <color theme="1"/>
      <name val="Calibri"/>
      <family val="2"/>
      <scheme val="minor"/>
    </font>
    <font>
      <sz val="12"/>
      <color theme="1"/>
      <name val="Calibri"/>
      <family val="2"/>
      <scheme val="minor"/>
    </font>
    <font>
      <sz val="11"/>
      <color theme="7"/>
      <name val="Calibri"/>
      <family val="2"/>
      <scheme val="minor"/>
    </font>
    <font>
      <b/>
      <sz val="16"/>
      <color theme="0"/>
      <name val="Calibri"/>
      <family val="2"/>
      <scheme val="minor"/>
    </font>
    <font>
      <i/>
      <sz val="14"/>
      <color theme="1"/>
      <name val="Calibri"/>
      <family val="2"/>
      <scheme val="minor"/>
    </font>
    <font>
      <sz val="14"/>
      <color theme="1"/>
      <name val="Calibri"/>
      <family val="2"/>
      <scheme val="minor"/>
    </font>
    <font>
      <b/>
      <sz val="10"/>
      <name val="Calibri"/>
      <family val="2"/>
      <scheme val="minor"/>
    </font>
    <font>
      <sz val="12"/>
      <color rgb="FF0071B7"/>
      <name val="Calibri"/>
      <family val="2"/>
      <scheme val="minor"/>
    </font>
    <font>
      <u/>
      <sz val="11"/>
      <color theme="1"/>
      <name val="Calibri"/>
      <family val="2"/>
      <scheme val="minor"/>
    </font>
    <font>
      <sz val="11"/>
      <color theme="4"/>
      <name val="Calibri"/>
      <family val="2"/>
      <scheme val="minor"/>
    </font>
    <font>
      <b/>
      <sz val="12"/>
      <color theme="4"/>
      <name val="Calibri"/>
      <family val="2"/>
      <scheme val="minor"/>
    </font>
    <font>
      <sz val="12"/>
      <color theme="4"/>
      <name val="Calibri"/>
      <family val="2"/>
      <scheme val="minor"/>
    </font>
    <font>
      <sz val="10"/>
      <name val="Calibri"/>
      <family val="2"/>
      <scheme val="minor"/>
    </font>
    <font>
      <sz val="16"/>
      <color theme="1"/>
      <name val="Calibri"/>
      <family val="2"/>
      <scheme val="minor"/>
    </font>
    <font>
      <sz val="11"/>
      <color theme="1"/>
      <name val="Calibri"/>
      <family val="2"/>
      <scheme val="minor"/>
    </font>
    <font>
      <b/>
      <sz val="11"/>
      <color theme="7"/>
      <name val="Calibri"/>
      <family val="2"/>
      <scheme val="minor"/>
    </font>
    <font>
      <b/>
      <sz val="16"/>
      <color theme="1"/>
      <name val="Calibri"/>
      <family val="2"/>
      <scheme val="minor"/>
    </font>
    <font>
      <sz val="11"/>
      <color rgb="FFFF0000"/>
      <name val="Calibri"/>
      <family val="2"/>
      <scheme val="minor"/>
    </font>
    <font>
      <sz val="18"/>
      <color theme="1"/>
      <name val="Calibri"/>
      <family val="2"/>
      <scheme val="minor"/>
    </font>
    <font>
      <sz val="18"/>
      <name val="Calibri"/>
      <family val="2"/>
      <scheme val="minor"/>
    </font>
    <font>
      <sz val="22"/>
      <color theme="1"/>
      <name val="Calibri"/>
      <family val="2"/>
      <scheme val="minor"/>
    </font>
    <font>
      <b/>
      <sz val="14"/>
      <color theme="1"/>
      <name val="Calibri"/>
      <family val="2"/>
      <scheme val="minor"/>
    </font>
    <font>
      <b/>
      <sz val="14"/>
      <name val="Calibri"/>
      <family val="2"/>
      <scheme val="minor"/>
    </font>
    <font>
      <sz val="11"/>
      <color theme="8"/>
      <name val="Calibri"/>
      <family val="2"/>
      <scheme val="minor"/>
    </font>
    <font>
      <b/>
      <sz val="11"/>
      <color rgb="FF0071B7"/>
      <name val="Calibri"/>
      <family val="2"/>
      <scheme val="minor"/>
    </font>
    <font>
      <b/>
      <u/>
      <sz val="14"/>
      <name val="Calibri"/>
      <family val="2"/>
      <scheme val="minor"/>
    </font>
    <font>
      <b/>
      <i/>
      <sz val="14"/>
      <name val="Calibri"/>
      <family val="2"/>
      <scheme val="minor"/>
    </font>
    <font>
      <b/>
      <sz val="12"/>
      <color rgb="FF0070C0"/>
      <name val="Calibri"/>
      <family val="2"/>
      <scheme val="minor"/>
    </font>
    <font>
      <b/>
      <sz val="10"/>
      <color theme="1"/>
      <name val="Arial"/>
      <family val="2"/>
    </font>
    <font>
      <sz val="11"/>
      <color rgb="FF0070C0"/>
      <name val="Calibri"/>
      <family val="2"/>
      <scheme val="minor"/>
    </font>
    <font>
      <sz val="11"/>
      <color rgb="FF00B050"/>
      <name val="Calibri"/>
      <family val="2"/>
      <scheme val="minor"/>
    </font>
    <font>
      <b/>
      <sz val="18"/>
      <color theme="1"/>
      <name val="Calibri"/>
      <family val="2"/>
      <scheme val="minor"/>
    </font>
    <font>
      <sz val="20"/>
      <color theme="1"/>
      <name val="Calibri"/>
      <family val="2"/>
      <scheme val="minor"/>
    </font>
    <font>
      <sz val="8"/>
      <name val="Calibri"/>
      <family val="2"/>
      <scheme val="minor"/>
    </font>
    <font>
      <b/>
      <sz val="14"/>
      <color theme="0"/>
      <name val="Calibri"/>
      <family val="2"/>
      <scheme val="minor"/>
    </font>
    <font>
      <sz val="14"/>
      <name val="Calibri"/>
      <family val="2"/>
      <scheme val="minor"/>
    </font>
    <font>
      <b/>
      <sz val="16"/>
      <name val="Calibri"/>
      <family val="2"/>
      <scheme val="minor"/>
    </font>
    <font>
      <b/>
      <sz val="18"/>
      <name val="Calibri"/>
      <family val="2"/>
      <scheme val="minor"/>
    </font>
    <font>
      <b/>
      <i/>
      <sz val="11"/>
      <color theme="1"/>
      <name val="Calibri"/>
      <family val="2"/>
      <scheme val="minor"/>
    </font>
    <font>
      <sz val="11"/>
      <color rgb="FF002060"/>
      <name val="Calibri"/>
      <family val="2"/>
      <scheme val="minor"/>
    </font>
    <font>
      <sz val="13"/>
      <color theme="1"/>
      <name val="Calibri"/>
      <family val="2"/>
      <scheme val="minor"/>
    </font>
    <font>
      <b/>
      <sz val="12"/>
      <color theme="1"/>
      <name val="Arial"/>
      <family val="2"/>
    </font>
    <font>
      <sz val="13"/>
      <color rgb="FFC00000"/>
      <name val="Calibri"/>
      <family val="2"/>
      <scheme val="minor"/>
    </font>
    <font>
      <sz val="14"/>
      <color theme="0"/>
      <name val="Calibri"/>
      <family val="2"/>
      <scheme val="minor"/>
    </font>
    <font>
      <b/>
      <sz val="18"/>
      <color theme="0"/>
      <name val="Calibri"/>
      <family val="2"/>
      <scheme val="minor"/>
    </font>
    <font>
      <sz val="10.5"/>
      <name val="Calibri"/>
      <family val="2"/>
      <scheme val="minor"/>
    </font>
    <font>
      <sz val="11"/>
      <color theme="5"/>
      <name val="Calibri"/>
      <family val="2"/>
      <scheme val="minor"/>
    </font>
    <font>
      <u/>
      <sz val="11"/>
      <name val="Calibri"/>
      <family val="2"/>
      <scheme val="minor"/>
    </font>
    <font>
      <b/>
      <sz val="11"/>
      <color theme="0"/>
      <name val="Calibri"/>
      <family val="2"/>
      <scheme val="minor"/>
    </font>
    <font>
      <sz val="11"/>
      <name val="Segoe UI"/>
      <family val="2"/>
    </font>
    <font>
      <sz val="12"/>
      <color rgb="FF0070C0"/>
      <name val="Calibri"/>
      <family val="2"/>
      <scheme val="minor"/>
    </font>
  </fonts>
  <fills count="26">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FF"/>
        <bgColor rgb="FF000000"/>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bgColor indexed="64"/>
      </patternFill>
    </fill>
    <fill>
      <patternFill patternType="solid">
        <fgColor theme="4"/>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BEE395"/>
        <bgColor indexed="64"/>
      </patternFill>
    </fill>
  </fills>
  <borders count="101">
    <border>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bottom style="medium">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diagonal/>
    </border>
    <border>
      <left style="dotted">
        <color indexed="64"/>
      </left>
      <right style="dotted">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top/>
      <bottom/>
      <diagonal/>
    </border>
    <border>
      <left/>
      <right style="dotted">
        <color indexed="64"/>
      </right>
      <top style="dotted">
        <color indexed="64"/>
      </top>
      <bottom/>
      <diagonal/>
    </border>
    <border>
      <left/>
      <right style="dotted">
        <color indexed="64"/>
      </right>
      <top/>
      <bottom style="dotted">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top/>
      <bottom style="thin">
        <color theme="0"/>
      </bottom>
      <diagonal/>
    </border>
    <border>
      <left/>
      <right/>
      <top style="thin">
        <color theme="0"/>
      </top>
      <bottom style="thin">
        <color theme="0"/>
      </bottom>
      <diagonal/>
    </border>
    <border>
      <left/>
      <right style="dotted">
        <color indexed="64"/>
      </right>
      <top style="dotted">
        <color indexed="64"/>
      </top>
      <bottom style="thin">
        <color indexed="64"/>
      </bottom>
      <diagonal/>
    </border>
    <border>
      <left style="dotted">
        <color indexed="64"/>
      </left>
      <right/>
      <top style="dotted">
        <color indexed="64"/>
      </top>
      <bottom style="dotted">
        <color indexed="64"/>
      </bottom>
      <diagonal/>
    </border>
    <border>
      <left style="dotted">
        <color indexed="64"/>
      </left>
      <right/>
      <top style="dotted">
        <color indexed="64"/>
      </top>
      <bottom/>
      <diagonal/>
    </border>
    <border>
      <left style="dotted">
        <color indexed="64"/>
      </left>
      <right/>
      <top style="dotted">
        <color indexed="64"/>
      </top>
      <bottom style="thin">
        <color indexed="64"/>
      </bottom>
      <diagonal/>
    </border>
    <border>
      <left style="dotted">
        <color indexed="64"/>
      </left>
      <right/>
      <top style="thin">
        <color indexed="64"/>
      </top>
      <bottom style="dotted">
        <color indexed="64"/>
      </bottom>
      <diagonal/>
    </border>
    <border>
      <left style="dotted">
        <color indexed="64"/>
      </left>
      <right/>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indexed="64"/>
      </left>
      <right/>
      <top style="thin">
        <color indexed="64"/>
      </top>
      <bottom/>
      <diagonal/>
    </border>
    <border>
      <left/>
      <right/>
      <top style="dotted">
        <color indexed="64"/>
      </top>
      <bottom/>
      <diagonal/>
    </border>
    <border>
      <left/>
      <right/>
      <top style="dotted">
        <color indexed="64"/>
      </top>
      <bottom style="thin">
        <color indexed="64"/>
      </bottom>
      <diagonal/>
    </border>
    <border>
      <left style="dotted">
        <color indexed="64"/>
      </left>
      <right/>
      <top/>
      <bottom style="thin">
        <color indexed="64"/>
      </bottom>
      <diagonal/>
    </border>
    <border>
      <left/>
      <right/>
      <top style="thin">
        <color indexed="64"/>
      </top>
      <bottom style="dotted">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dotted">
        <color indexed="64"/>
      </left>
      <right style="medium">
        <color indexed="64"/>
      </right>
      <top/>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s>
  <cellStyleXfs count="3">
    <xf numFmtId="0" fontId="0" fillId="0" borderId="0"/>
    <xf numFmtId="0" fontId="10" fillId="0" borderId="0" applyNumberFormat="0" applyFill="0" applyBorder="0" applyAlignment="0" applyProtection="0"/>
    <xf numFmtId="9" fontId="26" fillId="0" borderId="0" applyFont="0" applyFill="0" applyBorder="0" applyAlignment="0" applyProtection="0"/>
  </cellStyleXfs>
  <cellXfs count="657">
    <xf numFmtId="0" fontId="0" fillId="0" borderId="0" xfId="0"/>
    <xf numFmtId="0" fontId="0" fillId="0" borderId="0" xfId="0" applyBorder="1"/>
    <xf numFmtId="0" fontId="0" fillId="0" borderId="0" xfId="0" applyFill="1"/>
    <xf numFmtId="0" fontId="5" fillId="0" borderId="0" xfId="0" applyFont="1" applyFill="1"/>
    <xf numFmtId="0" fontId="0" fillId="0" borderId="0" xfId="0" applyFill="1" applyBorder="1"/>
    <xf numFmtId="0" fontId="5" fillId="0" borderId="0" xfId="0" applyFont="1" applyFill="1" applyBorder="1"/>
    <xf numFmtId="0" fontId="14" fillId="0" borderId="0" xfId="0" applyFont="1" applyFill="1"/>
    <xf numFmtId="0" fontId="0" fillId="6" borderId="4" xfId="0" applyFill="1" applyBorder="1" applyAlignment="1">
      <alignment horizontal="center" vertical="center"/>
    </xf>
    <xf numFmtId="0" fontId="12" fillId="6" borderId="4" xfId="0" applyFont="1" applyFill="1" applyBorder="1" applyAlignment="1">
      <alignment horizontal="center" vertical="center"/>
    </xf>
    <xf numFmtId="0" fontId="0" fillId="6" borderId="5" xfId="0" applyFont="1" applyFill="1" applyBorder="1" applyAlignment="1">
      <alignment horizontal="center" vertical="center"/>
    </xf>
    <xf numFmtId="0" fontId="0" fillId="6" borderId="5" xfId="0" applyFill="1" applyBorder="1" applyAlignment="1">
      <alignment horizontal="center" vertical="center"/>
    </xf>
    <xf numFmtId="0" fontId="0" fillId="6" borderId="3" xfId="0"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0" fillId="6" borderId="0" xfId="0" applyFill="1" applyBorder="1" applyAlignment="1">
      <alignment horizontal="center" vertical="center"/>
    </xf>
    <xf numFmtId="0" fontId="0" fillId="0" borderId="0" xfId="0" applyAlignment="1">
      <alignment wrapText="1"/>
    </xf>
    <xf numFmtId="0" fontId="12" fillId="12" borderId="4" xfId="0" applyFont="1" applyFill="1" applyBorder="1" applyAlignment="1">
      <alignment horizontal="center" vertical="center"/>
    </xf>
    <xf numFmtId="0" fontId="12" fillId="12" borderId="2" xfId="0" applyFont="1" applyFill="1" applyBorder="1" applyAlignment="1">
      <alignment horizontal="center" vertical="center"/>
    </xf>
    <xf numFmtId="0" fontId="12" fillId="12" borderId="3" xfId="0" applyFont="1" applyFill="1" applyBorder="1" applyAlignment="1">
      <alignment horizontal="center" vertical="center"/>
    </xf>
    <xf numFmtId="0" fontId="0" fillId="12" borderId="0" xfId="0" applyFill="1" applyAlignment="1">
      <alignment horizontal="center" vertical="center"/>
    </xf>
    <xf numFmtId="0" fontId="0" fillId="12" borderId="3" xfId="0" applyFont="1" applyFill="1" applyBorder="1" applyAlignment="1">
      <alignment horizontal="center" vertical="center"/>
    </xf>
    <xf numFmtId="0" fontId="0" fillId="0" borderId="0" xfId="0" applyFont="1" applyFill="1" applyAlignment="1">
      <alignment wrapText="1"/>
    </xf>
    <xf numFmtId="0" fontId="13" fillId="9" borderId="0" xfId="0" applyFont="1" applyFill="1" applyBorder="1" applyAlignment="1">
      <alignment horizontal="center" vertical="center"/>
    </xf>
    <xf numFmtId="0" fontId="4" fillId="9" borderId="3" xfId="0" applyFont="1" applyFill="1" applyBorder="1" applyAlignment="1">
      <alignment horizontal="center" vertical="center"/>
    </xf>
    <xf numFmtId="0" fontId="13" fillId="9" borderId="5" xfId="0" applyFont="1" applyFill="1" applyBorder="1" applyAlignment="1">
      <alignment horizontal="center" vertical="center"/>
    </xf>
    <xf numFmtId="0" fontId="4" fillId="9" borderId="2" xfId="0" applyFont="1" applyFill="1" applyBorder="1" applyAlignment="1">
      <alignment horizontal="center" vertical="center"/>
    </xf>
    <xf numFmtId="0" fontId="13" fillId="9" borderId="24" xfId="0" applyFont="1" applyFill="1" applyBorder="1" applyAlignment="1">
      <alignment horizontal="center" vertical="center"/>
    </xf>
    <xf numFmtId="0" fontId="13" fillId="9" borderId="25" xfId="0" applyFont="1" applyFill="1" applyBorder="1" applyAlignment="1">
      <alignment horizontal="center" vertical="center"/>
    </xf>
    <xf numFmtId="0" fontId="4" fillId="9" borderId="4" xfId="0" applyFont="1" applyFill="1" applyBorder="1" applyAlignment="1">
      <alignment horizontal="center" vertical="center"/>
    </xf>
    <xf numFmtId="0" fontId="4" fillId="9" borderId="5" xfId="0" applyFont="1" applyFill="1" applyBorder="1" applyAlignment="1">
      <alignment horizontal="center" vertical="center"/>
    </xf>
    <xf numFmtId="0" fontId="0" fillId="9" borderId="24" xfId="0" applyFill="1" applyBorder="1" applyAlignment="1">
      <alignment horizontal="center" vertical="center"/>
    </xf>
    <xf numFmtId="49" fontId="24" fillId="2" borderId="0" xfId="0" applyNumberFormat="1" applyFont="1" applyFill="1" applyBorder="1" applyAlignment="1" applyProtection="1">
      <alignment horizontal="left"/>
    </xf>
    <xf numFmtId="0" fontId="0" fillId="0" borderId="0" xfId="0" applyFont="1"/>
    <xf numFmtId="0" fontId="0" fillId="3" borderId="32" xfId="0" applyFill="1" applyBorder="1"/>
    <xf numFmtId="0" fontId="16" fillId="3" borderId="32" xfId="0" applyFont="1" applyFill="1" applyBorder="1" applyAlignment="1">
      <alignment horizontal="left"/>
    </xf>
    <xf numFmtId="0" fontId="0" fillId="3" borderId="31" xfId="0" applyFill="1" applyBorder="1"/>
    <xf numFmtId="0" fontId="0" fillId="3" borderId="33" xfId="0" applyFill="1" applyBorder="1" applyAlignment="1">
      <alignment horizontal="center"/>
    </xf>
    <xf numFmtId="0" fontId="16" fillId="3" borderId="32" xfId="0" applyFont="1" applyFill="1" applyBorder="1" applyAlignment="1">
      <alignment vertical="center"/>
    </xf>
    <xf numFmtId="0" fontId="16" fillId="3" borderId="31" xfId="0" applyFont="1" applyFill="1" applyBorder="1" applyAlignment="1">
      <alignment horizontal="left"/>
    </xf>
    <xf numFmtId="0" fontId="0" fillId="3" borderId="34" xfId="0" applyFill="1" applyBorder="1"/>
    <xf numFmtId="0" fontId="0" fillId="6" borderId="2" xfId="0" applyFill="1" applyBorder="1" applyAlignment="1">
      <alignment horizontal="center" vertical="center"/>
    </xf>
    <xf numFmtId="0" fontId="12" fillId="6" borderId="2" xfId="0" applyFont="1" applyFill="1" applyBorder="1" applyAlignment="1">
      <alignment horizontal="center" vertical="center"/>
    </xf>
    <xf numFmtId="0" fontId="11" fillId="3" borderId="31" xfId="0" applyFont="1" applyFill="1" applyBorder="1"/>
    <xf numFmtId="0" fontId="16" fillId="3" borderId="32" xfId="0" applyFont="1" applyFill="1" applyBorder="1" applyAlignment="1">
      <alignment horizontal="left" vertical="center"/>
    </xf>
    <xf numFmtId="0" fontId="17" fillId="3" borderId="31" xfId="0" applyFont="1" applyFill="1" applyBorder="1"/>
    <xf numFmtId="0" fontId="0" fillId="3" borderId="32" xfId="0" applyFill="1" applyBorder="1" applyAlignment="1">
      <alignment horizontal="left"/>
    </xf>
    <xf numFmtId="0" fontId="0" fillId="3" borderId="31" xfId="0" applyFill="1" applyBorder="1" applyAlignment="1">
      <alignment horizontal="left"/>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6" xfId="0" applyFont="1" applyBorder="1" applyAlignment="1">
      <alignment horizontal="left" vertical="center" wrapText="1"/>
    </xf>
    <xf numFmtId="0" fontId="0" fillId="0" borderId="29" xfId="0" applyBorder="1" applyAlignment="1">
      <alignment horizontal="left" vertical="center" wrapText="1"/>
    </xf>
    <xf numFmtId="0" fontId="0" fillId="0" borderId="6" xfId="0" applyFill="1" applyBorder="1" applyAlignment="1">
      <alignment horizontal="left" vertical="center" wrapText="1"/>
    </xf>
    <xf numFmtId="0" fontId="0" fillId="0" borderId="11" xfId="0" applyFill="1" applyBorder="1" applyAlignment="1">
      <alignment horizontal="left" vertical="center" wrapText="1"/>
    </xf>
    <xf numFmtId="0" fontId="0" fillId="0" borderId="6" xfId="0" applyFill="1" applyBorder="1" applyAlignment="1">
      <alignment vertical="center" wrapText="1"/>
    </xf>
    <xf numFmtId="0" fontId="25" fillId="0" borderId="0" xfId="0" applyFont="1" applyFill="1"/>
    <xf numFmtId="0" fontId="25" fillId="0" borderId="0" xfId="0" applyFont="1"/>
    <xf numFmtId="0" fontId="0" fillId="12" borderId="4" xfId="0" applyFont="1" applyFill="1" applyBorder="1" applyAlignment="1">
      <alignment horizontal="center" vertical="center"/>
    </xf>
    <xf numFmtId="0" fontId="6" fillId="8" borderId="0" xfId="0" applyFont="1" applyFill="1" applyBorder="1" applyAlignment="1">
      <alignment wrapText="1"/>
    </xf>
    <xf numFmtId="0" fontId="1" fillId="8" borderId="0" xfId="0" applyFont="1" applyFill="1" applyBorder="1" applyAlignment="1">
      <alignment wrapText="1"/>
    </xf>
    <xf numFmtId="0" fontId="6" fillId="16" borderId="0" xfId="0" applyFont="1" applyFill="1" applyBorder="1" applyAlignment="1">
      <alignment wrapText="1"/>
    </xf>
    <xf numFmtId="0" fontId="6" fillId="17" borderId="0" xfId="0" applyFont="1" applyFill="1" applyBorder="1" applyAlignment="1">
      <alignment wrapText="1"/>
    </xf>
    <xf numFmtId="0" fontId="6" fillId="18" borderId="0" xfId="0" applyFont="1" applyFill="1" applyBorder="1" applyAlignment="1">
      <alignment wrapText="1"/>
    </xf>
    <xf numFmtId="0" fontId="6" fillId="14" borderId="24" xfId="0" applyFont="1" applyFill="1" applyBorder="1"/>
    <xf numFmtId="0" fontId="1" fillId="14" borderId="24" xfId="0" applyFont="1" applyFill="1" applyBorder="1"/>
    <xf numFmtId="0" fontId="0" fillId="0" borderId="0" xfId="0" applyFont="1" applyFill="1"/>
    <xf numFmtId="0" fontId="0" fillId="0" borderId="7" xfId="0" applyFont="1" applyBorder="1"/>
    <xf numFmtId="0" fontId="12" fillId="0" borderId="0" xfId="0" applyFont="1" applyBorder="1" applyAlignment="1">
      <alignment horizontal="center"/>
    </xf>
    <xf numFmtId="0" fontId="25" fillId="0" borderId="5" xfId="0" applyFont="1" applyBorder="1" applyAlignment="1">
      <alignment horizontal="left" vertical="center" wrapText="1"/>
    </xf>
    <xf numFmtId="0" fontId="30" fillId="0" borderId="5" xfId="0" applyFont="1" applyBorder="1" applyAlignment="1">
      <alignment horizontal="left" vertical="center" wrapText="1"/>
    </xf>
    <xf numFmtId="0" fontId="31" fillId="2" borderId="5" xfId="0" applyFont="1" applyFill="1" applyBorder="1" applyAlignment="1" applyProtection="1">
      <alignment horizontal="left" vertical="center" wrapText="1"/>
    </xf>
    <xf numFmtId="0" fontId="0" fillId="0" borderId="11" xfId="0" applyBorder="1"/>
    <xf numFmtId="0" fontId="25" fillId="0" borderId="5" xfId="0" applyFont="1" applyBorder="1" applyAlignment="1">
      <alignment vertical="center" wrapText="1"/>
    </xf>
    <xf numFmtId="0" fontId="30" fillId="0" borderId="5" xfId="0" applyFont="1" applyBorder="1" applyAlignment="1">
      <alignment vertical="center" wrapText="1"/>
    </xf>
    <xf numFmtId="0" fontId="25" fillId="0" borderId="25" xfId="0" applyFont="1" applyBorder="1" applyAlignment="1">
      <alignment vertical="center" wrapText="1"/>
    </xf>
    <xf numFmtId="0" fontId="30" fillId="0" borderId="25" xfId="0" applyFont="1" applyBorder="1" applyAlignment="1">
      <alignment vertical="center" wrapText="1"/>
    </xf>
    <xf numFmtId="0" fontId="25" fillId="0" borderId="1" xfId="0" applyFont="1" applyBorder="1" applyAlignment="1">
      <alignment vertical="center" wrapText="1"/>
    </xf>
    <xf numFmtId="0" fontId="0" fillId="0" borderId="0" xfId="0" applyBorder="1" applyAlignment="1">
      <alignment vertical="top" wrapText="1"/>
    </xf>
    <xf numFmtId="0" fontId="29" fillId="0" borderId="0" xfId="0" applyFont="1"/>
    <xf numFmtId="0" fontId="0" fillId="11" borderId="0" xfId="0" applyFill="1"/>
    <xf numFmtId="0" fontId="0" fillId="11" borderId="39" xfId="0" applyFill="1" applyBorder="1"/>
    <xf numFmtId="9" fontId="0" fillId="11" borderId="0" xfId="0" applyNumberFormat="1" applyFill="1"/>
    <xf numFmtId="0" fontId="0" fillId="11" borderId="0" xfId="0" applyFill="1" applyBorder="1"/>
    <xf numFmtId="9" fontId="0" fillId="11" borderId="0" xfId="2" applyFont="1" applyFill="1" applyBorder="1"/>
    <xf numFmtId="0" fontId="0" fillId="3" borderId="29" xfId="0" applyFill="1" applyBorder="1" applyAlignment="1">
      <alignment vertical="center"/>
    </xf>
    <xf numFmtId="0" fontId="0" fillId="3" borderId="25" xfId="0" applyFill="1" applyBorder="1" applyAlignment="1">
      <alignment vertical="center"/>
    </xf>
    <xf numFmtId="0" fontId="0" fillId="11" borderId="24" xfId="0" applyFill="1" applyBorder="1" applyAlignment="1">
      <alignment vertical="center"/>
    </xf>
    <xf numFmtId="0" fontId="0" fillId="21" borderId="0" xfId="0" applyFill="1"/>
    <xf numFmtId="0" fontId="1" fillId="21" borderId="0" xfId="0" applyFont="1" applyFill="1"/>
    <xf numFmtId="0" fontId="0" fillId="22" borderId="0" xfId="0" applyFill="1" applyBorder="1" applyAlignment="1"/>
    <xf numFmtId="0" fontId="0" fillId="22" borderId="0" xfId="0" applyFill="1" applyBorder="1"/>
    <xf numFmtId="0" fontId="0" fillId="21" borderId="0" xfId="0" applyFill="1" applyBorder="1"/>
    <xf numFmtId="0" fontId="0" fillId="21" borderId="40" xfId="0" applyFill="1" applyBorder="1"/>
    <xf numFmtId="0" fontId="0" fillId="22" borderId="40" xfId="0" applyFill="1" applyBorder="1"/>
    <xf numFmtId="0" fontId="1" fillId="21" borderId="0" xfId="0" applyFont="1" applyFill="1" applyBorder="1"/>
    <xf numFmtId="0" fontId="0" fillId="22" borderId="0" xfId="0" applyFill="1" applyBorder="1" applyAlignment="1">
      <alignment vertical="center"/>
    </xf>
    <xf numFmtId="0" fontId="0" fillId="5" borderId="0" xfId="0" applyFill="1"/>
    <xf numFmtId="0" fontId="0" fillId="5" borderId="0" xfId="0" applyFont="1" applyFill="1" applyAlignment="1"/>
    <xf numFmtId="0" fontId="11" fillId="3" borderId="32" xfId="0" applyFont="1" applyFill="1" applyBorder="1"/>
    <xf numFmtId="0" fontId="17" fillId="3" borderId="32" xfId="0" applyFont="1" applyFill="1" applyBorder="1"/>
    <xf numFmtId="0" fontId="12" fillId="0" borderId="0" xfId="0" applyFont="1" applyAlignment="1">
      <alignment horizontal="right"/>
    </xf>
    <xf numFmtId="9" fontId="33" fillId="0" borderId="0" xfId="0" applyNumberFormat="1" applyFont="1" applyFill="1" applyBorder="1" applyAlignment="1">
      <alignment horizontal="center" vertical="center"/>
    </xf>
    <xf numFmtId="0" fontId="33" fillId="0" borderId="0" xfId="0" applyFont="1" applyFill="1" applyBorder="1" applyAlignment="1">
      <alignment horizontal="center" vertical="center"/>
    </xf>
    <xf numFmtId="49" fontId="24" fillId="2" borderId="0" xfId="0" applyNumberFormat="1" applyFont="1" applyFill="1" applyBorder="1" applyAlignment="1" applyProtection="1">
      <alignment vertical="center" wrapText="1"/>
    </xf>
    <xf numFmtId="0" fontId="0" fillId="22" borderId="12" xfId="0" applyFill="1" applyBorder="1"/>
    <xf numFmtId="0" fontId="4" fillId="22" borderId="12" xfId="0" applyFont="1" applyFill="1" applyBorder="1" applyAlignment="1">
      <alignment vertical="center" wrapText="1"/>
    </xf>
    <xf numFmtId="0" fontId="0" fillId="22" borderId="53" xfId="0" applyFill="1" applyBorder="1"/>
    <xf numFmtId="0" fontId="0" fillId="0" borderId="0" xfId="0" applyBorder="1" applyAlignment="1"/>
    <xf numFmtId="0" fontId="12" fillId="0" borderId="0" xfId="0" applyFont="1" applyBorder="1" applyAlignment="1">
      <alignment horizontal="right"/>
    </xf>
    <xf numFmtId="0" fontId="0" fillId="6" borderId="4" xfId="0" applyFont="1" applyFill="1" applyBorder="1" applyAlignment="1">
      <alignment horizontal="center" vertical="center"/>
    </xf>
    <xf numFmtId="0" fontId="17" fillId="0" borderId="5" xfId="0" applyFont="1" applyBorder="1" applyAlignment="1">
      <alignment vertical="center" wrapText="1"/>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9" xfId="0" applyFont="1" applyFill="1" applyBorder="1" applyAlignment="1">
      <alignment horizontal="center" vertical="center"/>
    </xf>
    <xf numFmtId="0" fontId="0" fillId="0" borderId="0" xfId="0" applyFont="1" applyBorder="1" applyAlignment="1">
      <alignment horizontal="center"/>
    </xf>
    <xf numFmtId="0" fontId="8" fillId="3" borderId="8" xfId="0" applyFont="1" applyFill="1" applyBorder="1" applyAlignment="1">
      <alignment horizontal="center" vertical="center"/>
    </xf>
    <xf numFmtId="0" fontId="6" fillId="0" borderId="0" xfId="0" applyFont="1" applyFill="1" applyAlignment="1">
      <alignment horizontal="center"/>
    </xf>
    <xf numFmtId="0" fontId="5" fillId="0" borderId="0" xfId="0" applyFont="1" applyFill="1" applyAlignment="1">
      <alignment horizontal="center"/>
    </xf>
    <xf numFmtId="0" fontId="12" fillId="0" borderId="0" xfId="0" applyFont="1" applyAlignment="1">
      <alignment horizontal="center"/>
    </xf>
    <xf numFmtId="0" fontId="6" fillId="0" borderId="0" xfId="0" applyFont="1" applyFill="1" applyBorder="1" applyAlignment="1">
      <alignment horizontal="center"/>
    </xf>
    <xf numFmtId="0" fontId="12" fillId="0" borderId="0" xfId="0" applyFont="1" applyFill="1" applyAlignment="1">
      <alignment horizontal="center"/>
    </xf>
    <xf numFmtId="0" fontId="12" fillId="0" borderId="0" xfId="0" applyFont="1" applyFill="1" applyAlignment="1">
      <alignment horizontal="center" wrapText="1"/>
    </xf>
    <xf numFmtId="0" fontId="27" fillId="0" borderId="0" xfId="0" applyFont="1" applyFill="1" applyAlignment="1">
      <alignment horizontal="center"/>
    </xf>
    <xf numFmtId="0" fontId="0" fillId="0" borderId="0" xfId="0" applyFont="1" applyAlignment="1">
      <alignment horizontal="center"/>
    </xf>
    <xf numFmtId="0" fontId="5" fillId="0" borderId="0" xfId="0" applyFont="1" applyFill="1" applyBorder="1" applyAlignment="1">
      <alignment horizontal="center"/>
    </xf>
    <xf numFmtId="0" fontId="0" fillId="0" borderId="0" xfId="0" applyFont="1" applyFill="1" applyAlignment="1">
      <alignment horizontal="center"/>
    </xf>
    <xf numFmtId="0" fontId="0" fillId="0" borderId="0" xfId="0" applyFont="1" applyFill="1" applyAlignment="1">
      <alignment horizontal="center" wrapText="1"/>
    </xf>
    <xf numFmtId="0" fontId="14" fillId="0" borderId="0" xfId="0" applyFont="1" applyFill="1" applyAlignment="1">
      <alignment horizontal="center"/>
    </xf>
    <xf numFmtId="0" fontId="28" fillId="0" borderId="5" xfId="0" applyFont="1" applyBorder="1" applyAlignment="1">
      <alignment horizontal="left" vertical="center" wrapText="1"/>
    </xf>
    <xf numFmtId="0" fontId="43" fillId="0" borderId="5" xfId="0" applyFont="1" applyBorder="1" applyAlignment="1">
      <alignment horizontal="left" vertical="center" wrapText="1"/>
    </xf>
    <xf numFmtId="0" fontId="12" fillId="0" borderId="1" xfId="0" applyFont="1" applyBorder="1" applyAlignment="1">
      <alignment horizontal="left" vertical="center" wrapText="1"/>
    </xf>
    <xf numFmtId="0" fontId="8" fillId="3" borderId="29" xfId="0" applyFont="1" applyFill="1" applyBorder="1" applyAlignment="1">
      <alignment horizontal="center" vertical="center"/>
    </xf>
    <xf numFmtId="0" fontId="28" fillId="0" borderId="4" xfId="0" applyFont="1" applyBorder="1" applyAlignment="1">
      <alignment vertical="center" wrapText="1"/>
    </xf>
    <xf numFmtId="0" fontId="17" fillId="0" borderId="0" xfId="0" applyFont="1" applyAlignment="1">
      <alignment horizontal="center" vertical="center"/>
    </xf>
    <xf numFmtId="0" fontId="46" fillId="14" borderId="24" xfId="0" applyFont="1" applyFill="1" applyBorder="1" applyAlignment="1">
      <alignment horizontal="left" vertical="center"/>
    </xf>
    <xf numFmtId="0" fontId="47" fillId="16" borderId="0" xfId="0" applyFont="1" applyFill="1" applyBorder="1" applyAlignment="1">
      <alignment horizontal="center" vertical="center" wrapText="1"/>
    </xf>
    <xf numFmtId="0" fontId="33" fillId="6" borderId="2" xfId="0" applyFont="1" applyFill="1" applyBorder="1" applyAlignment="1">
      <alignment horizontal="center" vertical="center"/>
    </xf>
    <xf numFmtId="0" fontId="33" fillId="5" borderId="2" xfId="0" applyFont="1" applyFill="1" applyBorder="1" applyAlignment="1">
      <alignment horizontal="center" vertical="center"/>
    </xf>
    <xf numFmtId="0" fontId="17" fillId="6" borderId="4" xfId="0" applyFont="1" applyFill="1" applyBorder="1" applyAlignment="1">
      <alignment horizontal="center" vertical="center"/>
    </xf>
    <xf numFmtId="0" fontId="33"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17" fillId="5" borderId="3" xfId="0" applyFont="1" applyFill="1" applyBorder="1" applyAlignment="1">
      <alignment horizontal="center" vertical="center"/>
    </xf>
    <xf numFmtId="0" fontId="17" fillId="6" borderId="6" xfId="0" applyFont="1" applyFill="1" applyBorder="1" applyAlignment="1">
      <alignment horizontal="center" vertical="center"/>
    </xf>
    <xf numFmtId="0" fontId="17" fillId="5" borderId="29" xfId="0" applyFont="1" applyFill="1" applyBorder="1" applyAlignment="1">
      <alignment horizontal="center" vertical="center"/>
    </xf>
    <xf numFmtId="0" fontId="17" fillId="6" borderId="29" xfId="0" applyFont="1" applyFill="1" applyBorder="1" applyAlignment="1">
      <alignment horizontal="center" vertical="center"/>
    </xf>
    <xf numFmtId="0" fontId="17" fillId="6" borderId="36" xfId="0" applyFont="1" applyFill="1" applyBorder="1" applyAlignment="1">
      <alignment horizontal="center" vertical="center"/>
    </xf>
    <xf numFmtId="0" fontId="46" fillId="8" borderId="0" xfId="0" applyFont="1" applyFill="1" applyBorder="1" applyAlignment="1">
      <alignment horizontal="left" vertical="center"/>
    </xf>
    <xf numFmtId="0" fontId="47" fillId="17" borderId="0" xfId="0" applyFont="1" applyFill="1" applyBorder="1" applyAlignment="1">
      <alignment horizontal="center" vertical="center" wrapText="1"/>
    </xf>
    <xf numFmtId="0" fontId="34" fillId="12" borderId="6" xfId="0" applyFont="1" applyFill="1" applyBorder="1" applyAlignment="1">
      <alignment horizontal="center" vertical="center"/>
    </xf>
    <xf numFmtId="0" fontId="34" fillId="12" borderId="3" xfId="0" applyFont="1" applyFill="1" applyBorder="1" applyAlignment="1">
      <alignment horizontal="center" vertical="center"/>
    </xf>
    <xf numFmtId="0" fontId="34" fillId="13" borderId="0" xfId="0" applyFont="1" applyFill="1" applyBorder="1" applyAlignment="1">
      <alignment horizontal="center" vertical="center"/>
    </xf>
    <xf numFmtId="0" fontId="47" fillId="12" borderId="6" xfId="0" applyFont="1" applyFill="1" applyBorder="1" applyAlignment="1">
      <alignment horizontal="center" vertical="center"/>
    </xf>
    <xf numFmtId="0" fontId="47" fillId="18" borderId="0" xfId="0" applyFont="1" applyFill="1" applyBorder="1" applyAlignment="1">
      <alignment horizontal="center" vertical="center" wrapText="1"/>
    </xf>
    <xf numFmtId="0" fontId="47" fillId="9" borderId="6" xfId="0" applyFont="1" applyFill="1" applyBorder="1" applyAlignment="1">
      <alignment horizontal="center" vertical="center"/>
    </xf>
    <xf numFmtId="0" fontId="33" fillId="6" borderId="6" xfId="0" applyFont="1" applyFill="1" applyBorder="1" applyAlignment="1">
      <alignment horizontal="center" vertical="center"/>
    </xf>
    <xf numFmtId="0" fontId="43" fillId="0" borderId="5" xfId="0" applyFont="1" applyBorder="1" applyAlignment="1">
      <alignment vertical="center" wrapText="1"/>
    </xf>
    <xf numFmtId="0" fontId="12" fillId="0" borderId="6" xfId="0" applyFont="1" applyFill="1" applyBorder="1" applyAlignment="1">
      <alignment horizontal="left" vertical="center" wrapText="1"/>
    </xf>
    <xf numFmtId="0" fontId="12" fillId="0" borderId="6" xfId="0" applyFont="1" applyBorder="1" applyAlignment="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vertical="center" wrapText="1"/>
    </xf>
    <xf numFmtId="0" fontId="48" fillId="0" borderId="20" xfId="0" applyFont="1" applyFill="1" applyBorder="1" applyAlignment="1" applyProtection="1">
      <alignment horizontal="left" vertical="center" wrapText="1"/>
    </xf>
    <xf numFmtId="0" fontId="6" fillId="0" borderId="6" xfId="0" applyFont="1" applyBorder="1" applyAlignment="1">
      <alignment horizontal="left" vertical="center" wrapText="1"/>
    </xf>
    <xf numFmtId="0" fontId="33" fillId="6" borderId="36" xfId="0" applyFont="1" applyFill="1" applyBorder="1" applyAlignment="1">
      <alignment horizontal="center" vertical="center"/>
    </xf>
    <xf numFmtId="0" fontId="28" fillId="0" borderId="5" xfId="0" applyFont="1" applyBorder="1" applyAlignment="1">
      <alignment vertical="center" wrapText="1"/>
    </xf>
    <xf numFmtId="0" fontId="12" fillId="0" borderId="6" xfId="0" applyFont="1" applyFill="1" applyBorder="1" applyAlignment="1">
      <alignment vertical="center" wrapText="1"/>
    </xf>
    <xf numFmtId="0" fontId="12" fillId="0" borderId="11" xfId="0" applyFont="1" applyFill="1" applyBorder="1" applyAlignment="1">
      <alignment vertical="center" wrapText="1"/>
    </xf>
    <xf numFmtId="0" fontId="34" fillId="9" borderId="6" xfId="0" applyFont="1" applyFill="1" applyBorder="1" applyAlignment="1">
      <alignment horizontal="center" vertical="center"/>
    </xf>
    <xf numFmtId="0" fontId="34" fillId="10" borderId="6" xfId="0" applyFont="1" applyFill="1" applyBorder="1" applyAlignment="1">
      <alignment horizontal="center" vertical="center"/>
    </xf>
    <xf numFmtId="0" fontId="12" fillId="0" borderId="5"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34" fillId="9" borderId="2" xfId="0" applyFont="1" applyFill="1" applyBorder="1" applyAlignment="1">
      <alignment horizontal="center" vertical="center"/>
    </xf>
    <xf numFmtId="0" fontId="28" fillId="0" borderId="4" xfId="0" applyFont="1" applyBorder="1" applyAlignment="1">
      <alignment horizontal="left" vertical="center" wrapText="1"/>
    </xf>
    <xf numFmtId="0" fontId="12" fillId="0" borderId="8" xfId="0" applyFont="1" applyFill="1" applyBorder="1" applyAlignment="1">
      <alignment horizontal="left" vertical="center" wrapText="1"/>
    </xf>
    <xf numFmtId="0" fontId="28" fillId="0" borderId="4" xfId="0" applyFont="1" applyFill="1" applyBorder="1" applyAlignment="1">
      <alignment vertical="center" wrapText="1"/>
    </xf>
    <xf numFmtId="0" fontId="48" fillId="0" borderId="5" xfId="0" applyFont="1" applyFill="1" applyBorder="1" applyAlignment="1" applyProtection="1">
      <alignment horizontal="left" vertical="center" wrapText="1"/>
    </xf>
    <xf numFmtId="0" fontId="0" fillId="0" borderId="80" xfId="0" applyFill="1" applyBorder="1" applyAlignment="1">
      <alignment vertical="center" wrapText="1"/>
    </xf>
    <xf numFmtId="0" fontId="0" fillId="11" borderId="40" xfId="0" applyFill="1" applyBorder="1"/>
    <xf numFmtId="0" fontId="4" fillId="0" borderId="0" xfId="0" applyFont="1" applyFill="1" applyBorder="1" applyAlignment="1">
      <alignment horizontal="right"/>
    </xf>
    <xf numFmtId="0" fontId="30" fillId="0" borderId="4" xfId="0" applyFont="1" applyBorder="1" applyAlignment="1">
      <alignment horizontal="left" vertical="center" wrapText="1"/>
    </xf>
    <xf numFmtId="0" fontId="0" fillId="14" borderId="24" xfId="0" applyFill="1" applyBorder="1" applyAlignment="1">
      <alignment horizontal="center" vertical="center"/>
    </xf>
    <xf numFmtId="0" fontId="0" fillId="8" borderId="24" xfId="0" applyFill="1" applyBorder="1" applyAlignment="1">
      <alignment horizontal="center" vertical="center" wrapText="1"/>
    </xf>
    <xf numFmtId="0" fontId="0" fillId="7" borderId="24" xfId="0" applyFill="1" applyBorder="1" applyAlignment="1">
      <alignment horizontal="center" vertical="center" wrapText="1"/>
    </xf>
    <xf numFmtId="0" fontId="0" fillId="0" borderId="0" xfId="0" applyAlignment="1">
      <alignment horizontal="center" vertical="center"/>
    </xf>
    <xf numFmtId="0" fontId="10" fillId="24" borderId="56" xfId="1" applyFill="1" applyBorder="1" applyAlignment="1">
      <alignment horizontal="center" vertical="center"/>
    </xf>
    <xf numFmtId="0" fontId="10" fillId="24" borderId="58" xfId="1" applyFill="1" applyBorder="1" applyAlignment="1">
      <alignment horizontal="center" vertical="center"/>
    </xf>
    <xf numFmtId="0" fontId="0" fillId="0" borderId="41" xfId="0" applyBorder="1" applyAlignment="1">
      <alignment horizontal="center" vertical="center"/>
    </xf>
    <xf numFmtId="0" fontId="6" fillId="16" borderId="40" xfId="0" applyFont="1" applyFill="1" applyBorder="1" applyAlignment="1">
      <alignment horizontal="center" vertical="center" wrapText="1"/>
    </xf>
    <xf numFmtId="0" fontId="6" fillId="17" borderId="2" xfId="0" applyFont="1" applyFill="1" applyBorder="1" applyAlignment="1">
      <alignment horizontal="left" vertical="center" wrapText="1"/>
    </xf>
    <xf numFmtId="0" fontId="6" fillId="18" borderId="2" xfId="0" applyFont="1" applyFill="1" applyBorder="1" applyAlignment="1">
      <alignment horizontal="left" vertical="center" wrapText="1"/>
    </xf>
    <xf numFmtId="0" fontId="33" fillId="3" borderId="55" xfId="0" applyFont="1" applyFill="1" applyBorder="1" applyAlignment="1">
      <alignment horizontal="center"/>
    </xf>
    <xf numFmtId="0" fontId="52" fillId="0" borderId="35" xfId="0" applyFont="1" applyBorder="1"/>
    <xf numFmtId="0" fontId="33" fillId="3" borderId="57" xfId="0" applyFont="1" applyFill="1" applyBorder="1" applyAlignment="1">
      <alignment horizontal="center"/>
    </xf>
    <xf numFmtId="0" fontId="52" fillId="0" borderId="7" xfId="0" applyFont="1" applyBorder="1"/>
    <xf numFmtId="0" fontId="33" fillId="3" borderId="59" xfId="0" applyFont="1" applyFill="1" applyBorder="1" applyAlignment="1">
      <alignment horizontal="center"/>
    </xf>
    <xf numFmtId="0" fontId="52" fillId="0" borderId="33" xfId="0" applyFont="1" applyBorder="1"/>
    <xf numFmtId="0" fontId="10" fillId="24" borderId="60" xfId="1" applyFill="1" applyBorder="1" applyAlignment="1">
      <alignment horizontal="center" vertical="center"/>
    </xf>
    <xf numFmtId="0" fontId="29" fillId="0" borderId="0" xfId="0" applyFont="1" applyBorder="1"/>
    <xf numFmtId="0" fontId="5" fillId="0" borderId="6" xfId="0" applyFont="1" applyFill="1" applyBorder="1" applyAlignment="1">
      <alignment horizontal="left" vertical="center" wrapText="1"/>
    </xf>
    <xf numFmtId="0" fontId="5" fillId="0" borderId="3" xfId="0" applyFont="1" applyBorder="1" applyAlignment="1">
      <alignment horizontal="left" vertical="center" wrapText="1"/>
    </xf>
    <xf numFmtId="0" fontId="0" fillId="3" borderId="60" xfId="0" applyFill="1" applyBorder="1" applyAlignment="1"/>
    <xf numFmtId="0" fontId="0" fillId="5" borderId="40" xfId="0" applyFill="1" applyBorder="1"/>
    <xf numFmtId="0" fontId="17" fillId="13" borderId="0" xfId="0" applyFont="1" applyFill="1" applyBorder="1"/>
    <xf numFmtId="0" fontId="17" fillId="13" borderId="0" xfId="0" applyFont="1" applyFill="1"/>
    <xf numFmtId="0" fontId="17" fillId="13" borderId="40" xfId="0" applyFont="1" applyFill="1" applyBorder="1"/>
    <xf numFmtId="0" fontId="17" fillId="13" borderId="2" xfId="0" applyFont="1" applyFill="1" applyBorder="1"/>
    <xf numFmtId="0" fontId="17" fillId="10" borderId="0" xfId="0" applyFont="1" applyFill="1" applyBorder="1"/>
    <xf numFmtId="0" fontId="17" fillId="10" borderId="0" xfId="0" applyFont="1" applyFill="1"/>
    <xf numFmtId="0" fontId="17" fillId="10" borderId="40" xfId="0" applyFont="1" applyFill="1" applyBorder="1"/>
    <xf numFmtId="0" fontId="13" fillId="6" borderId="29" xfId="0" applyFont="1" applyFill="1" applyBorder="1"/>
    <xf numFmtId="0" fontId="13" fillId="12" borderId="11" xfId="0" applyFont="1" applyFill="1" applyBorder="1"/>
    <xf numFmtId="0" fontId="13" fillId="9" borderId="8" xfId="0" applyFont="1" applyFill="1" applyBorder="1"/>
    <xf numFmtId="0" fontId="13" fillId="22" borderId="0" xfId="0" applyFont="1" applyFill="1" applyBorder="1" applyAlignment="1">
      <alignment horizontal="right" vertical="center"/>
    </xf>
    <xf numFmtId="0" fontId="51" fillId="3" borderId="10" xfId="0" applyFont="1" applyFill="1" applyBorder="1" applyAlignment="1">
      <alignment vertical="top" wrapText="1"/>
    </xf>
    <xf numFmtId="0" fontId="51" fillId="3" borderId="84" xfId="0" applyFont="1" applyFill="1" applyBorder="1" applyAlignment="1">
      <alignment vertical="top" wrapText="1"/>
    </xf>
    <xf numFmtId="0" fontId="51" fillId="3" borderId="9" xfId="0" applyFont="1" applyFill="1" applyBorder="1" applyAlignment="1">
      <alignment vertical="top" wrapText="1"/>
    </xf>
    <xf numFmtId="0" fontId="51" fillId="0" borderId="0" xfId="0" applyFont="1" applyFill="1" applyBorder="1" applyAlignment="1">
      <alignment vertical="top" wrapText="1"/>
    </xf>
    <xf numFmtId="0" fontId="0" fillId="11" borderId="1" xfId="0" applyFill="1" applyBorder="1"/>
    <xf numFmtId="9" fontId="13" fillId="5" borderId="25" xfId="2" applyFont="1" applyFill="1" applyBorder="1" applyAlignment="1">
      <alignment horizontal="center"/>
    </xf>
    <xf numFmtId="9" fontId="13" fillId="13" borderId="1" xfId="2" applyFont="1" applyFill="1" applyBorder="1" applyAlignment="1">
      <alignment horizontal="center"/>
    </xf>
    <xf numFmtId="9" fontId="13" fillId="10" borderId="4" xfId="2" applyFont="1" applyFill="1" applyBorder="1" applyAlignment="1">
      <alignment horizontal="center"/>
    </xf>
    <xf numFmtId="0" fontId="55" fillId="21" borderId="0" xfId="0" applyFont="1" applyFill="1"/>
    <xf numFmtId="0" fontId="17" fillId="21" borderId="0" xfId="0" applyFont="1" applyFill="1"/>
    <xf numFmtId="0" fontId="17" fillId="13" borderId="41" xfId="0" applyFont="1" applyFill="1" applyBorder="1"/>
    <xf numFmtId="0" fontId="0" fillId="21" borderId="39" xfId="0" applyFill="1" applyBorder="1"/>
    <xf numFmtId="0" fontId="0" fillId="22" borderId="39" xfId="0" applyFill="1" applyBorder="1"/>
    <xf numFmtId="0" fontId="0" fillId="22" borderId="85" xfId="0" applyFill="1" applyBorder="1"/>
    <xf numFmtId="0" fontId="17" fillId="5" borderId="39" xfId="0" applyFont="1" applyFill="1" applyBorder="1" applyAlignment="1"/>
    <xf numFmtId="0" fontId="17" fillId="13" borderId="39" xfId="0" applyFont="1" applyFill="1" applyBorder="1"/>
    <xf numFmtId="0" fontId="17" fillId="10" borderId="39" xfId="0" applyFont="1" applyFill="1" applyBorder="1"/>
    <xf numFmtId="0" fontId="17" fillId="10" borderId="85" xfId="0" applyFont="1" applyFill="1" applyBorder="1"/>
    <xf numFmtId="0" fontId="17" fillId="10" borderId="12" xfId="0" applyFont="1" applyFill="1" applyBorder="1"/>
    <xf numFmtId="0" fontId="17" fillId="10" borderId="53" xfId="0" applyFont="1" applyFill="1" applyBorder="1"/>
    <xf numFmtId="0" fontId="0" fillId="21" borderId="86" xfId="0" applyFill="1" applyBorder="1"/>
    <xf numFmtId="0" fontId="0" fillId="21" borderId="87" xfId="0" applyFill="1" applyBorder="1"/>
    <xf numFmtId="0" fontId="0" fillId="21" borderId="88" xfId="0" applyFill="1" applyBorder="1"/>
    <xf numFmtId="0" fontId="0" fillId="0" borderId="6" xfId="0" applyBorder="1" applyAlignment="1">
      <alignment vertical="center" wrapText="1"/>
    </xf>
    <xf numFmtId="0" fontId="0" fillId="0" borderId="6" xfId="0" quotePrefix="1" applyBorder="1" applyAlignment="1">
      <alignment horizontal="left" vertical="center" wrapText="1"/>
    </xf>
    <xf numFmtId="0" fontId="36" fillId="0" borderId="30" xfId="0" applyFont="1" applyBorder="1" applyAlignment="1" applyProtection="1">
      <alignment horizontal="center" vertical="center"/>
      <protection locked="0"/>
    </xf>
    <xf numFmtId="0" fontId="36" fillId="0" borderId="13"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0"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9" xfId="0" applyFont="1" applyFill="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30" xfId="0" applyFont="1" applyFill="1" applyBorder="1" applyAlignment="1" applyProtection="1">
      <alignment horizontal="center" vertical="center"/>
      <protection locked="0"/>
    </xf>
    <xf numFmtId="0" fontId="7" fillId="0" borderId="16" xfId="0" applyFont="1" applyFill="1" applyBorder="1" applyAlignment="1" applyProtection="1">
      <alignment horizontal="center" vertical="center"/>
      <protection locked="0"/>
    </xf>
    <xf numFmtId="0" fontId="7" fillId="0" borderId="14" xfId="0" applyFont="1" applyFill="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61" fillId="11" borderId="35" xfId="0" applyFont="1" applyFill="1" applyBorder="1" applyAlignment="1" applyProtection="1">
      <alignment horizontal="left" vertical="top"/>
      <protection locked="0"/>
    </xf>
    <xf numFmtId="0" fontId="61" fillId="11" borderId="7" xfId="0" applyFont="1" applyFill="1" applyBorder="1" applyAlignment="1" applyProtection="1">
      <alignment horizontal="left" vertical="top"/>
      <protection locked="0"/>
    </xf>
    <xf numFmtId="0" fontId="5" fillId="0" borderId="9" xfId="0" applyFont="1" applyFill="1" applyBorder="1" applyAlignment="1" applyProtection="1">
      <alignment horizontal="left" vertical="top"/>
      <protection locked="0"/>
    </xf>
    <xf numFmtId="0" fontId="5" fillId="0" borderId="7" xfId="0" applyFont="1" applyFill="1" applyBorder="1" applyAlignment="1" applyProtection="1">
      <alignment horizontal="left" vertical="top"/>
      <protection locked="0"/>
    </xf>
    <xf numFmtId="0" fontId="5" fillId="0" borderId="24" xfId="0" applyFont="1" applyFill="1" applyBorder="1" applyAlignment="1" applyProtection="1">
      <alignment horizontal="left" vertical="top"/>
      <protection locked="0"/>
    </xf>
    <xf numFmtId="0" fontId="5" fillId="0" borderId="19" xfId="0" applyFont="1" applyFill="1" applyBorder="1" applyAlignment="1" applyProtection="1">
      <alignment horizontal="left" vertical="top"/>
      <protection locked="0"/>
    </xf>
    <xf numFmtId="0" fontId="5" fillId="0" borderId="44" xfId="0" applyFont="1" applyFill="1" applyBorder="1" applyAlignment="1" applyProtection="1">
      <alignment horizontal="left" vertical="top"/>
      <protection locked="0"/>
    </xf>
    <xf numFmtId="0" fontId="5" fillId="0" borderId="3" xfId="0" applyFont="1" applyFill="1" applyBorder="1" applyAlignment="1" applyProtection="1">
      <alignment horizontal="left" vertical="top"/>
      <protection locked="0"/>
    </xf>
    <xf numFmtId="0" fontId="5" fillId="0" borderId="71" xfId="0" applyFont="1" applyFill="1" applyBorder="1" applyAlignment="1" applyProtection="1">
      <alignment horizontal="left" vertical="top"/>
      <protection locked="0"/>
    </xf>
    <xf numFmtId="0" fontId="5" fillId="0" borderId="45" xfId="0" applyFont="1" applyFill="1" applyBorder="1" applyAlignment="1" applyProtection="1">
      <alignment horizontal="left" vertical="top"/>
      <protection locked="0"/>
    </xf>
    <xf numFmtId="0" fontId="5" fillId="0" borderId="74" xfId="0" applyFont="1" applyFill="1" applyBorder="1" applyAlignment="1" applyProtection="1">
      <alignment horizontal="left" vertical="top"/>
      <protection locked="0"/>
    </xf>
    <xf numFmtId="0" fontId="5" fillId="0" borderId="22" xfId="0" applyFont="1" applyFill="1" applyBorder="1" applyAlignment="1" applyProtection="1">
      <alignment horizontal="left" vertical="top"/>
      <protection locked="0"/>
    </xf>
    <xf numFmtId="0" fontId="5" fillId="0" borderId="37" xfId="0" applyFont="1" applyFill="1" applyBorder="1" applyAlignment="1" applyProtection="1">
      <alignment horizontal="left" vertical="top"/>
      <protection locked="0"/>
    </xf>
    <xf numFmtId="0" fontId="5" fillId="0" borderId="15" xfId="0" applyFont="1" applyFill="1" applyBorder="1" applyAlignment="1" applyProtection="1">
      <alignment horizontal="left" vertical="top"/>
      <protection locked="0"/>
    </xf>
    <xf numFmtId="0" fontId="5" fillId="0" borderId="17" xfId="0" applyFont="1" applyFill="1" applyBorder="1" applyAlignment="1" applyProtection="1">
      <alignment horizontal="left" vertical="top"/>
      <protection locked="0"/>
    </xf>
    <xf numFmtId="0" fontId="5" fillId="0" borderId="7" xfId="0" applyFont="1" applyFill="1" applyBorder="1" applyAlignment="1">
      <alignment horizontal="left" vertical="top"/>
    </xf>
    <xf numFmtId="0" fontId="5" fillId="0" borderId="0" xfId="0" applyFont="1" applyFill="1" applyAlignment="1" applyProtection="1">
      <alignment horizontal="left" vertical="top"/>
      <protection locked="0"/>
    </xf>
    <xf numFmtId="0" fontId="5" fillId="0" borderId="76" xfId="0" applyFont="1" applyFill="1" applyBorder="1" applyAlignment="1" applyProtection="1">
      <alignment horizontal="left" vertical="top"/>
      <protection locked="0"/>
    </xf>
    <xf numFmtId="0" fontId="5" fillId="0" borderId="18" xfId="0" applyFont="1" applyFill="1" applyBorder="1" applyAlignment="1" applyProtection="1">
      <alignment horizontal="left" vertical="top"/>
      <protection locked="0"/>
    </xf>
    <xf numFmtId="0" fontId="5" fillId="0" borderId="16" xfId="0" applyFont="1" applyFill="1" applyBorder="1" applyAlignment="1" applyProtection="1">
      <alignment horizontal="left" vertical="top"/>
      <protection locked="0"/>
    </xf>
    <xf numFmtId="0" fontId="5" fillId="0" borderId="14" xfId="0" applyFont="1" applyFill="1" applyBorder="1" applyAlignment="1" applyProtection="1">
      <alignment horizontal="left" vertical="top"/>
      <protection locked="0"/>
    </xf>
    <xf numFmtId="0" fontId="5" fillId="0" borderId="23" xfId="0" applyFont="1" applyFill="1" applyBorder="1" applyAlignment="1" applyProtection="1">
      <alignment horizontal="left" vertical="top"/>
      <protection locked="0"/>
    </xf>
    <xf numFmtId="0" fontId="5" fillId="0" borderId="26" xfId="0" applyFont="1" applyFill="1" applyBorder="1" applyAlignment="1" applyProtection="1">
      <alignment horizontal="left" vertical="top"/>
      <protection locked="0"/>
    </xf>
    <xf numFmtId="0" fontId="5" fillId="0" borderId="35"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16"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5" fillId="0" borderId="18" xfId="0" applyFont="1" applyBorder="1" applyAlignment="1" applyProtection="1">
      <alignment horizontal="left" vertical="top"/>
      <protection locked="0"/>
    </xf>
    <xf numFmtId="0" fontId="5" fillId="0" borderId="14" xfId="0" applyFont="1" applyBorder="1" applyAlignment="1" applyProtection="1">
      <alignment horizontal="left" vertical="top"/>
      <protection locked="0"/>
    </xf>
    <xf numFmtId="0" fontId="5" fillId="0" borderId="28" xfId="0" applyFont="1" applyBorder="1" applyAlignment="1" applyProtection="1">
      <alignment horizontal="left" vertical="top"/>
      <protection locked="0"/>
    </xf>
    <xf numFmtId="0" fontId="5" fillId="0" borderId="23" xfId="0" applyFont="1" applyBorder="1" applyAlignment="1" applyProtection="1">
      <alignment horizontal="left" vertical="top"/>
      <protection locked="0"/>
    </xf>
    <xf numFmtId="0" fontId="5" fillId="0" borderId="13" xfId="0" applyFont="1" applyFill="1" applyBorder="1" applyAlignment="1" applyProtection="1">
      <alignment horizontal="center" vertical="top"/>
      <protection locked="0"/>
    </xf>
    <xf numFmtId="0" fontId="0" fillId="0" borderId="2" xfId="0" applyBorder="1" applyAlignment="1" applyProtection="1">
      <protection locked="0"/>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Protection="1">
      <protection locked="0"/>
    </xf>
    <xf numFmtId="14" fontId="0" fillId="0" borderId="3" xfId="0" applyNumberFormat="1" applyBorder="1" applyAlignment="1" applyProtection="1">
      <alignment horizontal="left"/>
      <protection locked="0"/>
    </xf>
    <xf numFmtId="0" fontId="1" fillId="11" borderId="0" xfId="0" applyFont="1" applyFill="1" applyBorder="1"/>
    <xf numFmtId="0" fontId="60" fillId="11" borderId="0" xfId="0" applyFont="1" applyFill="1" applyBorder="1"/>
    <xf numFmtId="9" fontId="1" fillId="11" borderId="0" xfId="2" applyFont="1" applyFill="1" applyBorder="1"/>
    <xf numFmtId="9" fontId="1" fillId="11" borderId="0" xfId="0" applyNumberFormat="1" applyFont="1" applyFill="1" applyBorder="1"/>
    <xf numFmtId="0" fontId="0" fillId="0" borderId="0" xfId="0" applyFont="1" applyBorder="1"/>
    <xf numFmtId="0" fontId="5" fillId="0" borderId="0" xfId="0" applyFont="1" applyFill="1" applyBorder="1" applyAlignment="1"/>
    <xf numFmtId="0" fontId="0" fillId="0" borderId="0" xfId="0" applyFont="1" applyFill="1" applyBorder="1"/>
    <xf numFmtId="0" fontId="0" fillId="0" borderId="0" xfId="0" applyFont="1" applyFill="1" applyBorder="1" applyAlignment="1">
      <alignment wrapText="1"/>
    </xf>
    <xf numFmtId="0" fontId="14" fillId="0" borderId="0" xfId="0" applyFont="1" applyFill="1" applyBorder="1"/>
    <xf numFmtId="0" fontId="0" fillId="0" borderId="5" xfId="0" applyFont="1" applyBorder="1"/>
    <xf numFmtId="0" fontId="0" fillId="0" borderId="40" xfId="0" applyBorder="1"/>
    <xf numFmtId="0" fontId="0" fillId="3" borderId="89" xfId="0" applyFill="1" applyBorder="1" applyAlignment="1">
      <alignment horizontal="center" vertical="center"/>
    </xf>
    <xf numFmtId="0" fontId="7" fillId="3" borderId="91" xfId="0" applyFont="1" applyFill="1" applyBorder="1" applyAlignment="1">
      <alignment horizontal="center" vertical="center"/>
    </xf>
    <xf numFmtId="0" fontId="7" fillId="3" borderId="83" xfId="0" applyFont="1" applyFill="1" applyBorder="1" applyAlignment="1">
      <alignment horizontal="center" vertical="center"/>
    </xf>
    <xf numFmtId="0" fontId="0" fillId="3" borderId="58" xfId="0" applyFill="1" applyBorder="1"/>
    <xf numFmtId="0" fontId="0" fillId="3" borderId="89" xfId="0" applyFill="1" applyBorder="1"/>
    <xf numFmtId="0" fontId="0" fillId="3" borderId="40" xfId="0" applyFill="1" applyBorder="1"/>
    <xf numFmtId="0" fontId="10" fillId="3" borderId="92" xfId="1" applyFill="1" applyBorder="1" applyAlignment="1">
      <alignment vertical="center" wrapText="1"/>
    </xf>
    <xf numFmtId="0" fontId="12" fillId="3" borderId="89" xfId="0" applyFont="1" applyFill="1" applyBorder="1"/>
    <xf numFmtId="0" fontId="10" fillId="3" borderId="93" xfId="1" applyFill="1" applyBorder="1" applyAlignment="1">
      <alignment vertical="center" wrapText="1"/>
    </xf>
    <xf numFmtId="0" fontId="0" fillId="3" borderId="94" xfId="0" applyFill="1" applyBorder="1"/>
    <xf numFmtId="0" fontId="0" fillId="3" borderId="78" xfId="0" applyFill="1" applyBorder="1"/>
    <xf numFmtId="0" fontId="0" fillId="3" borderId="41" xfId="0" applyFill="1" applyBorder="1"/>
    <xf numFmtId="0" fontId="0" fillId="3" borderId="95" xfId="0" applyFill="1" applyBorder="1"/>
    <xf numFmtId="0" fontId="0" fillId="3" borderId="91" xfId="0" applyFill="1" applyBorder="1"/>
    <xf numFmtId="0" fontId="3" fillId="2" borderId="40" xfId="0" applyFont="1" applyFill="1" applyBorder="1" applyAlignment="1">
      <alignment horizontal="right" vertical="center"/>
    </xf>
    <xf numFmtId="0" fontId="32" fillId="0" borderId="40" xfId="0" applyFont="1" applyBorder="1" applyAlignment="1">
      <alignment horizontal="center" vertical="center"/>
    </xf>
    <xf numFmtId="0" fontId="30" fillId="0" borderId="40" xfId="0" applyFont="1" applyBorder="1" applyAlignment="1">
      <alignment horizontal="center" vertical="center"/>
    </xf>
    <xf numFmtId="0" fontId="0" fillId="0" borderId="40" xfId="0" applyBorder="1" applyAlignment="1">
      <alignment horizontal="center" vertical="center"/>
    </xf>
    <xf numFmtId="0" fontId="0" fillId="14" borderId="40" xfId="0" applyFill="1" applyBorder="1" applyAlignment="1">
      <alignment horizontal="center" vertical="center"/>
    </xf>
    <xf numFmtId="0" fontId="0" fillId="8" borderId="96" xfId="0" applyFill="1" applyBorder="1" applyAlignment="1">
      <alignment horizontal="center" vertical="center" wrapText="1"/>
    </xf>
    <xf numFmtId="0" fontId="6" fillId="17" borderId="41" xfId="0" applyFont="1" applyFill="1" applyBorder="1" applyAlignment="1">
      <alignment horizontal="center" vertical="center" wrapText="1"/>
    </xf>
    <xf numFmtId="0" fontId="0" fillId="7" borderId="96" xfId="0" applyFill="1" applyBorder="1" applyAlignment="1">
      <alignment horizontal="center" vertical="center" wrapText="1"/>
    </xf>
    <xf numFmtId="0" fontId="6" fillId="18" borderId="41" xfId="0" applyFont="1" applyFill="1" applyBorder="1" applyAlignment="1">
      <alignment horizontal="center" vertical="center" wrapText="1"/>
    </xf>
    <xf numFmtId="0" fontId="17" fillId="0" borderId="0" xfId="0" applyFont="1" applyBorder="1" applyAlignment="1">
      <alignment horizontal="center" vertical="center"/>
    </xf>
    <xf numFmtId="0" fontId="2" fillId="2" borderId="0" xfId="0" applyFont="1" applyFill="1" applyBorder="1" applyProtection="1"/>
    <xf numFmtId="0" fontId="0" fillId="0" borderId="0" xfId="0" applyBorder="1" applyAlignment="1">
      <alignment horizontal="center" vertical="center"/>
    </xf>
    <xf numFmtId="0" fontId="17" fillId="2" borderId="0" xfId="0" applyFont="1" applyFill="1" applyBorder="1" applyAlignment="1" applyProtection="1">
      <alignment horizontal="left" vertical="center"/>
    </xf>
    <xf numFmtId="0" fontId="3" fillId="2" borderId="0" xfId="0" applyFont="1" applyFill="1" applyBorder="1" applyAlignment="1">
      <alignment horizontal="right" vertical="center"/>
    </xf>
    <xf numFmtId="0" fontId="30" fillId="0" borderId="0" xfId="0" applyFont="1" applyBorder="1" applyAlignment="1">
      <alignment horizontal="center" vertical="center"/>
    </xf>
    <xf numFmtId="0" fontId="6" fillId="16" borderId="0" xfId="0" applyFont="1" applyFill="1" applyBorder="1" applyAlignment="1">
      <alignment horizontal="center" vertical="center" wrapText="1"/>
    </xf>
    <xf numFmtId="0" fontId="47" fillId="7" borderId="0" xfId="0" applyFont="1" applyFill="1" applyBorder="1" applyAlignment="1">
      <alignment horizontal="center" vertical="center"/>
    </xf>
    <xf numFmtId="0" fontId="15" fillId="7" borderId="0" xfId="0" applyFont="1" applyFill="1" applyBorder="1" applyAlignment="1">
      <alignment wrapText="1"/>
    </xf>
    <xf numFmtId="0" fontId="0" fillId="7" borderId="0" xfId="0" applyFill="1" applyBorder="1" applyAlignment="1">
      <alignment wrapText="1"/>
    </xf>
    <xf numFmtId="0" fontId="43" fillId="0" borderId="0" xfId="0" applyFont="1" applyBorder="1" applyAlignment="1">
      <alignment horizontal="left" vertical="center"/>
    </xf>
    <xf numFmtId="49" fontId="3" fillId="2" borderId="0" xfId="0" applyNumberFormat="1" applyFont="1" applyFill="1" applyBorder="1" applyAlignment="1" applyProtection="1">
      <alignment wrapText="1"/>
    </xf>
    <xf numFmtId="49" fontId="18" fillId="2" borderId="0" xfId="0" applyNumberFormat="1" applyFont="1" applyFill="1" applyBorder="1" applyAlignment="1" applyProtection="1">
      <alignment wrapText="1"/>
    </xf>
    <xf numFmtId="0" fontId="24" fillId="2" borderId="0" xfId="0" applyFont="1" applyFill="1" applyBorder="1" applyAlignment="1" applyProtection="1">
      <alignment horizontal="right"/>
    </xf>
    <xf numFmtId="0" fontId="0" fillId="3" borderId="12" xfId="0" applyFill="1" applyBorder="1"/>
    <xf numFmtId="0" fontId="16" fillId="3" borderId="12" xfId="0" applyFont="1" applyFill="1" applyBorder="1" applyAlignment="1">
      <alignment horizontal="left"/>
    </xf>
    <xf numFmtId="0" fontId="0" fillId="3" borderId="97" xfId="0" applyFill="1" applyBorder="1"/>
    <xf numFmtId="0" fontId="0" fillId="3" borderId="98" xfId="0" applyFill="1" applyBorder="1" applyAlignment="1">
      <alignment horizontal="center"/>
    </xf>
    <xf numFmtId="0" fontId="0" fillId="3" borderId="99" xfId="0" applyFill="1" applyBorder="1" applyAlignment="1"/>
    <xf numFmtId="0" fontId="15" fillId="14" borderId="69" xfId="0" applyFont="1" applyFill="1" applyBorder="1" applyAlignment="1">
      <alignment vertical="center"/>
    </xf>
    <xf numFmtId="0" fontId="15" fillId="14" borderId="70" xfId="0" applyFont="1" applyFill="1" applyBorder="1" applyAlignment="1">
      <alignment vertical="center"/>
    </xf>
    <xf numFmtId="0" fontId="15" fillId="14" borderId="65" xfId="0" applyFont="1" applyFill="1" applyBorder="1" applyAlignment="1">
      <alignment vertical="center"/>
    </xf>
    <xf numFmtId="0" fontId="11" fillId="3" borderId="12" xfId="0" applyFont="1" applyFill="1" applyBorder="1"/>
    <xf numFmtId="0" fontId="11" fillId="3" borderId="97" xfId="0" applyFont="1" applyFill="1" applyBorder="1"/>
    <xf numFmtId="0" fontId="0" fillId="3" borderId="98" xfId="0" applyFill="1" applyBorder="1"/>
    <xf numFmtId="0" fontId="15" fillId="8" borderId="69" xfId="0" applyFont="1" applyFill="1" applyBorder="1" applyAlignment="1">
      <alignment vertical="center"/>
    </xf>
    <xf numFmtId="0" fontId="15" fillId="8" borderId="70" xfId="0" applyFont="1" applyFill="1" applyBorder="1" applyAlignment="1">
      <alignment vertical="center"/>
    </xf>
    <xf numFmtId="0" fontId="15" fillId="8" borderId="65" xfId="0" applyFont="1" applyFill="1" applyBorder="1" applyAlignment="1">
      <alignment vertical="center"/>
    </xf>
    <xf numFmtId="0" fontId="0" fillId="3" borderId="100" xfId="0" applyFill="1" applyBorder="1"/>
    <xf numFmtId="0" fontId="16" fillId="3" borderId="97" xfId="0" applyFont="1" applyFill="1" applyBorder="1" applyAlignment="1">
      <alignment horizontal="left"/>
    </xf>
    <xf numFmtId="0" fontId="0" fillId="3" borderId="100" xfId="0" applyFont="1" applyFill="1" applyBorder="1"/>
    <xf numFmtId="0" fontId="0" fillId="3" borderId="97" xfId="0" applyFont="1" applyFill="1" applyBorder="1"/>
    <xf numFmtId="0" fontId="15" fillId="7" borderId="69" xfId="0" applyFont="1" applyFill="1" applyBorder="1" applyAlignment="1">
      <alignment vertical="center"/>
    </xf>
    <xf numFmtId="0" fontId="6" fillId="7" borderId="70" xfId="0" applyFont="1" applyFill="1" applyBorder="1"/>
    <xf numFmtId="0" fontId="1" fillId="7" borderId="70" xfId="0" applyFont="1" applyFill="1" applyBorder="1"/>
    <xf numFmtId="0" fontId="1" fillId="7" borderId="65" xfId="0" applyFont="1" applyFill="1" applyBorder="1"/>
    <xf numFmtId="0" fontId="13" fillId="9" borderId="3" xfId="0" applyFont="1" applyFill="1" applyBorder="1" applyAlignment="1">
      <alignment horizontal="center" vertical="center"/>
    </xf>
    <xf numFmtId="0" fontId="9" fillId="3" borderId="6" xfId="0" applyFont="1" applyFill="1" applyBorder="1" applyAlignment="1">
      <alignment horizontal="center" vertical="center"/>
    </xf>
    <xf numFmtId="0" fontId="0" fillId="0" borderId="6" xfId="0" applyFont="1" applyFill="1" applyBorder="1" applyAlignment="1">
      <alignment horizontal="left" vertical="center" wrapText="1"/>
    </xf>
    <xf numFmtId="0" fontId="47" fillId="10" borderId="6" xfId="0" applyFont="1" applyFill="1" applyBorder="1" applyAlignment="1">
      <alignment horizontal="center" vertical="center"/>
    </xf>
    <xf numFmtId="0" fontId="5" fillId="11" borderId="39" xfId="0" applyFont="1" applyFill="1" applyBorder="1"/>
    <xf numFmtId="0" fontId="5" fillId="11" borderId="0" xfId="0" applyFont="1" applyFill="1" applyBorder="1"/>
    <xf numFmtId="0" fontId="5" fillId="0" borderId="0" xfId="0" applyFont="1" applyBorder="1"/>
    <xf numFmtId="0" fontId="5" fillId="0" borderId="39" xfId="0" applyFont="1" applyBorder="1"/>
    <xf numFmtId="0" fontId="6" fillId="11" borderId="45" xfId="0" applyFont="1" applyFill="1" applyBorder="1" applyAlignment="1" applyProtection="1">
      <alignment horizontal="left" vertical="center" wrapText="1"/>
    </xf>
    <xf numFmtId="0" fontId="6" fillId="11" borderId="19" xfId="0" applyFont="1" applyFill="1" applyBorder="1" applyAlignment="1" applyProtection="1">
      <alignment horizontal="left" vertical="center" wrapText="1"/>
    </xf>
    <xf numFmtId="0" fontId="0" fillId="0" borderId="0" xfId="0" applyAlignment="1">
      <alignment horizontal="center"/>
    </xf>
    <xf numFmtId="0" fontId="6" fillId="5" borderId="24" xfId="0" applyFont="1" applyFill="1" applyBorder="1" applyAlignment="1" applyProtection="1">
      <alignment horizontal="right" vertical="center" wrapText="1"/>
    </xf>
    <xf numFmtId="0" fontId="6" fillId="5" borderId="21" xfId="0" applyFont="1" applyFill="1" applyBorder="1" applyAlignment="1" applyProtection="1">
      <alignment horizontal="right" vertical="center" wrapText="1"/>
    </xf>
    <xf numFmtId="0" fontId="6" fillId="5" borderId="0" xfId="0" applyFont="1" applyFill="1" applyBorder="1" applyAlignment="1" applyProtection="1">
      <alignment horizontal="right" vertical="center" wrapText="1"/>
    </xf>
    <xf numFmtId="0" fontId="6" fillId="5" borderId="22" xfId="0" applyFont="1" applyFill="1" applyBorder="1" applyAlignment="1" applyProtection="1">
      <alignment horizontal="right" vertical="center" wrapText="1"/>
    </xf>
    <xf numFmtId="0" fontId="6" fillId="5" borderId="2" xfId="0" applyFont="1" applyFill="1" applyBorder="1" applyAlignment="1" applyProtection="1">
      <alignment horizontal="right" vertical="center" wrapText="1"/>
    </xf>
    <xf numFmtId="0" fontId="6" fillId="5" borderId="23" xfId="0" applyFont="1" applyFill="1" applyBorder="1" applyAlignment="1" applyProtection="1">
      <alignment horizontal="right" vertical="center" wrapText="1"/>
    </xf>
    <xf numFmtId="0" fontId="6" fillId="5" borderId="3" xfId="0" applyFont="1" applyFill="1" applyBorder="1" applyAlignment="1" applyProtection="1">
      <alignment horizontal="right" vertical="center" wrapText="1"/>
    </xf>
    <xf numFmtId="0" fontId="6" fillId="5" borderId="28" xfId="0" applyFont="1" applyFill="1" applyBorder="1" applyAlignment="1" applyProtection="1">
      <alignment horizontal="right" vertical="center" wrapText="1"/>
    </xf>
    <xf numFmtId="0" fontId="6" fillId="13" borderId="24" xfId="0" applyFont="1" applyFill="1" applyBorder="1" applyAlignment="1" applyProtection="1">
      <alignment horizontal="right" vertical="center" wrapText="1"/>
    </xf>
    <xf numFmtId="0" fontId="6" fillId="13" borderId="21" xfId="0" applyFont="1" applyFill="1" applyBorder="1" applyAlignment="1" applyProtection="1">
      <alignment horizontal="right" vertical="center" wrapText="1"/>
    </xf>
    <xf numFmtId="0" fontId="6" fillId="13" borderId="0" xfId="0" applyFont="1" applyFill="1" applyBorder="1" applyAlignment="1" applyProtection="1">
      <alignment horizontal="right" vertical="center" wrapText="1"/>
    </xf>
    <xf numFmtId="0" fontId="6" fillId="13" borderId="22" xfId="0" applyFont="1" applyFill="1" applyBorder="1" applyAlignment="1" applyProtection="1">
      <alignment horizontal="right" vertical="center" wrapText="1"/>
    </xf>
    <xf numFmtId="0" fontId="6" fillId="13" borderId="2" xfId="0" applyFont="1" applyFill="1" applyBorder="1" applyAlignment="1" applyProtection="1">
      <alignment horizontal="right" vertical="center" wrapText="1"/>
    </xf>
    <xf numFmtId="0" fontId="6" fillId="13" borderId="23" xfId="0" applyFont="1" applyFill="1" applyBorder="1" applyAlignment="1" applyProtection="1">
      <alignment horizontal="right" vertical="center" wrapText="1"/>
    </xf>
    <xf numFmtId="0" fontId="0" fillId="3" borderId="82" xfId="0" applyFill="1" applyBorder="1" applyAlignment="1">
      <alignment horizontal="center"/>
    </xf>
    <xf numFmtId="0" fontId="0" fillId="3" borderId="83" xfId="0" applyFill="1" applyBorder="1" applyAlignment="1">
      <alignment horizontal="center"/>
    </xf>
    <xf numFmtId="0" fontId="0" fillId="3" borderId="90" xfId="0" applyFill="1" applyBorder="1" applyAlignment="1">
      <alignment horizontal="center"/>
    </xf>
    <xf numFmtId="0" fontId="8" fillId="2" borderId="50" xfId="0" applyFont="1" applyFill="1" applyBorder="1" applyAlignment="1" applyProtection="1">
      <alignment horizontal="left" vertical="center" wrapText="1"/>
    </xf>
    <xf numFmtId="0" fontId="8" fillId="2" borderId="51" xfId="0" applyFont="1" applyFill="1" applyBorder="1" applyAlignment="1" applyProtection="1">
      <alignment horizontal="left" vertical="center" wrapText="1"/>
    </xf>
    <xf numFmtId="0" fontId="8" fillId="2" borderId="52" xfId="0" applyFont="1" applyFill="1" applyBorder="1" applyAlignment="1" applyProtection="1">
      <alignment horizontal="left" vertical="center" wrapText="1"/>
    </xf>
    <xf numFmtId="0" fontId="9" fillId="2" borderId="6"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wrapText="1"/>
    </xf>
    <xf numFmtId="0" fontId="9" fillId="2" borderId="5" xfId="0" applyFont="1" applyFill="1" applyBorder="1" applyAlignment="1" applyProtection="1">
      <alignment horizontal="left" vertical="center" wrapText="1"/>
    </xf>
    <xf numFmtId="0" fontId="5" fillId="2" borderId="74"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wrapText="1"/>
    </xf>
    <xf numFmtId="0" fontId="6" fillId="0" borderId="49" xfId="0" applyFont="1" applyFill="1" applyBorder="1" applyAlignment="1" applyProtection="1">
      <alignment horizontal="left" vertical="center" wrapText="1"/>
    </xf>
    <xf numFmtId="0" fontId="6" fillId="0" borderId="38" xfId="0" applyFont="1" applyFill="1" applyBorder="1" applyAlignment="1" applyProtection="1">
      <alignment horizontal="left" vertical="center" wrapText="1"/>
    </xf>
    <xf numFmtId="0" fontId="6" fillId="0" borderId="47" xfId="0" applyFont="1" applyFill="1" applyBorder="1" applyAlignment="1" applyProtection="1">
      <alignment horizontal="left" vertical="center" wrapText="1"/>
    </xf>
    <xf numFmtId="0" fontId="6" fillId="0" borderId="44" xfId="0" applyFont="1" applyFill="1" applyBorder="1" applyAlignment="1" applyProtection="1">
      <alignment horizontal="left" vertical="center" wrapText="1"/>
    </xf>
    <xf numFmtId="0" fontId="8" fillId="2" borderId="6" xfId="0" applyFont="1" applyFill="1" applyBorder="1" applyAlignment="1" applyProtection="1">
      <alignment horizontal="left" vertical="center" wrapText="1"/>
    </xf>
    <xf numFmtId="0" fontId="8" fillId="2" borderId="3"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xf numFmtId="0" fontId="6" fillId="2" borderId="47" xfId="0" applyFont="1" applyFill="1" applyBorder="1" applyAlignment="1" applyProtection="1">
      <alignment horizontal="left" vertical="center" wrapText="1"/>
    </xf>
    <xf numFmtId="0" fontId="6" fillId="2" borderId="73" xfId="0" applyFont="1" applyFill="1" applyBorder="1" applyAlignment="1" applyProtection="1">
      <alignment horizontal="left" vertical="center" wrapText="1"/>
    </xf>
    <xf numFmtId="0" fontId="6" fillId="2" borderId="45" xfId="0" applyFont="1" applyFill="1" applyBorder="1" applyAlignment="1" applyProtection="1">
      <alignment horizontal="left" vertical="center" wrapText="1"/>
    </xf>
    <xf numFmtId="0" fontId="6" fillId="2" borderId="77" xfId="0" applyFont="1" applyFill="1" applyBorder="1" applyAlignment="1" applyProtection="1">
      <alignment horizontal="left" vertical="center" wrapText="1"/>
    </xf>
    <xf numFmtId="0" fontId="8" fillId="4" borderId="50" xfId="0" applyFont="1" applyFill="1" applyBorder="1" applyAlignment="1">
      <alignment horizontal="left" vertical="center" wrapText="1"/>
    </xf>
    <xf numFmtId="0" fontId="8" fillId="4" borderId="51" xfId="0" applyFont="1" applyFill="1" applyBorder="1" applyAlignment="1">
      <alignment horizontal="left" vertical="center" wrapText="1"/>
    </xf>
    <xf numFmtId="0" fontId="8" fillId="4" borderId="52" xfId="0" applyFont="1" applyFill="1" applyBorder="1" applyAlignment="1">
      <alignment horizontal="left" vertical="center" wrapText="1"/>
    </xf>
    <xf numFmtId="0" fontId="8" fillId="10" borderId="3" xfId="0" applyFont="1" applyFill="1" applyBorder="1" applyAlignment="1" applyProtection="1">
      <alignment horizontal="right" vertical="center" wrapText="1"/>
    </xf>
    <xf numFmtId="0" fontId="8" fillId="10" borderId="28" xfId="0" applyFont="1" applyFill="1" applyBorder="1" applyAlignment="1" applyProtection="1">
      <alignment horizontal="right" vertical="center" wrapText="1"/>
    </xf>
    <xf numFmtId="0" fontId="0" fillId="3" borderId="96" xfId="0" applyFill="1" applyBorder="1" applyAlignment="1">
      <alignment horizontal="center"/>
    </xf>
    <xf numFmtId="0" fontId="0" fillId="3" borderId="41" xfId="0" applyFill="1" applyBorder="1" applyAlignment="1">
      <alignment horizontal="center"/>
    </xf>
    <xf numFmtId="0" fontId="0" fillId="5" borderId="24" xfId="0" applyFill="1" applyBorder="1" applyAlignment="1">
      <alignment horizontal="right" vertical="center"/>
    </xf>
    <xf numFmtId="0" fontId="0" fillId="5" borderId="21" xfId="0" applyFill="1" applyBorder="1" applyAlignment="1">
      <alignment horizontal="right" vertical="center"/>
    </xf>
    <xf numFmtId="0" fontId="0" fillId="5" borderId="0" xfId="0" applyFill="1" applyBorder="1" applyAlignment="1">
      <alignment horizontal="right" vertical="center"/>
    </xf>
    <xf numFmtId="0" fontId="0" fillId="5" borderId="22" xfId="0" applyFill="1" applyBorder="1" applyAlignment="1">
      <alignment horizontal="right" vertical="center"/>
    </xf>
    <xf numFmtId="0" fontId="0" fillId="5" borderId="2" xfId="0" applyFill="1" applyBorder="1" applyAlignment="1">
      <alignment horizontal="right" vertical="center"/>
    </xf>
    <xf numFmtId="0" fontId="0" fillId="5" borderId="23" xfId="0" applyFill="1" applyBorder="1" applyAlignment="1">
      <alignment horizontal="right" vertical="center"/>
    </xf>
    <xf numFmtId="0" fontId="6" fillId="2" borderId="27" xfId="0" applyFont="1" applyFill="1" applyBorder="1" applyAlignment="1" applyProtection="1">
      <alignment horizontal="left" vertical="center" wrapText="1"/>
    </xf>
    <xf numFmtId="0" fontId="6" fillId="2" borderId="3" xfId="0" applyFont="1" applyFill="1" applyBorder="1" applyAlignment="1" applyProtection="1">
      <alignment horizontal="left" vertical="center" wrapText="1"/>
    </xf>
    <xf numFmtId="0" fontId="9" fillId="4" borderId="6"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5"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5" xfId="0" applyFont="1" applyFill="1" applyBorder="1" applyAlignment="1">
      <alignment horizontal="left" vertical="center" wrapText="1"/>
    </xf>
    <xf numFmtId="0" fontId="9" fillId="2" borderId="6" xfId="0" applyFont="1" applyFill="1" applyBorder="1" applyAlignment="1" applyProtection="1">
      <alignment vertical="center" wrapText="1"/>
    </xf>
    <xf numFmtId="0" fontId="9" fillId="2" borderId="3" xfId="0" applyFont="1" applyFill="1" applyBorder="1" applyAlignment="1" applyProtection="1">
      <alignment vertical="center" wrapText="1"/>
    </xf>
    <xf numFmtId="0" fontId="9" fillId="2" borderId="5" xfId="0" applyFont="1" applyFill="1" applyBorder="1" applyAlignment="1" applyProtection="1">
      <alignment vertical="center" wrapText="1"/>
    </xf>
    <xf numFmtId="0" fontId="5" fillId="0" borderId="0" xfId="0" applyFont="1" applyFill="1" applyBorder="1" applyAlignment="1">
      <alignment horizontal="center" wrapText="1"/>
    </xf>
    <xf numFmtId="0" fontId="5" fillId="0" borderId="2" xfId="0" applyFont="1" applyFill="1" applyBorder="1" applyAlignment="1">
      <alignment horizontal="center" wrapText="1"/>
    </xf>
    <xf numFmtId="0" fontId="10" fillId="3" borderId="82" xfId="1" applyFill="1" applyBorder="1" applyAlignment="1">
      <alignment horizontal="center" vertical="center" wrapText="1"/>
    </xf>
    <xf numFmtId="0" fontId="10" fillId="3" borderId="90" xfId="1" applyFill="1" applyBorder="1" applyAlignment="1">
      <alignment horizontal="center" vertical="center" wrapText="1"/>
    </xf>
    <xf numFmtId="0" fontId="10" fillId="3" borderId="83" xfId="1" applyFill="1" applyBorder="1" applyAlignment="1">
      <alignment horizontal="center" vertical="center" wrapText="1"/>
    </xf>
    <xf numFmtId="0" fontId="6" fillId="0" borderId="71" xfId="0" applyFont="1" applyFill="1" applyBorder="1" applyAlignment="1" applyProtection="1">
      <alignment horizontal="left" vertical="center" wrapText="1"/>
    </xf>
    <xf numFmtId="0" fontId="6" fillId="0" borderId="24" xfId="0" applyFont="1" applyFill="1" applyBorder="1" applyAlignment="1" applyProtection="1">
      <alignment horizontal="left" vertical="center" wrapText="1"/>
    </xf>
    <xf numFmtId="0" fontId="6" fillId="0" borderId="46" xfId="0" applyFont="1" applyFill="1" applyBorder="1" applyAlignment="1" applyProtection="1">
      <alignment horizontal="left" vertical="center" wrapText="1"/>
    </xf>
    <xf numFmtId="0" fontId="6" fillId="0" borderId="72" xfId="0" applyFont="1" applyFill="1" applyBorder="1" applyAlignment="1" applyProtection="1">
      <alignment horizontal="left" vertical="center" wrapText="1"/>
    </xf>
    <xf numFmtId="0" fontId="6" fillId="0" borderId="73" xfId="0" applyFont="1" applyFill="1" applyBorder="1" applyAlignment="1" applyProtection="1">
      <alignment horizontal="left" vertical="center" wrapText="1"/>
    </xf>
    <xf numFmtId="0" fontId="5" fillId="11" borderId="71" xfId="0" applyFont="1" applyFill="1" applyBorder="1" applyAlignment="1" applyProtection="1">
      <alignment horizontal="left" vertical="center" wrapText="1"/>
    </xf>
    <xf numFmtId="0" fontId="5" fillId="11" borderId="24" xfId="0" applyFont="1" applyFill="1" applyBorder="1" applyAlignment="1" applyProtection="1">
      <alignment horizontal="left" vertical="center" wrapText="1"/>
    </xf>
    <xf numFmtId="0" fontId="5" fillId="11" borderId="46" xfId="0" applyFont="1" applyFill="1" applyBorder="1" applyAlignment="1" applyProtection="1">
      <alignment horizontal="left" vertical="center" wrapText="1"/>
    </xf>
    <xf numFmtId="0" fontId="5" fillId="11" borderId="37" xfId="0" applyFont="1" applyFill="1" applyBorder="1" applyAlignment="1" applyProtection="1">
      <alignment horizontal="left" vertical="center" wrapText="1"/>
    </xf>
    <xf numFmtId="0" fontId="5" fillId="11" borderId="47" xfId="0" applyFont="1" applyFill="1" applyBorder="1" applyAlignment="1" applyProtection="1">
      <alignment horizontal="left" vertical="center" wrapText="1"/>
    </xf>
    <xf numFmtId="0" fontId="5" fillId="11" borderId="44" xfId="0" applyFont="1" applyFill="1" applyBorder="1" applyAlignment="1" applyProtection="1">
      <alignment horizontal="left" vertical="center" wrapText="1"/>
    </xf>
    <xf numFmtId="0" fontId="9" fillId="0" borderId="6"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9" fillId="0" borderId="5" xfId="0" applyFont="1" applyFill="1" applyBorder="1" applyAlignment="1" applyProtection="1">
      <alignment horizontal="left" vertical="center" wrapText="1"/>
    </xf>
    <xf numFmtId="0" fontId="6" fillId="0" borderId="45" xfId="0" applyFont="1" applyFill="1" applyBorder="1" applyAlignment="1" applyProtection="1">
      <alignment horizontal="left" vertical="center" wrapText="1"/>
    </xf>
    <xf numFmtId="0" fontId="6" fillId="0" borderId="19" xfId="0" applyFont="1" applyFill="1" applyBorder="1" applyAlignment="1" applyProtection="1">
      <alignment horizontal="left" vertical="center" wrapText="1"/>
    </xf>
    <xf numFmtId="0" fontId="9" fillId="2" borderId="50" xfId="0" applyFont="1" applyFill="1" applyBorder="1" applyAlignment="1" applyProtection="1">
      <alignment horizontal="left" vertical="center" wrapText="1"/>
    </xf>
    <xf numFmtId="0" fontId="9" fillId="2" borderId="51" xfId="0" applyFont="1" applyFill="1" applyBorder="1" applyAlignment="1" applyProtection="1">
      <alignment horizontal="left" vertical="center" wrapText="1"/>
    </xf>
    <xf numFmtId="0" fontId="9" fillId="2" borderId="52" xfId="0" applyFont="1" applyFill="1" applyBorder="1" applyAlignment="1" applyProtection="1">
      <alignment horizontal="left" vertical="center" wrapText="1"/>
    </xf>
    <xf numFmtId="0" fontId="5" fillId="0" borderId="27" xfId="0" applyFont="1" applyFill="1" applyBorder="1" applyAlignment="1" applyProtection="1">
      <alignment horizontal="left" vertical="center" wrapText="1"/>
    </xf>
    <xf numFmtId="0" fontId="5" fillId="0" borderId="28" xfId="0" applyFont="1" applyFill="1" applyBorder="1" applyAlignment="1" applyProtection="1">
      <alignment horizontal="left" vertical="center" wrapText="1"/>
    </xf>
    <xf numFmtId="0" fontId="8" fillId="10" borderId="24" xfId="0" applyFont="1" applyFill="1" applyBorder="1" applyAlignment="1" applyProtection="1">
      <alignment horizontal="right" vertical="center" wrapText="1"/>
    </xf>
    <xf numFmtId="0" fontId="8" fillId="10" borderId="21" xfId="0" applyFont="1" applyFill="1" applyBorder="1" applyAlignment="1" applyProtection="1">
      <alignment horizontal="right" vertical="center" wrapText="1"/>
    </xf>
    <xf numFmtId="0" fontId="8" fillId="10" borderId="0" xfId="0" applyFont="1" applyFill="1" applyBorder="1" applyAlignment="1" applyProtection="1">
      <alignment horizontal="right" vertical="center" wrapText="1"/>
    </xf>
    <xf numFmtId="0" fontId="8" fillId="10" borderId="22" xfId="0" applyFont="1" applyFill="1" applyBorder="1" applyAlignment="1" applyProtection="1">
      <alignment horizontal="right" vertical="center" wrapText="1"/>
    </xf>
    <xf numFmtId="0" fontId="8" fillId="10" borderId="2" xfId="0" applyFont="1" applyFill="1" applyBorder="1" applyAlignment="1" applyProtection="1">
      <alignment horizontal="right" vertical="center" wrapText="1"/>
    </xf>
    <xf numFmtId="0" fontId="8" fillId="10" borderId="23" xfId="0" applyFont="1" applyFill="1" applyBorder="1" applyAlignment="1" applyProtection="1">
      <alignment horizontal="right" vertical="center" wrapText="1"/>
    </xf>
    <xf numFmtId="0" fontId="0" fillId="0" borderId="0" xfId="0" applyAlignment="1">
      <alignment horizontal="left" vertical="top" wrapText="1"/>
    </xf>
    <xf numFmtId="0" fontId="12" fillId="0" borderId="6" xfId="0" applyFont="1" applyBorder="1" applyAlignment="1">
      <alignment horizontal="center"/>
    </xf>
    <xf numFmtId="0" fontId="12" fillId="0" borderId="5" xfId="0" applyFont="1" applyBorder="1" applyAlignment="1">
      <alignment horizontal="center"/>
    </xf>
    <xf numFmtId="0" fontId="7" fillId="3" borderId="82" xfId="0" applyFont="1" applyFill="1" applyBorder="1" applyAlignment="1">
      <alignment horizontal="center" vertical="center" wrapText="1"/>
    </xf>
    <xf numFmtId="0" fontId="7" fillId="3" borderId="90" xfId="0" applyFont="1" applyFill="1" applyBorder="1" applyAlignment="1">
      <alignment horizontal="center" vertical="center" wrapText="1"/>
    </xf>
    <xf numFmtId="0" fontId="7" fillId="3" borderId="83" xfId="0" applyFont="1" applyFill="1" applyBorder="1" applyAlignment="1">
      <alignment horizontal="center" vertical="center" wrapText="1"/>
    </xf>
    <xf numFmtId="0" fontId="6" fillId="0" borderId="74" xfId="0" applyFont="1" applyFill="1" applyBorder="1" applyAlignment="1" applyProtection="1">
      <alignment horizontal="left" vertical="center" wrapText="1"/>
    </xf>
    <xf numFmtId="0" fontId="6" fillId="0" borderId="23" xfId="0" applyFont="1" applyFill="1" applyBorder="1" applyAlignment="1" applyProtection="1">
      <alignment horizontal="left" vertical="center" wrapText="1"/>
    </xf>
    <xf numFmtId="0" fontId="9" fillId="0" borderId="50" xfId="0" applyFont="1" applyFill="1" applyBorder="1" applyAlignment="1" applyProtection="1">
      <alignment horizontal="left" vertical="center" wrapText="1"/>
    </xf>
    <xf numFmtId="0" fontId="9" fillId="0" borderId="51" xfId="0" applyFont="1" applyFill="1" applyBorder="1" applyAlignment="1" applyProtection="1">
      <alignment horizontal="left" vertical="center" wrapText="1"/>
    </xf>
    <xf numFmtId="0" fontId="9" fillId="0" borderId="52" xfId="0" applyFont="1" applyFill="1" applyBorder="1" applyAlignment="1" applyProtection="1">
      <alignment horizontal="left" vertical="center" wrapText="1"/>
    </xf>
    <xf numFmtId="0" fontId="8" fillId="2" borderId="50" xfId="0" applyFont="1" applyFill="1" applyBorder="1" applyAlignment="1">
      <alignment horizontal="left" vertical="center" wrapText="1"/>
    </xf>
    <xf numFmtId="0" fontId="8" fillId="2" borderId="51" xfId="0" applyFont="1" applyFill="1" applyBorder="1" applyAlignment="1">
      <alignment horizontal="left" vertical="center" wrapText="1"/>
    </xf>
    <xf numFmtId="0" fontId="8" fillId="2" borderId="52"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 xfId="0" applyFont="1" applyFill="1" applyBorder="1" applyAlignment="1">
      <alignment horizontal="left" vertical="center" wrapText="1"/>
    </xf>
    <xf numFmtId="0" fontId="6" fillId="0" borderId="48" xfId="0" applyFont="1" applyFill="1" applyBorder="1" applyAlignment="1" applyProtection="1">
      <alignment horizontal="left" vertical="center" wrapText="1"/>
    </xf>
    <xf numFmtId="0" fontId="6" fillId="0" borderId="20" xfId="0" applyFont="1" applyFill="1" applyBorder="1" applyAlignment="1" applyProtection="1">
      <alignment horizontal="left" vertical="center" wrapText="1"/>
    </xf>
    <xf numFmtId="0" fontId="9" fillId="2" borderId="71"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11" borderId="29" xfId="0" applyFont="1" applyFill="1" applyBorder="1" applyAlignment="1" applyProtection="1">
      <alignment horizontal="left" vertical="center" wrapText="1"/>
    </xf>
    <xf numFmtId="0" fontId="9" fillId="11" borderId="3" xfId="0" applyFont="1" applyFill="1" applyBorder="1" applyAlignment="1" applyProtection="1">
      <alignment horizontal="left" vertical="center" wrapText="1"/>
    </xf>
    <xf numFmtId="0" fontId="9" fillId="11" borderId="5" xfId="0" applyFont="1" applyFill="1" applyBorder="1" applyAlignment="1" applyProtection="1">
      <alignment horizontal="left" vertical="center" wrapText="1"/>
    </xf>
    <xf numFmtId="49" fontId="34" fillId="23" borderId="61" xfId="0" applyNumberFormat="1" applyFont="1" applyFill="1" applyBorder="1" applyAlignment="1" applyProtection="1">
      <alignment horizontal="center" vertical="center" wrapText="1"/>
    </xf>
    <xf numFmtId="49" fontId="34" fillId="23" borderId="62" xfId="0" applyNumberFormat="1" applyFont="1" applyFill="1" applyBorder="1" applyAlignment="1" applyProtection="1">
      <alignment horizontal="center" vertical="center" wrapText="1"/>
    </xf>
    <xf numFmtId="49" fontId="34" fillId="23" borderId="63" xfId="0" applyNumberFormat="1" applyFont="1" applyFill="1" applyBorder="1" applyAlignment="1" applyProtection="1">
      <alignment horizontal="center" vertical="center" wrapText="1"/>
    </xf>
    <xf numFmtId="0" fontId="33" fillId="22" borderId="66" xfId="0" applyFont="1" applyFill="1" applyBorder="1" applyAlignment="1">
      <alignment horizontal="center" vertical="center"/>
    </xf>
    <xf numFmtId="0" fontId="33" fillId="22" borderId="67" xfId="0" applyFont="1" applyFill="1" applyBorder="1" applyAlignment="1">
      <alignment horizontal="center" vertical="center"/>
    </xf>
    <xf numFmtId="0" fontId="33" fillId="22" borderId="68" xfId="0" applyFont="1" applyFill="1" applyBorder="1" applyAlignment="1">
      <alignment horizontal="center" vertical="center"/>
    </xf>
    <xf numFmtId="0" fontId="33" fillId="3" borderId="61" xfId="0" applyFont="1" applyFill="1" applyBorder="1" applyAlignment="1">
      <alignment horizontal="center" vertical="center"/>
    </xf>
    <xf numFmtId="0" fontId="33" fillId="3" borderId="62" xfId="0" applyFont="1" applyFill="1" applyBorder="1" applyAlignment="1">
      <alignment horizontal="center" vertical="center"/>
    </xf>
    <xf numFmtId="0" fontId="4" fillId="23" borderId="61" xfId="0" applyFont="1" applyFill="1" applyBorder="1" applyAlignment="1">
      <alignment horizontal="center" vertical="center"/>
    </xf>
    <xf numFmtId="0" fontId="4" fillId="23" borderId="62" xfId="0" applyFont="1" applyFill="1" applyBorder="1" applyAlignment="1">
      <alignment horizontal="center" vertical="center"/>
    </xf>
    <xf numFmtId="0" fontId="4" fillId="23" borderId="63" xfId="0" applyFont="1" applyFill="1" applyBorder="1" applyAlignment="1">
      <alignment horizontal="center" vertical="center"/>
    </xf>
    <xf numFmtId="0" fontId="0" fillId="0" borderId="6" xfId="0" applyBorder="1" applyAlignment="1">
      <alignment horizontal="left"/>
    </xf>
    <xf numFmtId="0" fontId="0" fillId="0" borderId="3" xfId="0" applyBorder="1" applyAlignment="1">
      <alignment horizontal="left"/>
    </xf>
    <xf numFmtId="0" fontId="0" fillId="0" borderId="78" xfId="0" applyBorder="1" applyAlignment="1">
      <alignment horizontal="left"/>
    </xf>
    <xf numFmtId="0" fontId="0" fillId="0" borderId="34" xfId="0" applyBorder="1" applyAlignment="1">
      <alignment horizontal="left"/>
    </xf>
    <xf numFmtId="0" fontId="0" fillId="0" borderId="32" xfId="0" applyBorder="1" applyAlignment="1">
      <alignment horizontal="left"/>
    </xf>
    <xf numFmtId="0" fontId="0" fillId="0" borderId="80" xfId="0" applyBorder="1" applyAlignment="1">
      <alignment horizontal="left"/>
    </xf>
    <xf numFmtId="49" fontId="5" fillId="2" borderId="86" xfId="0" applyNumberFormat="1" applyFont="1" applyFill="1" applyBorder="1" applyAlignment="1" applyProtection="1">
      <alignment horizontal="left" wrapText="1"/>
    </xf>
    <xf numFmtId="49" fontId="5" fillId="2" borderId="87" xfId="0" applyNumberFormat="1" applyFont="1" applyFill="1" applyBorder="1" applyAlignment="1" applyProtection="1">
      <alignment horizontal="left" wrapText="1"/>
    </xf>
    <xf numFmtId="49" fontId="5" fillId="2" borderId="88" xfId="0" applyNumberFormat="1" applyFont="1" applyFill="1" applyBorder="1" applyAlignment="1" applyProtection="1">
      <alignment horizontal="left" wrapText="1"/>
    </xf>
    <xf numFmtId="49" fontId="5" fillId="2" borderId="81" xfId="0" applyNumberFormat="1" applyFont="1" applyFill="1" applyBorder="1" applyAlignment="1" applyProtection="1">
      <alignment horizontal="left" vertical="top" wrapText="1"/>
    </xf>
    <xf numFmtId="49" fontId="5" fillId="2" borderId="2" xfId="0" applyNumberFormat="1" applyFont="1" applyFill="1" applyBorder="1" applyAlignment="1" applyProtection="1">
      <alignment horizontal="left" vertical="top" wrapText="1"/>
    </xf>
    <xf numFmtId="49" fontId="5" fillId="2" borderId="41" xfId="0" applyNumberFormat="1" applyFont="1" applyFill="1" applyBorder="1" applyAlignment="1" applyProtection="1">
      <alignment horizontal="left" vertical="top" wrapText="1"/>
    </xf>
    <xf numFmtId="49" fontId="57" fillId="2" borderId="39" xfId="0" applyNumberFormat="1" applyFont="1" applyFill="1" applyBorder="1" applyAlignment="1" applyProtection="1">
      <alignment horizontal="center" vertical="center" wrapText="1"/>
    </xf>
    <xf numFmtId="49" fontId="57" fillId="2" borderId="0" xfId="0" applyNumberFormat="1" applyFont="1" applyFill="1" applyBorder="1" applyAlignment="1" applyProtection="1">
      <alignment horizontal="center" vertical="center" wrapText="1"/>
    </xf>
    <xf numFmtId="49" fontId="57" fillId="2" borderId="40" xfId="0" applyNumberFormat="1" applyFont="1" applyFill="1" applyBorder="1" applyAlignment="1" applyProtection="1">
      <alignment horizontal="center" vertical="center" wrapText="1"/>
    </xf>
    <xf numFmtId="0" fontId="6" fillId="2" borderId="74" xfId="0" applyFont="1" applyFill="1" applyBorder="1" applyAlignment="1" applyProtection="1">
      <alignment horizontal="left" vertical="center" wrapText="1"/>
    </xf>
    <xf numFmtId="0" fontId="6" fillId="2" borderId="23" xfId="0" applyFont="1" applyFill="1" applyBorder="1" applyAlignment="1" applyProtection="1">
      <alignment horizontal="left" vertical="center" wrapText="1"/>
    </xf>
    <xf numFmtId="0" fontId="8" fillId="2" borderId="8" xfId="0" applyFont="1" applyFill="1" applyBorder="1" applyAlignment="1" applyProtection="1">
      <alignment horizontal="left" vertical="center" wrapText="1"/>
    </xf>
    <xf numFmtId="0" fontId="8" fillId="2" borderId="2" xfId="0" applyFont="1" applyFill="1" applyBorder="1" applyAlignment="1" applyProtection="1">
      <alignment horizontal="left" vertical="center" wrapText="1"/>
    </xf>
    <xf numFmtId="0" fontId="8" fillId="2" borderId="4" xfId="0" applyFont="1" applyFill="1" applyBorder="1" applyAlignment="1" applyProtection="1">
      <alignment horizontal="left" vertical="center" wrapText="1"/>
    </xf>
    <xf numFmtId="0" fontId="8" fillId="0" borderId="6" xfId="0" applyFont="1" applyBorder="1" applyAlignment="1">
      <alignment horizontal="left" vertical="center" wrapText="1"/>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6" fillId="2" borderId="28" xfId="0" applyFont="1" applyFill="1" applyBorder="1" applyAlignment="1" applyProtection="1">
      <alignment horizontal="left" vertical="center" wrapText="1"/>
    </xf>
    <xf numFmtId="0" fontId="8" fillId="2" borderId="50" xfId="0" applyFont="1" applyFill="1" applyBorder="1" applyAlignment="1" applyProtection="1">
      <alignment vertical="center" wrapText="1"/>
    </xf>
    <xf numFmtId="0" fontId="8" fillId="2" borderId="51" xfId="0" applyFont="1" applyFill="1" applyBorder="1" applyAlignment="1" applyProtection="1">
      <alignment vertical="center" wrapText="1"/>
    </xf>
    <xf numFmtId="0" fontId="8" fillId="2" borderId="52" xfId="0" applyFont="1" applyFill="1" applyBorder="1" applyAlignment="1" applyProtection="1">
      <alignment vertical="center" wrapText="1"/>
    </xf>
    <xf numFmtId="0" fontId="6" fillId="11" borderId="71" xfId="0" applyFont="1" applyFill="1" applyBorder="1" applyAlignment="1" applyProtection="1">
      <alignment horizontal="left" vertical="center" wrapText="1"/>
    </xf>
    <xf numFmtId="0" fontId="6" fillId="11" borderId="24" xfId="0" applyFont="1" applyFill="1" applyBorder="1" applyAlignment="1" applyProtection="1">
      <alignment horizontal="left" vertical="center" wrapText="1"/>
    </xf>
    <xf numFmtId="0" fontId="6" fillId="11" borderId="46" xfId="0" applyFont="1" applyFill="1" applyBorder="1" applyAlignment="1" applyProtection="1">
      <alignment horizontal="left" vertical="center" wrapText="1"/>
    </xf>
    <xf numFmtId="0" fontId="6" fillId="11" borderId="72" xfId="0" applyFont="1" applyFill="1" applyBorder="1" applyAlignment="1" applyProtection="1">
      <alignment horizontal="left" vertical="center" wrapText="1"/>
    </xf>
    <xf numFmtId="0" fontId="6" fillId="11" borderId="47" xfId="0" applyFont="1" applyFill="1" applyBorder="1" applyAlignment="1" applyProtection="1">
      <alignment horizontal="left" vertical="center" wrapText="1"/>
    </xf>
    <xf numFmtId="0" fontId="6" fillId="11" borderId="73" xfId="0" applyFont="1" applyFill="1" applyBorder="1" applyAlignment="1" applyProtection="1">
      <alignment horizontal="left" vertical="center" wrapText="1"/>
    </xf>
    <xf numFmtId="0" fontId="4" fillId="10" borderId="24" xfId="0" applyFont="1" applyFill="1" applyBorder="1" applyAlignment="1">
      <alignment horizontal="right" vertical="center"/>
    </xf>
    <xf numFmtId="0" fontId="4" fillId="10" borderId="21" xfId="0" applyFont="1" applyFill="1" applyBorder="1" applyAlignment="1">
      <alignment horizontal="right" vertical="center"/>
    </xf>
    <xf numFmtId="0" fontId="4" fillId="10" borderId="0" xfId="0" applyFont="1" applyFill="1" applyBorder="1" applyAlignment="1">
      <alignment horizontal="right" vertical="center"/>
    </xf>
    <xf numFmtId="0" fontId="4" fillId="10" borderId="22" xfId="0" applyFont="1" applyFill="1" applyBorder="1" applyAlignment="1">
      <alignment horizontal="right" vertical="center"/>
    </xf>
    <xf numFmtId="0" fontId="4" fillId="10" borderId="2" xfId="0" applyFont="1" applyFill="1" applyBorder="1" applyAlignment="1">
      <alignment horizontal="right" vertical="center"/>
    </xf>
    <xf numFmtId="0" fontId="4" fillId="10" borderId="23" xfId="0" applyFont="1" applyFill="1" applyBorder="1" applyAlignment="1">
      <alignment horizontal="right" vertical="center"/>
    </xf>
    <xf numFmtId="0" fontId="6" fillId="2" borderId="48" xfId="0" applyFont="1" applyFill="1" applyBorder="1" applyAlignment="1" applyProtection="1">
      <alignment horizontal="left" vertical="center" wrapText="1"/>
    </xf>
    <xf numFmtId="0" fontId="6" fillId="2" borderId="20" xfId="0" applyFont="1" applyFill="1" applyBorder="1" applyAlignment="1" applyProtection="1">
      <alignment horizontal="left" vertical="center" wrapText="1"/>
    </xf>
    <xf numFmtId="0" fontId="6" fillId="2" borderId="75" xfId="0" applyFont="1" applyFill="1" applyBorder="1" applyAlignment="1" applyProtection="1">
      <alignment horizontal="left" vertical="center" wrapText="1"/>
    </xf>
    <xf numFmtId="0" fontId="5" fillId="2" borderId="13" xfId="0" applyFont="1" applyFill="1" applyBorder="1" applyAlignment="1" applyProtection="1">
      <alignment horizontal="left" vertical="center" wrapText="1"/>
    </xf>
    <xf numFmtId="0" fontId="5" fillId="2" borderId="45" xfId="0" applyFont="1" applyFill="1" applyBorder="1" applyAlignment="1" applyProtection="1">
      <alignment horizontal="left" vertical="center" wrapText="1"/>
    </xf>
    <xf numFmtId="0" fontId="5" fillId="2" borderId="71" xfId="0" applyFont="1" applyFill="1" applyBorder="1" applyAlignment="1" applyProtection="1">
      <alignment horizontal="left" vertical="center" wrapText="1"/>
    </xf>
    <xf numFmtId="0" fontId="5" fillId="2" borderId="24" xfId="0" applyFont="1" applyFill="1" applyBorder="1" applyAlignment="1" applyProtection="1">
      <alignment horizontal="left" vertical="center" wrapText="1"/>
    </xf>
    <xf numFmtId="0" fontId="9" fillId="10" borderId="24" xfId="0" applyFont="1" applyFill="1" applyBorder="1" applyAlignment="1" applyProtection="1">
      <alignment horizontal="right" vertical="center" wrapText="1"/>
    </xf>
    <xf numFmtId="0" fontId="9" fillId="10" borderId="0" xfId="0" applyFont="1" applyFill="1" applyBorder="1" applyAlignment="1" applyProtection="1">
      <alignment horizontal="right" vertical="center" wrapText="1"/>
    </xf>
    <xf numFmtId="0" fontId="9" fillId="10" borderId="2" xfId="0" applyFont="1" applyFill="1" applyBorder="1" applyAlignment="1" applyProtection="1">
      <alignment horizontal="right" vertical="center" wrapText="1"/>
    </xf>
    <xf numFmtId="0" fontId="6" fillId="0" borderId="0" xfId="0" applyFont="1" applyFill="1" applyBorder="1" applyAlignment="1">
      <alignment horizontal="center" wrapText="1"/>
    </xf>
    <xf numFmtId="0" fontId="6" fillId="0" borderId="2" xfId="0" applyFont="1" applyFill="1" applyBorder="1" applyAlignment="1">
      <alignment horizontal="center" wrapText="1"/>
    </xf>
    <xf numFmtId="0" fontId="6" fillId="2" borderId="2" xfId="0" applyFont="1" applyFill="1" applyBorder="1" applyAlignment="1" applyProtection="1">
      <alignment horizontal="left" vertical="center" wrapText="1"/>
    </xf>
    <xf numFmtId="0" fontId="17" fillId="0" borderId="0" xfId="0" applyFont="1" applyAlignment="1">
      <alignment horizontal="center"/>
    </xf>
    <xf numFmtId="0" fontId="0" fillId="0" borderId="79" xfId="0" applyFill="1" applyBorder="1" applyAlignment="1">
      <alignment horizontal="left" vertical="center" wrapText="1"/>
    </xf>
    <xf numFmtId="0" fontId="0" fillId="0" borderId="32" xfId="0" applyFill="1" applyBorder="1" applyAlignment="1">
      <alignment horizontal="left" vertical="center" wrapText="1"/>
    </xf>
    <xf numFmtId="0" fontId="0" fillId="0" borderId="31" xfId="0" applyFill="1" applyBorder="1" applyAlignment="1">
      <alignment horizontal="left" vertical="center" wrapText="1"/>
    </xf>
    <xf numFmtId="0" fontId="8" fillId="0" borderId="50" xfId="0" applyFont="1" applyFill="1" applyBorder="1" applyAlignment="1" applyProtection="1">
      <alignment horizontal="left" vertical="center" wrapText="1"/>
    </xf>
    <xf numFmtId="0" fontId="8" fillId="0" borderId="51" xfId="0" applyFont="1" applyFill="1" applyBorder="1" applyAlignment="1" applyProtection="1">
      <alignment horizontal="left" vertical="center" wrapText="1"/>
    </xf>
    <xf numFmtId="0" fontId="8" fillId="0" borderId="52" xfId="0" applyFont="1" applyFill="1" applyBorder="1" applyAlignment="1" applyProtection="1">
      <alignment horizontal="left" vertical="center" wrapText="1"/>
    </xf>
    <xf numFmtId="0" fontId="6" fillId="0" borderId="37" xfId="0" applyFont="1" applyFill="1" applyBorder="1" applyAlignment="1" applyProtection="1">
      <alignment horizontal="left" vertical="center" wrapText="1"/>
    </xf>
    <xf numFmtId="0" fontId="9" fillId="2" borderId="13" xfId="0" applyFont="1" applyFill="1" applyBorder="1" applyAlignment="1" applyProtection="1">
      <alignment horizontal="left" vertical="center" wrapText="1"/>
    </xf>
    <xf numFmtId="0" fontId="9" fillId="2" borderId="45" xfId="0" applyFont="1" applyFill="1" applyBorder="1" applyAlignment="1" applyProtection="1">
      <alignment horizontal="left" vertical="center" wrapText="1"/>
    </xf>
    <xf numFmtId="0" fontId="9" fillId="2" borderId="74"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5" borderId="24" xfId="0" applyFont="1" applyFill="1" applyBorder="1" applyAlignment="1" applyProtection="1">
      <alignment horizontal="right" vertical="center" wrapText="1"/>
    </xf>
    <xf numFmtId="0" fontId="9" fillId="5" borderId="0" xfId="0" applyFont="1" applyFill="1" applyBorder="1" applyAlignment="1" applyProtection="1">
      <alignment horizontal="right" vertical="center" wrapText="1"/>
    </xf>
    <xf numFmtId="0" fontId="9" fillId="5" borderId="3" xfId="0" applyFont="1" applyFill="1" applyBorder="1" applyAlignment="1" applyProtection="1">
      <alignment horizontal="right" vertical="center" wrapText="1"/>
    </xf>
    <xf numFmtId="0" fontId="9" fillId="5" borderId="28" xfId="0" applyFont="1" applyFill="1" applyBorder="1" applyAlignment="1" applyProtection="1">
      <alignment horizontal="right" vertical="center" wrapText="1"/>
    </xf>
    <xf numFmtId="0" fontId="44" fillId="0" borderId="0" xfId="0" applyFont="1" applyBorder="1" applyAlignment="1">
      <alignment horizontal="center"/>
    </xf>
    <xf numFmtId="9" fontId="33" fillId="15" borderId="64" xfId="0" applyNumberFormat="1" applyFont="1" applyFill="1" applyBorder="1" applyAlignment="1">
      <alignment horizontal="center" vertical="center"/>
    </xf>
    <xf numFmtId="9" fontId="33" fillId="15" borderId="65" xfId="0" applyNumberFormat="1" applyFont="1" applyFill="1" applyBorder="1" applyAlignment="1">
      <alignment horizontal="center" vertical="center"/>
    </xf>
    <xf numFmtId="49" fontId="8" fillId="22" borderId="55" xfId="0" applyNumberFormat="1" applyFont="1" applyFill="1" applyBorder="1" applyAlignment="1" applyProtection="1">
      <alignment horizontal="center" vertical="center" wrapText="1"/>
    </xf>
    <xf numFmtId="49" fontId="8" fillId="22" borderId="35" xfId="0" applyNumberFormat="1" applyFont="1" applyFill="1" applyBorder="1" applyAlignment="1" applyProtection="1">
      <alignment horizontal="center" vertical="center" wrapText="1"/>
    </xf>
    <xf numFmtId="49" fontId="8" fillId="22" borderId="56" xfId="0" applyNumberFormat="1" applyFont="1" applyFill="1" applyBorder="1" applyAlignment="1" applyProtection="1">
      <alignment horizontal="center" vertical="center" wrapText="1"/>
    </xf>
    <xf numFmtId="0" fontId="40" fillId="19" borderId="57" xfId="0" applyFont="1" applyFill="1" applyBorder="1" applyAlignment="1">
      <alignment horizontal="center"/>
    </xf>
    <xf numFmtId="0" fontId="40" fillId="19" borderId="7" xfId="0" applyFont="1" applyFill="1" applyBorder="1" applyAlignment="1">
      <alignment horizontal="center"/>
    </xf>
    <xf numFmtId="0" fontId="40" fillId="25" borderId="57" xfId="0" applyFont="1" applyFill="1" applyBorder="1" applyAlignment="1">
      <alignment horizontal="center"/>
    </xf>
    <xf numFmtId="0" fontId="40" fillId="25" borderId="7" xfId="0" applyFont="1" applyFill="1" applyBorder="1" applyAlignment="1">
      <alignment horizontal="center"/>
    </xf>
    <xf numFmtId="0" fontId="40" fillId="18" borderId="57" xfId="0" applyFont="1" applyFill="1" applyBorder="1" applyAlignment="1">
      <alignment horizontal="center"/>
    </xf>
    <xf numFmtId="0" fontId="40" fillId="18" borderId="7" xfId="0" applyFont="1" applyFill="1" applyBorder="1" applyAlignment="1">
      <alignment horizontal="center"/>
    </xf>
    <xf numFmtId="0" fontId="40" fillId="24" borderId="59" xfId="0" applyFont="1" applyFill="1" applyBorder="1" applyAlignment="1">
      <alignment horizontal="center"/>
    </xf>
    <xf numFmtId="0" fontId="40" fillId="24" borderId="33" xfId="0" applyFont="1" applyFill="1" applyBorder="1" applyAlignment="1">
      <alignment horizontal="center"/>
    </xf>
    <xf numFmtId="0" fontId="12" fillId="24" borderId="7" xfId="0" applyFont="1" applyFill="1" applyBorder="1" applyAlignment="1">
      <alignment horizontal="center" vertical="center" wrapText="1"/>
    </xf>
    <xf numFmtId="0" fontId="12" fillId="24" borderId="58" xfId="0" applyFont="1" applyFill="1" applyBorder="1" applyAlignment="1">
      <alignment horizontal="center" vertical="center" wrapText="1"/>
    </xf>
    <xf numFmtId="0" fontId="6" fillId="13" borderId="7" xfId="1" applyFont="1" applyFill="1" applyBorder="1" applyAlignment="1">
      <alignment horizontal="center" vertical="center" wrapText="1"/>
    </xf>
    <xf numFmtId="0" fontId="6" fillId="13" borderId="58" xfId="1" applyFont="1" applyFill="1" applyBorder="1" applyAlignment="1">
      <alignment horizontal="center" vertical="center" wrapText="1"/>
    </xf>
    <xf numFmtId="0" fontId="6" fillId="24" borderId="7" xfId="0" applyFont="1" applyFill="1" applyBorder="1" applyAlignment="1">
      <alignment horizontal="center" vertical="center" wrapText="1"/>
    </xf>
    <xf numFmtId="0" fontId="6" fillId="24" borderId="58" xfId="0" applyFont="1" applyFill="1" applyBorder="1" applyAlignment="1">
      <alignment horizontal="center" vertical="center" wrapText="1"/>
    </xf>
    <xf numFmtId="0" fontId="5" fillId="13" borderId="7" xfId="1" applyFont="1" applyFill="1" applyBorder="1" applyAlignment="1">
      <alignment horizontal="center" vertical="center" wrapText="1"/>
    </xf>
    <xf numFmtId="0" fontId="5" fillId="13" borderId="58" xfId="1" applyFont="1" applyFill="1" applyBorder="1" applyAlignment="1">
      <alignment horizontal="center" vertical="center" wrapText="1"/>
    </xf>
    <xf numFmtId="0" fontId="5" fillId="24" borderId="7" xfId="0" applyFont="1" applyFill="1" applyBorder="1" applyAlignment="1">
      <alignment horizontal="center" vertical="center" wrapText="1"/>
    </xf>
    <xf numFmtId="0" fontId="5" fillId="24" borderId="58" xfId="0" applyFont="1" applyFill="1" applyBorder="1" applyAlignment="1">
      <alignment horizontal="center" vertical="center" wrapText="1"/>
    </xf>
    <xf numFmtId="0" fontId="0" fillId="24" borderId="7" xfId="0" applyFill="1" applyBorder="1" applyAlignment="1">
      <alignment horizontal="center" vertical="center" wrapText="1"/>
    </xf>
    <xf numFmtId="0" fontId="0" fillId="24" borderId="58" xfId="0" applyFill="1" applyBorder="1" applyAlignment="1">
      <alignment horizontal="center" vertical="center" wrapText="1"/>
    </xf>
    <xf numFmtId="0" fontId="0" fillId="24" borderId="10" xfId="0" applyFill="1" applyBorder="1" applyAlignment="1">
      <alignment horizontal="center" vertical="center" wrapText="1"/>
    </xf>
    <xf numFmtId="0" fontId="0" fillId="24" borderId="95" xfId="0" applyFill="1" applyBorder="1" applyAlignment="1">
      <alignment horizontal="center" vertical="center" wrapText="1"/>
    </xf>
    <xf numFmtId="0" fontId="6" fillId="13" borderId="9" xfId="1" applyFont="1" applyFill="1" applyBorder="1" applyAlignment="1">
      <alignment horizontal="center" vertical="center" wrapText="1"/>
    </xf>
    <xf numFmtId="0" fontId="6" fillId="13" borderId="89" xfId="1" applyFont="1" applyFill="1" applyBorder="1" applyAlignment="1">
      <alignment horizontal="center" vertical="center" wrapText="1"/>
    </xf>
    <xf numFmtId="0" fontId="5" fillId="13" borderId="10" xfId="1" applyFont="1" applyFill="1" applyBorder="1" applyAlignment="1">
      <alignment horizontal="center" vertical="center" wrapText="1"/>
    </xf>
    <xf numFmtId="0" fontId="5" fillId="13" borderId="95" xfId="1" applyFont="1" applyFill="1" applyBorder="1" applyAlignment="1">
      <alignment horizontal="center" vertical="center" wrapText="1"/>
    </xf>
    <xf numFmtId="0" fontId="12" fillId="24" borderId="9" xfId="0" applyFont="1" applyFill="1" applyBorder="1" applyAlignment="1">
      <alignment horizontal="center" vertical="center" wrapText="1"/>
    </xf>
    <xf numFmtId="0" fontId="12" fillId="24" borderId="89"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35" fillId="0" borderId="0" xfId="0" applyFont="1" applyBorder="1" applyAlignment="1">
      <alignment horizontal="left" vertical="center" wrapText="1"/>
    </xf>
    <xf numFmtId="0" fontId="10" fillId="13" borderId="7" xfId="1" applyFill="1" applyBorder="1" applyAlignment="1">
      <alignment horizontal="center" vertical="center" wrapText="1"/>
    </xf>
    <xf numFmtId="0" fontId="10" fillId="13" borderId="58" xfId="1" applyFill="1" applyBorder="1" applyAlignment="1">
      <alignment horizontal="center" vertical="center" wrapText="1"/>
    </xf>
    <xf numFmtId="0" fontId="29" fillId="0" borderId="0" xfId="0" quotePrefix="1" applyFont="1" applyBorder="1" applyAlignment="1">
      <alignment horizontal="left" vertical="center" wrapText="1"/>
    </xf>
    <xf numFmtId="0" fontId="32" fillId="0" borderId="0" xfId="0" applyFont="1" applyBorder="1" applyAlignment="1">
      <alignment horizontal="center" vertical="center"/>
    </xf>
    <xf numFmtId="0" fontId="30" fillId="0" borderId="0" xfId="0" applyFont="1" applyBorder="1" applyAlignment="1">
      <alignment horizontal="center" vertical="center"/>
    </xf>
    <xf numFmtId="0" fontId="29" fillId="0" borderId="0" xfId="0" applyFont="1" applyBorder="1" applyAlignment="1">
      <alignment horizontal="left" vertical="top" wrapText="1"/>
    </xf>
    <xf numFmtId="0" fontId="56" fillId="21" borderId="87" xfId="0" applyFont="1" applyFill="1" applyBorder="1" applyAlignment="1">
      <alignment horizontal="center" vertical="center"/>
    </xf>
    <xf numFmtId="0" fontId="56" fillId="21" borderId="0" xfId="0" applyFont="1" applyFill="1" applyBorder="1" applyAlignment="1">
      <alignment horizontal="center" vertical="center"/>
    </xf>
    <xf numFmtId="0" fontId="55" fillId="21" borderId="42" xfId="0" applyFont="1" applyFill="1" applyBorder="1" applyAlignment="1">
      <alignment horizontal="left"/>
    </xf>
    <xf numFmtId="14" fontId="55" fillId="21" borderId="43" xfId="0" applyNumberFormat="1" applyFont="1" applyFill="1" applyBorder="1" applyAlignment="1">
      <alignment horizontal="left"/>
    </xf>
    <xf numFmtId="0" fontId="53" fillId="23" borderId="69" xfId="0" applyFont="1" applyFill="1" applyBorder="1" applyAlignment="1">
      <alignment horizontal="center" vertical="center"/>
    </xf>
    <xf numFmtId="0" fontId="53" fillId="23" borderId="70" xfId="0" applyFont="1" applyFill="1" applyBorder="1" applyAlignment="1">
      <alignment horizontal="center" vertical="center"/>
    </xf>
    <xf numFmtId="0" fontId="53" fillId="23" borderId="65" xfId="0" applyFont="1" applyFill="1" applyBorder="1" applyAlignment="1">
      <alignment horizontal="center" vertical="center"/>
    </xf>
    <xf numFmtId="0" fontId="28" fillId="3" borderId="29" xfId="0" applyFont="1" applyFill="1" applyBorder="1" applyAlignment="1">
      <alignment horizontal="center" vertical="center"/>
    </xf>
    <xf numFmtId="0" fontId="28" fillId="3" borderId="8" xfId="0" applyFont="1" applyFill="1" applyBorder="1" applyAlignment="1">
      <alignment horizontal="center" vertical="center"/>
    </xf>
    <xf numFmtId="9" fontId="28" fillId="20" borderId="25" xfId="2" applyFont="1" applyFill="1" applyBorder="1" applyAlignment="1">
      <alignment horizontal="center" vertical="center"/>
    </xf>
    <xf numFmtId="9" fontId="28" fillId="20" borderId="4" xfId="2" applyFont="1" applyFill="1" applyBorder="1" applyAlignment="1">
      <alignment horizontal="center" vertical="center"/>
    </xf>
    <xf numFmtId="0" fontId="33" fillId="6" borderId="7" xfId="0" applyFont="1" applyFill="1" applyBorder="1" applyAlignment="1">
      <alignment horizontal="center" vertical="center"/>
    </xf>
    <xf numFmtId="0" fontId="33" fillId="12" borderId="7" xfId="0" applyFont="1" applyFill="1" applyBorder="1" applyAlignment="1">
      <alignment horizontal="center" vertical="center"/>
    </xf>
    <xf numFmtId="0" fontId="33" fillId="9" borderId="7" xfId="0" applyFont="1" applyFill="1" applyBorder="1" applyAlignment="1">
      <alignment horizontal="center" vertical="center"/>
    </xf>
    <xf numFmtId="0" fontId="33" fillId="3" borderId="29" xfId="0" applyFont="1" applyFill="1" applyBorder="1" applyAlignment="1">
      <alignment horizontal="center"/>
    </xf>
    <xf numFmtId="0" fontId="33" fillId="3" borderId="25" xfId="0" applyFont="1" applyFill="1" applyBorder="1" applyAlignment="1">
      <alignment horizontal="center"/>
    </xf>
    <xf numFmtId="9" fontId="30" fillId="0" borderId="11" xfId="0" applyNumberFormat="1" applyFont="1" applyBorder="1" applyAlignment="1">
      <alignment horizontal="center" vertical="center"/>
    </xf>
    <xf numFmtId="9" fontId="30" fillId="0" borderId="1" xfId="0" applyNumberFormat="1" applyFont="1" applyBorder="1" applyAlignment="1">
      <alignment horizontal="center" vertical="center"/>
    </xf>
    <xf numFmtId="9" fontId="30" fillId="0" borderId="8" xfId="0" applyNumberFormat="1" applyFont="1" applyBorder="1" applyAlignment="1">
      <alignment horizontal="center" vertical="center"/>
    </xf>
    <xf numFmtId="9" fontId="30" fillId="0" borderId="4" xfId="0" applyNumberFormat="1" applyFont="1" applyBorder="1" applyAlignment="1">
      <alignment horizontal="center" vertical="center"/>
    </xf>
    <xf numFmtId="0" fontId="28" fillId="22" borderId="0" xfId="0" applyFont="1" applyFill="1" applyBorder="1" applyAlignment="1">
      <alignment horizontal="center" vertical="top"/>
    </xf>
    <xf numFmtId="0" fontId="28" fillId="22" borderId="40" xfId="0" applyFont="1" applyFill="1" applyBorder="1" applyAlignment="1">
      <alignment horizontal="center" vertical="top"/>
    </xf>
    <xf numFmtId="9" fontId="4" fillId="22" borderId="6" xfId="2" applyFont="1" applyFill="1" applyBorder="1" applyAlignment="1">
      <alignment horizontal="center" vertical="center"/>
    </xf>
    <xf numFmtId="9" fontId="4" fillId="22" borderId="5" xfId="2" applyFont="1" applyFill="1" applyBorder="1" applyAlignment="1">
      <alignment horizontal="center" vertical="center"/>
    </xf>
    <xf numFmtId="0" fontId="54" fillId="3" borderId="51" xfId="0" applyFont="1" applyFill="1" applyBorder="1" applyAlignment="1">
      <alignment horizontal="center" vertical="center"/>
    </xf>
    <xf numFmtId="0" fontId="54" fillId="3" borderId="54" xfId="0" applyFont="1" applyFill="1" applyBorder="1" applyAlignment="1">
      <alignment horizontal="center" vertical="center"/>
    </xf>
    <xf numFmtId="0" fontId="28" fillId="9" borderId="6" xfId="0" applyFont="1" applyFill="1" applyBorder="1" applyAlignment="1">
      <alignment horizontal="center"/>
    </xf>
    <xf numFmtId="0" fontId="28" fillId="9" borderId="3" xfId="0" applyFont="1" applyFill="1" applyBorder="1" applyAlignment="1">
      <alignment horizontal="center"/>
    </xf>
    <xf numFmtId="0" fontId="28" fillId="9" borderId="5" xfId="0" applyFont="1" applyFill="1" applyBorder="1" applyAlignment="1">
      <alignment horizontal="center"/>
    </xf>
    <xf numFmtId="9" fontId="28" fillId="12" borderId="6" xfId="2" applyFont="1" applyFill="1" applyBorder="1" applyAlignment="1">
      <alignment horizontal="center" vertical="center"/>
    </xf>
    <xf numFmtId="9" fontId="28" fillId="12" borderId="3" xfId="2" applyFont="1" applyFill="1" applyBorder="1" applyAlignment="1">
      <alignment horizontal="center" vertical="center"/>
    </xf>
    <xf numFmtId="9" fontId="28" fillId="12" borderId="5" xfId="2" applyFont="1" applyFill="1" applyBorder="1" applyAlignment="1">
      <alignment horizontal="center" vertical="center"/>
    </xf>
    <xf numFmtId="0" fontId="28" fillId="6" borderId="6" xfId="0" applyFont="1" applyFill="1" applyBorder="1" applyAlignment="1">
      <alignment horizontal="center"/>
    </xf>
    <xf numFmtId="0" fontId="28" fillId="6" borderId="3" xfId="0" applyFont="1" applyFill="1" applyBorder="1" applyAlignment="1">
      <alignment horizontal="center"/>
    </xf>
    <xf numFmtId="0" fontId="28" fillId="6" borderId="5" xfId="0" applyFont="1" applyFill="1" applyBorder="1" applyAlignment="1">
      <alignment horizontal="center"/>
    </xf>
    <xf numFmtId="0" fontId="0" fillId="11" borderId="29" xfId="0" applyFill="1" applyBorder="1" applyAlignment="1">
      <alignment horizontal="left" wrapText="1"/>
    </xf>
    <xf numFmtId="0" fontId="0" fillId="11" borderId="24" xfId="0" applyFill="1" applyBorder="1" applyAlignment="1">
      <alignment horizontal="left" wrapText="1"/>
    </xf>
    <xf numFmtId="0" fontId="0" fillId="11" borderId="25" xfId="0" applyFill="1" applyBorder="1" applyAlignment="1">
      <alignment horizontal="left" wrapText="1"/>
    </xf>
    <xf numFmtId="0" fontId="0" fillId="11" borderId="11" xfId="0" applyFill="1" applyBorder="1" applyAlignment="1">
      <alignment horizontal="left" wrapText="1"/>
    </xf>
    <xf numFmtId="0" fontId="0" fillId="11" borderId="0" xfId="0" applyFill="1" applyBorder="1" applyAlignment="1">
      <alignment horizontal="left" wrapText="1"/>
    </xf>
    <xf numFmtId="0" fontId="0" fillId="11" borderId="1" xfId="0" applyFill="1" applyBorder="1" applyAlignment="1">
      <alignment horizontal="left" wrapText="1"/>
    </xf>
    <xf numFmtId="0" fontId="51" fillId="11" borderId="11" xfId="0" applyFont="1" applyFill="1" applyBorder="1" applyAlignment="1">
      <alignment horizontal="left" vertical="top" wrapText="1"/>
    </xf>
    <xf numFmtId="0" fontId="51" fillId="11" borderId="0" xfId="0" applyFont="1" applyFill="1" applyBorder="1" applyAlignment="1">
      <alignment horizontal="left" vertical="top" wrapText="1"/>
    </xf>
    <xf numFmtId="0" fontId="51" fillId="11" borderId="1" xfId="0" applyFont="1" applyFill="1" applyBorder="1" applyAlignment="1">
      <alignment horizontal="left" vertical="top" wrapText="1"/>
    </xf>
    <xf numFmtId="0" fontId="51" fillId="11" borderId="8" xfId="0" applyFont="1" applyFill="1" applyBorder="1" applyAlignment="1">
      <alignment horizontal="left" vertical="top" wrapText="1"/>
    </xf>
    <xf numFmtId="0" fontId="51" fillId="11" borderId="2" xfId="0" applyFont="1" applyFill="1" applyBorder="1" applyAlignment="1">
      <alignment horizontal="left" vertical="top" wrapText="1"/>
    </xf>
    <xf numFmtId="0" fontId="51" fillId="11" borderId="4" xfId="0" applyFont="1" applyFill="1" applyBorder="1" applyAlignment="1">
      <alignment horizontal="left" vertical="top" wrapText="1"/>
    </xf>
  </cellXfs>
  <cellStyles count="3">
    <cellStyle name="Hyperlink" xfId="1" builtinId="8"/>
    <cellStyle name="Normal" xfId="0" builtinId="0"/>
    <cellStyle name="Percent" xfId="2" builtinId="5"/>
  </cellStyles>
  <dxfs count="11">
    <dxf>
      <fill>
        <patternFill>
          <bgColor theme="9" tint="0.39994506668294322"/>
        </patternFill>
      </fill>
    </dxf>
    <dxf>
      <fill>
        <patternFill>
          <bgColor theme="4" tint="0.39994506668294322"/>
        </patternFill>
      </fill>
    </dxf>
    <dxf>
      <fill>
        <patternFill>
          <bgColor theme="5" tint="0.39994506668294322"/>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FF0000"/>
      </font>
      <fill>
        <patternFill patternType="none">
          <bgColor auto="1"/>
        </patternFill>
      </fill>
    </dxf>
    <dxf>
      <font>
        <color auto="1"/>
      </font>
      <fill>
        <patternFill>
          <bgColor rgb="FF92D050"/>
        </patternFill>
      </fill>
    </dxf>
    <dxf>
      <font>
        <color auto="1"/>
      </font>
      <fill>
        <patternFill>
          <bgColor rgb="FFBEE395"/>
        </patternFill>
      </fill>
    </dxf>
    <dxf>
      <font>
        <color auto="1"/>
      </font>
      <fill>
        <patternFill>
          <bgColor theme="5" tint="0.59996337778862885"/>
        </patternFill>
      </fill>
    </dxf>
    <dxf>
      <font>
        <color auto="1"/>
      </font>
      <fill>
        <patternFill>
          <bgColor theme="0" tint="-4.9989318521683403E-2"/>
        </patternFill>
      </fill>
    </dxf>
  </dxfs>
  <tableStyles count="0" defaultTableStyle="TableStyleMedium2" defaultPivotStyle="PivotStyleLight16"/>
  <colors>
    <mruColors>
      <color rgb="FFBEE395"/>
      <color rgb="FFC9E7A7"/>
      <color rgb="FFEBA3A3"/>
      <color rgb="FFFF9B9D"/>
      <color rgb="FFFCEDD6"/>
      <color rgb="FFFF9B9B"/>
      <color rgb="FF39B549"/>
      <color rgb="FF0071B7"/>
      <color rgb="FF01B3F6"/>
      <color rgb="FF42E1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tx>
            <c:strRef>
              <c:f>RESULTS!$P$8</c:f>
              <c:strCache>
                <c:ptCount val="1"/>
                <c:pt idx="0">
                  <c:v>Technical</c:v>
                </c:pt>
              </c:strCache>
            </c:strRef>
          </c:tx>
          <c:cat>
            <c:strRef>
              <c:f>RESULTS!$Q$7:$R$7</c:f>
              <c:strCache>
                <c:ptCount val="2"/>
                <c:pt idx="0">
                  <c:v>Completed </c:v>
                </c:pt>
                <c:pt idx="1">
                  <c:v>Not completed</c:v>
                </c:pt>
              </c:strCache>
            </c:strRef>
          </c:cat>
          <c:val>
            <c:numRef>
              <c:f>RESULTS!$Q$8:$R$8</c:f>
              <c:numCache>
                <c:formatCode>0%</c:formatCode>
                <c:ptCount val="2"/>
                <c:pt idx="0">
                  <c:v>0</c:v>
                </c:pt>
                <c:pt idx="1">
                  <c:v>1</c:v>
                </c:pt>
              </c:numCache>
            </c:numRef>
          </c:val>
          <c:extLst>
            <c:ext xmlns:c16="http://schemas.microsoft.com/office/drawing/2014/chart" uri="{C3380CC4-5D6E-409C-BE32-E72D297353CC}">
              <c16:uniqueId val="{00000002-0846-42A2-AFD6-90D93135DD57}"/>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tx>
            <c:strRef>
              <c:f>RESULTS!$P$8</c:f>
              <c:strCache>
                <c:ptCount val="1"/>
                <c:pt idx="0">
                  <c:v>Technical</c:v>
                </c:pt>
              </c:strCache>
            </c:strRef>
          </c:tx>
          <c:spPr>
            <a:solidFill>
              <a:schemeClr val="bg1">
                <a:lumMod val="65000"/>
              </a:schemeClr>
            </a:solidFill>
          </c:spPr>
          <c:dPt>
            <c:idx val="0"/>
            <c:bubble3D val="0"/>
            <c:spPr>
              <a:solidFill>
                <a:schemeClr val="accent6"/>
              </a:solidFill>
            </c:spPr>
            <c:extLst>
              <c:ext xmlns:c16="http://schemas.microsoft.com/office/drawing/2014/chart" uri="{C3380CC4-5D6E-409C-BE32-E72D297353CC}">
                <c16:uniqueId val="{00000002-840C-47BB-A5D8-7ABB55870FFD}"/>
              </c:ext>
            </c:extLst>
          </c:dPt>
          <c:dPt>
            <c:idx val="1"/>
            <c:bubble3D val="0"/>
            <c:spPr>
              <a:solidFill>
                <a:schemeClr val="bg2">
                  <a:lumMod val="90000"/>
                </a:schemeClr>
              </a:solidFill>
            </c:spPr>
            <c:extLst>
              <c:ext xmlns:c16="http://schemas.microsoft.com/office/drawing/2014/chart" uri="{C3380CC4-5D6E-409C-BE32-E72D297353CC}">
                <c16:uniqueId val="{00000001-71E5-4044-838D-0778CC0ACC2C}"/>
              </c:ext>
            </c:extLst>
          </c:dPt>
          <c:cat>
            <c:strRef>
              <c:f>RESULTS!$Q$7:$R$7</c:f>
              <c:strCache>
                <c:ptCount val="2"/>
                <c:pt idx="0">
                  <c:v>Completed </c:v>
                </c:pt>
                <c:pt idx="1">
                  <c:v>Not completed</c:v>
                </c:pt>
              </c:strCache>
            </c:strRef>
          </c:cat>
          <c:val>
            <c:numRef>
              <c:f>RESULTS!$Q$8:$R$8</c:f>
              <c:numCache>
                <c:formatCode>0%</c:formatCode>
                <c:ptCount val="2"/>
                <c:pt idx="0">
                  <c:v>0</c:v>
                </c:pt>
                <c:pt idx="1">
                  <c:v>1</c:v>
                </c:pt>
              </c:numCache>
            </c:numRef>
          </c:val>
          <c:extLst>
            <c:ext xmlns:c16="http://schemas.microsoft.com/office/drawing/2014/chart" uri="{C3380CC4-5D6E-409C-BE32-E72D297353CC}">
              <c16:uniqueId val="{00000002-71E5-4044-838D-0778CC0ACC2C}"/>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RESULTS!$P$9</c:f>
              <c:strCache>
                <c:ptCount val="1"/>
                <c:pt idx="0">
                  <c:v>Managerial</c:v>
                </c:pt>
              </c:strCache>
            </c:strRef>
          </c:tx>
          <c:spPr>
            <a:solidFill>
              <a:schemeClr val="bg2">
                <a:lumMod val="90000"/>
              </a:schemeClr>
            </a:solidFill>
          </c:spPr>
          <c:dPt>
            <c:idx val="0"/>
            <c:bubble3D val="0"/>
            <c:spPr>
              <a:solidFill>
                <a:schemeClr val="accent1"/>
              </a:solidFill>
            </c:spPr>
            <c:extLst>
              <c:ext xmlns:c16="http://schemas.microsoft.com/office/drawing/2014/chart" uri="{C3380CC4-5D6E-409C-BE32-E72D297353CC}">
                <c16:uniqueId val="{00000001-FAE5-42D2-BEC6-295B94BC89AC}"/>
              </c:ext>
            </c:extLst>
          </c:dPt>
          <c:cat>
            <c:strRef>
              <c:f>RESULTS!$Q$7:$R$7</c:f>
              <c:strCache>
                <c:ptCount val="2"/>
                <c:pt idx="0">
                  <c:v>Completed </c:v>
                </c:pt>
                <c:pt idx="1">
                  <c:v>Not completed</c:v>
                </c:pt>
              </c:strCache>
            </c:strRef>
          </c:cat>
          <c:val>
            <c:numRef>
              <c:f>RESULTS!$Q$9:$R$9</c:f>
              <c:numCache>
                <c:formatCode>0%</c:formatCode>
                <c:ptCount val="2"/>
                <c:pt idx="0">
                  <c:v>0</c:v>
                </c:pt>
                <c:pt idx="1">
                  <c:v>1</c:v>
                </c:pt>
              </c:numCache>
            </c:numRef>
          </c:val>
          <c:extLst>
            <c:ext xmlns:c16="http://schemas.microsoft.com/office/drawing/2014/chart" uri="{C3380CC4-5D6E-409C-BE32-E72D297353CC}">
              <c16:uniqueId val="{00000004-FAE5-42D2-BEC6-295B94BC89AC}"/>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RESULTS!$P$10</c:f>
              <c:strCache>
                <c:ptCount val="1"/>
                <c:pt idx="0">
                  <c:v>Financial</c:v>
                </c:pt>
              </c:strCache>
            </c:strRef>
          </c:tx>
          <c:spPr>
            <a:solidFill>
              <a:schemeClr val="bg2">
                <a:lumMod val="90000"/>
              </a:schemeClr>
            </a:solidFill>
          </c:spPr>
          <c:dPt>
            <c:idx val="0"/>
            <c:bubble3D val="0"/>
            <c:spPr>
              <a:solidFill>
                <a:schemeClr val="accent2"/>
              </a:solidFill>
            </c:spPr>
            <c:extLst>
              <c:ext xmlns:c16="http://schemas.microsoft.com/office/drawing/2014/chart" uri="{C3380CC4-5D6E-409C-BE32-E72D297353CC}">
                <c16:uniqueId val="{00000001-30A8-4E54-9D33-06B5A5FB6E82}"/>
              </c:ext>
            </c:extLst>
          </c:dPt>
          <c:cat>
            <c:strRef>
              <c:f>RESULTS!$Q$7:$R$7</c:f>
              <c:strCache>
                <c:ptCount val="2"/>
                <c:pt idx="0">
                  <c:v>Completed </c:v>
                </c:pt>
                <c:pt idx="1">
                  <c:v>Not completed</c:v>
                </c:pt>
              </c:strCache>
            </c:strRef>
          </c:cat>
          <c:val>
            <c:numRef>
              <c:f>RESULTS!$Q$10:$R$10</c:f>
              <c:numCache>
                <c:formatCode>0%</c:formatCode>
                <c:ptCount val="2"/>
                <c:pt idx="0">
                  <c:v>0</c:v>
                </c:pt>
                <c:pt idx="1">
                  <c:v>1</c:v>
                </c:pt>
              </c:numCache>
            </c:numRef>
          </c:val>
          <c:extLst>
            <c:ext xmlns:c16="http://schemas.microsoft.com/office/drawing/2014/chart" uri="{C3380CC4-5D6E-409C-BE32-E72D297353CC}">
              <c16:uniqueId val="{00000004-30A8-4E54-9D33-06B5A5FB6E82}"/>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RESULTS!$P$9</c:f>
              <c:strCache>
                <c:ptCount val="1"/>
                <c:pt idx="0">
                  <c:v>Managerial</c:v>
                </c:pt>
              </c:strCache>
            </c:strRef>
          </c:tx>
          <c:cat>
            <c:strRef>
              <c:f>RESULTS!$Q$7:$R$7</c:f>
              <c:strCache>
                <c:ptCount val="2"/>
                <c:pt idx="0">
                  <c:v>Completed </c:v>
                </c:pt>
                <c:pt idx="1">
                  <c:v>Not completed</c:v>
                </c:pt>
              </c:strCache>
            </c:strRef>
          </c:cat>
          <c:val>
            <c:numRef>
              <c:f>RESULTS!$Q$9:$R$9</c:f>
              <c:numCache>
                <c:formatCode>0%</c:formatCode>
                <c:ptCount val="2"/>
                <c:pt idx="0">
                  <c:v>0</c:v>
                </c:pt>
                <c:pt idx="1">
                  <c:v>1</c:v>
                </c:pt>
              </c:numCache>
            </c:numRef>
          </c:val>
          <c:extLst>
            <c:ext xmlns:c16="http://schemas.microsoft.com/office/drawing/2014/chart" uri="{C3380CC4-5D6E-409C-BE32-E72D297353CC}">
              <c16:uniqueId val="{00000004-60DA-4710-985D-216E1E38734F}"/>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RESULTS!$P$10</c:f>
              <c:strCache>
                <c:ptCount val="1"/>
                <c:pt idx="0">
                  <c:v>Financial</c:v>
                </c:pt>
              </c:strCache>
            </c:strRef>
          </c:tx>
          <c:cat>
            <c:strRef>
              <c:f>RESULTS!$Q$7:$R$7</c:f>
              <c:strCache>
                <c:ptCount val="2"/>
                <c:pt idx="0">
                  <c:v>Completed </c:v>
                </c:pt>
                <c:pt idx="1">
                  <c:v>Not completed</c:v>
                </c:pt>
              </c:strCache>
            </c:strRef>
          </c:cat>
          <c:val>
            <c:numRef>
              <c:f>RESULTS!$Q$10:$R$10</c:f>
              <c:numCache>
                <c:formatCode>0%</c:formatCode>
                <c:ptCount val="2"/>
                <c:pt idx="0">
                  <c:v>0</c:v>
                </c:pt>
                <c:pt idx="1">
                  <c:v>1</c:v>
                </c:pt>
              </c:numCache>
            </c:numRef>
          </c:val>
          <c:extLst>
            <c:ext xmlns:c16="http://schemas.microsoft.com/office/drawing/2014/chart" uri="{C3380CC4-5D6E-409C-BE32-E72D297353CC}">
              <c16:uniqueId val="{00000004-3DB9-4E53-B825-14D737909B7D}"/>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2.9127713483530784E-2"/>
          <c:y val="0.82058730893932375"/>
          <c:w val="0.94870204752448117"/>
          <c:h val="0.13235386753126446"/>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4992-4205-81AE-81F9BED31A6E}"/>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4CEE-4D0F-8BD2-6F2DE71CEFB6}"/>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1DFA-4CC8-A27A-CA91CC10C622}"/>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EC1C-43D0-9DED-A668746BC203}"/>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0CDC-43A0-A960-725FC9E7FC71}"/>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CF6C-400E-9412-E269738CF601}"/>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6" Type="http://schemas.openxmlformats.org/officeDocument/2006/relationships/hyperlink" Target="#'Additional Information'!A36:D36"/><Relationship Id="rId21" Type="http://schemas.openxmlformats.org/officeDocument/2006/relationships/hyperlink" Target="#'Additional Information'!A31:D31"/><Relationship Id="rId42" Type="http://schemas.openxmlformats.org/officeDocument/2006/relationships/hyperlink" Target="#'Additional Information'!A53:D53"/><Relationship Id="rId47" Type="http://schemas.openxmlformats.org/officeDocument/2006/relationships/hyperlink" Target="#'Additional Information'!A59:D59"/><Relationship Id="rId63" Type="http://schemas.openxmlformats.org/officeDocument/2006/relationships/hyperlink" Target="#'Additional Information'!A79:D79"/><Relationship Id="rId68" Type="http://schemas.openxmlformats.org/officeDocument/2006/relationships/hyperlink" Target="#'Additional Information'!A75:D75"/><Relationship Id="rId84" Type="http://schemas.openxmlformats.org/officeDocument/2006/relationships/hyperlink" Target="#'Additional Information'!A99:D99"/><Relationship Id="rId89" Type="http://schemas.openxmlformats.org/officeDocument/2006/relationships/hyperlink" Target="#'Additional Information'!A104:D104"/><Relationship Id="rId16" Type="http://schemas.openxmlformats.org/officeDocument/2006/relationships/hyperlink" Target="#'Additional Information'!A26:D26"/><Relationship Id="rId11" Type="http://schemas.openxmlformats.org/officeDocument/2006/relationships/hyperlink" Target="#'Additional Information'!A18:D18"/><Relationship Id="rId32" Type="http://schemas.openxmlformats.org/officeDocument/2006/relationships/hyperlink" Target="#'Additional Information'!A43:D43"/><Relationship Id="rId37" Type="http://schemas.openxmlformats.org/officeDocument/2006/relationships/hyperlink" Target="#'Additional Information'!A48:D48"/><Relationship Id="rId53" Type="http://schemas.openxmlformats.org/officeDocument/2006/relationships/hyperlink" Target="#'Additional Information'!A66:D66"/><Relationship Id="rId58" Type="http://schemas.openxmlformats.org/officeDocument/2006/relationships/hyperlink" Target="#'Additional Information'!A73:D73"/><Relationship Id="rId74" Type="http://schemas.openxmlformats.org/officeDocument/2006/relationships/hyperlink" Target="#'Additional Information'!A89:D89"/><Relationship Id="rId79" Type="http://schemas.openxmlformats.org/officeDocument/2006/relationships/hyperlink" Target="#'Additional Information'!A94:D94"/><Relationship Id="rId5" Type="http://schemas.openxmlformats.org/officeDocument/2006/relationships/hyperlink" Target="#'Additional Information'!A14:D14"/><Relationship Id="rId90" Type="http://schemas.openxmlformats.org/officeDocument/2006/relationships/hyperlink" Target="#'Additional Information'!A105:D105"/><Relationship Id="rId14" Type="http://schemas.openxmlformats.org/officeDocument/2006/relationships/hyperlink" Target="#'Additional Information'!A24:D24"/><Relationship Id="rId22" Type="http://schemas.openxmlformats.org/officeDocument/2006/relationships/hyperlink" Target="#'Additional Information'!A32:D32"/><Relationship Id="rId27" Type="http://schemas.openxmlformats.org/officeDocument/2006/relationships/hyperlink" Target="#'Additional Information'!A37:D37"/><Relationship Id="rId30" Type="http://schemas.openxmlformats.org/officeDocument/2006/relationships/hyperlink" Target="#'Additional Information'!A40:D40"/><Relationship Id="rId35" Type="http://schemas.openxmlformats.org/officeDocument/2006/relationships/hyperlink" Target="#'Additional Information'!A46:D46"/><Relationship Id="rId43" Type="http://schemas.openxmlformats.org/officeDocument/2006/relationships/hyperlink" Target="#'Additional Information'!A42:D42"/><Relationship Id="rId48" Type="http://schemas.openxmlformats.org/officeDocument/2006/relationships/hyperlink" Target="#'Additional Information'!A60:D60"/><Relationship Id="rId56" Type="http://schemas.openxmlformats.org/officeDocument/2006/relationships/hyperlink" Target="#'Additional Information'!A71:D71"/><Relationship Id="rId64" Type="http://schemas.openxmlformats.org/officeDocument/2006/relationships/hyperlink" Target="#'Additional Information'!A80:D80"/><Relationship Id="rId69" Type="http://schemas.openxmlformats.org/officeDocument/2006/relationships/hyperlink" Target="#'Additional Information'!A84:D84"/><Relationship Id="rId77" Type="http://schemas.openxmlformats.org/officeDocument/2006/relationships/hyperlink" Target="#'Additional Information'!A92:D92"/><Relationship Id="rId8" Type="http://schemas.openxmlformats.org/officeDocument/2006/relationships/hyperlink" Target="#'Additional Information'!A22:D22"/><Relationship Id="rId51" Type="http://schemas.openxmlformats.org/officeDocument/2006/relationships/hyperlink" Target="#'Additional Information'!A64:D64"/><Relationship Id="rId72" Type="http://schemas.openxmlformats.org/officeDocument/2006/relationships/hyperlink" Target="#'Additional Information'!A87:D87"/><Relationship Id="rId80" Type="http://schemas.openxmlformats.org/officeDocument/2006/relationships/hyperlink" Target="#'Additional Information'!A95:D95"/><Relationship Id="rId85" Type="http://schemas.openxmlformats.org/officeDocument/2006/relationships/hyperlink" Target="#'Additional Information'!A100:D100"/><Relationship Id="rId3" Type="http://schemas.openxmlformats.org/officeDocument/2006/relationships/image" Target="../media/image2.svg"/><Relationship Id="rId12" Type="http://schemas.openxmlformats.org/officeDocument/2006/relationships/hyperlink" Target="#'Additional Information'!A21:D21"/><Relationship Id="rId17" Type="http://schemas.openxmlformats.org/officeDocument/2006/relationships/hyperlink" Target="#'Additional Information'!A27:D27"/><Relationship Id="rId25" Type="http://schemas.openxmlformats.org/officeDocument/2006/relationships/hyperlink" Target="#'Additional Information'!A35:D35"/><Relationship Id="rId33" Type="http://schemas.openxmlformats.org/officeDocument/2006/relationships/hyperlink" Target="#'Additional Information'!A44:D44"/><Relationship Id="rId38" Type="http://schemas.openxmlformats.org/officeDocument/2006/relationships/hyperlink" Target="#'Additional Information'!A49:D49"/><Relationship Id="rId46" Type="http://schemas.openxmlformats.org/officeDocument/2006/relationships/hyperlink" Target="#'Additional Information'!A61:D61"/><Relationship Id="rId59" Type="http://schemas.openxmlformats.org/officeDocument/2006/relationships/hyperlink" Target="#'Additional Information'!A74:D74"/><Relationship Id="rId67" Type="http://schemas.openxmlformats.org/officeDocument/2006/relationships/hyperlink" Target="#'Additional Information'!A58:D58"/><Relationship Id="rId20" Type="http://schemas.openxmlformats.org/officeDocument/2006/relationships/hyperlink" Target="#'Additional Information'!A30:D30"/><Relationship Id="rId41" Type="http://schemas.openxmlformats.org/officeDocument/2006/relationships/hyperlink" Target="#'Additional Information'!A52:D52"/><Relationship Id="rId54" Type="http://schemas.openxmlformats.org/officeDocument/2006/relationships/hyperlink" Target="#'Additional Information'!A67:D67"/><Relationship Id="rId62" Type="http://schemas.openxmlformats.org/officeDocument/2006/relationships/hyperlink" Target="#'Additional Information'!A78:D78"/><Relationship Id="rId70" Type="http://schemas.openxmlformats.org/officeDocument/2006/relationships/hyperlink" Target="#'Additional Information'!A85:D85"/><Relationship Id="rId75" Type="http://schemas.openxmlformats.org/officeDocument/2006/relationships/hyperlink" Target="#'Additional Information'!A90:D90"/><Relationship Id="rId83" Type="http://schemas.openxmlformats.org/officeDocument/2006/relationships/hyperlink" Target="#'Additional Information'!A98:D98"/><Relationship Id="rId88" Type="http://schemas.openxmlformats.org/officeDocument/2006/relationships/hyperlink" Target="#'Additional Information'!A103:D103"/><Relationship Id="rId91" Type="http://schemas.openxmlformats.org/officeDocument/2006/relationships/hyperlink" Target="#'Additional Information'!A83:D83"/><Relationship Id="rId1" Type="http://schemas.openxmlformats.org/officeDocument/2006/relationships/hyperlink" Target="#'Additional Information'!A16:D16"/><Relationship Id="rId6" Type="http://schemas.openxmlformats.org/officeDocument/2006/relationships/hyperlink" Target="#'Additional Information'!A19:D19"/><Relationship Id="rId15" Type="http://schemas.openxmlformats.org/officeDocument/2006/relationships/hyperlink" Target="#'Additional Information'!A25:D25"/><Relationship Id="rId23" Type="http://schemas.openxmlformats.org/officeDocument/2006/relationships/hyperlink" Target="#'Additional Information'!A33:D33"/><Relationship Id="rId28" Type="http://schemas.openxmlformats.org/officeDocument/2006/relationships/hyperlink" Target="#'Additional Information'!A38:D38"/><Relationship Id="rId36" Type="http://schemas.openxmlformats.org/officeDocument/2006/relationships/hyperlink" Target="#'Additional Information'!A47:D47"/><Relationship Id="rId49" Type="http://schemas.openxmlformats.org/officeDocument/2006/relationships/hyperlink" Target="#'Additional Information'!A62:D62"/><Relationship Id="rId57" Type="http://schemas.openxmlformats.org/officeDocument/2006/relationships/hyperlink" Target="#'Additional Information'!A72:D72"/><Relationship Id="rId10" Type="http://schemas.openxmlformats.org/officeDocument/2006/relationships/hyperlink" Target="#'Additional Information'!A17:D17"/><Relationship Id="rId31" Type="http://schemas.openxmlformats.org/officeDocument/2006/relationships/hyperlink" Target="#'Additional Information'!A41:D41"/><Relationship Id="rId44" Type="http://schemas.openxmlformats.org/officeDocument/2006/relationships/hyperlink" Target="#'Additional Information'!A56:D56"/><Relationship Id="rId52" Type="http://schemas.openxmlformats.org/officeDocument/2006/relationships/hyperlink" Target="#'Additional Information'!A65:D65"/><Relationship Id="rId60" Type="http://schemas.openxmlformats.org/officeDocument/2006/relationships/hyperlink" Target="#'Additional Information'!A76:D76"/><Relationship Id="rId65" Type="http://schemas.openxmlformats.org/officeDocument/2006/relationships/hyperlink" Target="#'Additional Information'!A81:D81"/><Relationship Id="rId73" Type="http://schemas.openxmlformats.org/officeDocument/2006/relationships/hyperlink" Target="#'Additional Information'!A88:D88"/><Relationship Id="rId78" Type="http://schemas.openxmlformats.org/officeDocument/2006/relationships/hyperlink" Target="#'Additional Information'!A93:D93"/><Relationship Id="rId81" Type="http://schemas.openxmlformats.org/officeDocument/2006/relationships/hyperlink" Target="#'Additional Information'!A97:D97"/><Relationship Id="rId86" Type="http://schemas.openxmlformats.org/officeDocument/2006/relationships/hyperlink" Target="#'Additional Information'!A101:D101"/><Relationship Id="rId4" Type="http://schemas.openxmlformats.org/officeDocument/2006/relationships/image" Target="../media/image3.png"/><Relationship Id="rId9" Type="http://schemas.openxmlformats.org/officeDocument/2006/relationships/hyperlink" Target="#'Additional Information'!A15:D15"/><Relationship Id="rId13" Type="http://schemas.openxmlformats.org/officeDocument/2006/relationships/hyperlink" Target="#'Additional Information'!A23:D23"/><Relationship Id="rId18" Type="http://schemas.openxmlformats.org/officeDocument/2006/relationships/hyperlink" Target="#'Additional Information'!A28:D28"/><Relationship Id="rId39" Type="http://schemas.openxmlformats.org/officeDocument/2006/relationships/hyperlink" Target="#'Additional Information'!A50:D50"/><Relationship Id="rId34" Type="http://schemas.openxmlformats.org/officeDocument/2006/relationships/hyperlink" Target="#'Additional Information'!A45:D45"/><Relationship Id="rId50" Type="http://schemas.openxmlformats.org/officeDocument/2006/relationships/hyperlink" Target="#'Additional Information'!A63:D63"/><Relationship Id="rId55" Type="http://schemas.openxmlformats.org/officeDocument/2006/relationships/hyperlink" Target="#'Additional Information'!A70:D70"/><Relationship Id="rId76" Type="http://schemas.openxmlformats.org/officeDocument/2006/relationships/hyperlink" Target="#'Additional Information'!A91:D91"/><Relationship Id="rId7" Type="http://schemas.openxmlformats.org/officeDocument/2006/relationships/hyperlink" Target="#'Additional Information'!A20:D20"/><Relationship Id="rId71" Type="http://schemas.openxmlformats.org/officeDocument/2006/relationships/hyperlink" Target="#'Additional Information'!A86:D86"/><Relationship Id="rId92" Type="http://schemas.openxmlformats.org/officeDocument/2006/relationships/image" Target="../media/image4.png"/><Relationship Id="rId2" Type="http://schemas.openxmlformats.org/officeDocument/2006/relationships/image" Target="../media/image1.png"/><Relationship Id="rId29" Type="http://schemas.openxmlformats.org/officeDocument/2006/relationships/hyperlink" Target="#'Additional Information'!A39:D39"/><Relationship Id="rId24" Type="http://schemas.openxmlformats.org/officeDocument/2006/relationships/hyperlink" Target="#'Additional Information'!A34:D34"/><Relationship Id="rId40" Type="http://schemas.openxmlformats.org/officeDocument/2006/relationships/hyperlink" Target="#'Additional Information'!A51:D51"/><Relationship Id="rId45" Type="http://schemas.openxmlformats.org/officeDocument/2006/relationships/hyperlink" Target="#'Additional Information'!A57:D57"/><Relationship Id="rId66" Type="http://schemas.openxmlformats.org/officeDocument/2006/relationships/hyperlink" Target="#'Additional Information'!A82:D82"/><Relationship Id="rId87" Type="http://schemas.openxmlformats.org/officeDocument/2006/relationships/hyperlink" Target="#'Additional Information'!A102:D102"/><Relationship Id="rId61" Type="http://schemas.openxmlformats.org/officeDocument/2006/relationships/hyperlink" Target="#'Additional Information'!A77:D77"/><Relationship Id="rId82" Type="http://schemas.openxmlformats.org/officeDocument/2006/relationships/hyperlink" Target="#'Additional Information'!A96:D96"/><Relationship Id="rId19" Type="http://schemas.openxmlformats.org/officeDocument/2006/relationships/hyperlink" Target="#'Additional Information'!A29:D29"/></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11.xml"/><Relationship Id="rId3" Type="http://schemas.openxmlformats.org/officeDocument/2006/relationships/chart" Target="../charts/chart3.xml"/><Relationship Id="rId7" Type="http://schemas.openxmlformats.org/officeDocument/2006/relationships/chart" Target="../charts/chart5.xml"/><Relationship Id="rId12" Type="http://schemas.openxmlformats.org/officeDocument/2006/relationships/chart" Target="../charts/chart10.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4.xml"/><Relationship Id="rId11" Type="http://schemas.openxmlformats.org/officeDocument/2006/relationships/chart" Target="../charts/chart9.xml"/><Relationship Id="rId5" Type="http://schemas.openxmlformats.org/officeDocument/2006/relationships/image" Target="../media/image4.png"/><Relationship Id="rId10" Type="http://schemas.openxmlformats.org/officeDocument/2006/relationships/chart" Target="../charts/chart8.xml"/><Relationship Id="rId4" Type="http://schemas.openxmlformats.org/officeDocument/2006/relationships/image" Target="../media/image3.png"/><Relationship Id="rId9" Type="http://schemas.openxmlformats.org/officeDocument/2006/relationships/chart" Target="../charts/chart7.xml"/><Relationship Id="rId1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38</xdr:row>
      <xdr:rowOff>225136</xdr:rowOff>
    </xdr:from>
    <xdr:to>
      <xdr:col>6</xdr:col>
      <xdr:colOff>416094</xdr:colOff>
      <xdr:row>40</xdr:row>
      <xdr:rowOff>35056</xdr:rowOff>
    </xdr:to>
    <xdr:pic>
      <xdr:nvPicPr>
        <xdr:cNvPr id="5" name="Graphic 4" descr="Badge Question Mark with solid fill">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96400" y="10750261"/>
          <a:ext cx="376089" cy="352845"/>
        </a:xfrm>
        <a:prstGeom prst="rect">
          <a:avLst/>
        </a:prstGeom>
      </xdr:spPr>
    </xdr:pic>
    <xdr:clientData/>
  </xdr:twoCellAnchor>
  <xdr:twoCellAnchor editAs="oneCell">
    <xdr:from>
      <xdr:col>0</xdr:col>
      <xdr:colOff>104775</xdr:colOff>
      <xdr:row>0</xdr:row>
      <xdr:rowOff>85725</xdr:rowOff>
    </xdr:from>
    <xdr:to>
      <xdr:col>2</xdr:col>
      <xdr:colOff>1504461</xdr:colOff>
      <xdr:row>3</xdr:row>
      <xdr:rowOff>148891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4"/>
        <a:stretch>
          <a:fillRect/>
        </a:stretch>
      </xdr:blipFill>
      <xdr:spPr>
        <a:xfrm>
          <a:off x="104775" y="85725"/>
          <a:ext cx="2024526" cy="672766"/>
        </a:xfrm>
        <a:prstGeom prst="rect">
          <a:avLst/>
        </a:prstGeom>
      </xdr:spPr>
    </xdr:pic>
    <xdr:clientData/>
  </xdr:twoCellAnchor>
  <xdr:twoCellAnchor editAs="oneCell">
    <xdr:from>
      <xdr:col>6</xdr:col>
      <xdr:colOff>32898</xdr:colOff>
      <xdr:row>30</xdr:row>
      <xdr:rowOff>71006</xdr:rowOff>
    </xdr:from>
    <xdr:to>
      <xdr:col>6</xdr:col>
      <xdr:colOff>415336</xdr:colOff>
      <xdr:row>30</xdr:row>
      <xdr:rowOff>445625</xdr:rowOff>
    </xdr:to>
    <xdr:pic>
      <xdr:nvPicPr>
        <xdr:cNvPr id="3" name="Graphic 2" descr="Badge Question Mark with solid fill">
          <a:hlinkClick xmlns:r="http://schemas.openxmlformats.org/officeDocument/2006/relationships" r:id="rId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91198" y="8329181"/>
          <a:ext cx="382438" cy="370809"/>
        </a:xfrm>
        <a:prstGeom prst="rect">
          <a:avLst/>
        </a:prstGeom>
      </xdr:spPr>
    </xdr:pic>
    <xdr:clientData/>
  </xdr:twoCellAnchor>
  <xdr:twoCellAnchor editAs="oneCell">
    <xdr:from>
      <xdr:col>6</xdr:col>
      <xdr:colOff>49286</xdr:colOff>
      <xdr:row>42</xdr:row>
      <xdr:rowOff>289</xdr:rowOff>
    </xdr:from>
    <xdr:to>
      <xdr:col>6</xdr:col>
      <xdr:colOff>407535</xdr:colOff>
      <xdr:row>42</xdr:row>
      <xdr:rowOff>369700</xdr:rowOff>
    </xdr:to>
    <xdr:pic>
      <xdr:nvPicPr>
        <xdr:cNvPr id="35" name="Graphic 34" descr="Badge Question Mark with solid fill">
          <a:hlinkClick xmlns:r="http://schemas.openxmlformats.org/officeDocument/2006/relationships" r:id="rId6"/>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7586" y="12268489"/>
          <a:ext cx="356344" cy="367506"/>
        </a:xfrm>
        <a:prstGeom prst="rect">
          <a:avLst/>
        </a:prstGeom>
      </xdr:spPr>
    </xdr:pic>
    <xdr:clientData/>
  </xdr:twoCellAnchor>
  <xdr:twoCellAnchor editAs="oneCell">
    <xdr:from>
      <xdr:col>6</xdr:col>
      <xdr:colOff>47411</xdr:colOff>
      <xdr:row>44</xdr:row>
      <xdr:rowOff>79014</xdr:rowOff>
    </xdr:from>
    <xdr:to>
      <xdr:col>6</xdr:col>
      <xdr:colOff>399945</xdr:colOff>
      <xdr:row>44</xdr:row>
      <xdr:rowOff>423025</xdr:rowOff>
    </xdr:to>
    <xdr:pic>
      <xdr:nvPicPr>
        <xdr:cNvPr id="41" name="Graphic 40" descr="Badge Question Mark with solid fill">
          <a:hlinkClick xmlns:r="http://schemas.openxmlformats.org/officeDocument/2006/relationships" r:id="rId7"/>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5711" y="13071114"/>
          <a:ext cx="348724" cy="344011"/>
        </a:xfrm>
        <a:prstGeom prst="rect">
          <a:avLst/>
        </a:prstGeom>
      </xdr:spPr>
    </xdr:pic>
    <xdr:clientData/>
  </xdr:twoCellAnchor>
  <xdr:twoCellAnchor editAs="oneCell">
    <xdr:from>
      <xdr:col>6</xdr:col>
      <xdr:colOff>50440</xdr:colOff>
      <xdr:row>47</xdr:row>
      <xdr:rowOff>24030</xdr:rowOff>
    </xdr:from>
    <xdr:to>
      <xdr:col>6</xdr:col>
      <xdr:colOff>406784</xdr:colOff>
      <xdr:row>47</xdr:row>
      <xdr:rowOff>369946</xdr:rowOff>
    </xdr:to>
    <xdr:pic>
      <xdr:nvPicPr>
        <xdr:cNvPr id="42" name="Graphic 41" descr="Badge Question Mark with solid fill">
          <a:hlinkClick xmlns:r="http://schemas.openxmlformats.org/officeDocument/2006/relationships" r:id="rId8"/>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80165" y="14225805"/>
          <a:ext cx="354439" cy="342106"/>
        </a:xfrm>
        <a:prstGeom prst="rect">
          <a:avLst/>
        </a:prstGeom>
      </xdr:spPr>
    </xdr:pic>
    <xdr:clientData/>
  </xdr:twoCellAnchor>
  <xdr:twoCellAnchor editAs="oneCell">
    <xdr:from>
      <xdr:col>6</xdr:col>
      <xdr:colOff>42432</xdr:colOff>
      <xdr:row>34</xdr:row>
      <xdr:rowOff>18185</xdr:rowOff>
    </xdr:from>
    <xdr:to>
      <xdr:col>6</xdr:col>
      <xdr:colOff>423432</xdr:colOff>
      <xdr:row>35</xdr:row>
      <xdr:rowOff>155744</xdr:rowOff>
    </xdr:to>
    <xdr:pic>
      <xdr:nvPicPr>
        <xdr:cNvPr id="8" name="Graphic 7" descr="Badge Question Mark with solid fill">
          <a:hlinkClick xmlns:r="http://schemas.openxmlformats.org/officeDocument/2006/relationships" r:id="rId9"/>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0732" y="9552710"/>
          <a:ext cx="382905" cy="385209"/>
        </a:xfrm>
        <a:prstGeom prst="rect">
          <a:avLst/>
        </a:prstGeom>
      </xdr:spPr>
    </xdr:pic>
    <xdr:clientData/>
  </xdr:twoCellAnchor>
  <xdr:twoCellAnchor editAs="oneCell">
    <xdr:from>
      <xdr:col>6</xdr:col>
      <xdr:colOff>59750</xdr:colOff>
      <xdr:row>40</xdr:row>
      <xdr:rowOff>77932</xdr:rowOff>
    </xdr:from>
    <xdr:to>
      <xdr:col>6</xdr:col>
      <xdr:colOff>393234</xdr:colOff>
      <xdr:row>40</xdr:row>
      <xdr:rowOff>423848</xdr:rowOff>
    </xdr:to>
    <xdr:pic>
      <xdr:nvPicPr>
        <xdr:cNvPr id="9" name="Graphic 8" descr="Badge Question Mark with solid fill">
          <a:hlinkClick xmlns:r="http://schemas.openxmlformats.org/officeDocument/2006/relationships" r:id="rId10"/>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18050" y="11145982"/>
          <a:ext cx="335389" cy="345916"/>
        </a:xfrm>
        <a:prstGeom prst="rect">
          <a:avLst/>
        </a:prstGeom>
      </xdr:spPr>
    </xdr:pic>
    <xdr:clientData/>
  </xdr:twoCellAnchor>
  <xdr:twoCellAnchor editAs="oneCell">
    <xdr:from>
      <xdr:col>6</xdr:col>
      <xdr:colOff>49359</xdr:colOff>
      <xdr:row>41</xdr:row>
      <xdr:rowOff>165388</xdr:rowOff>
    </xdr:from>
    <xdr:to>
      <xdr:col>6</xdr:col>
      <xdr:colOff>407608</xdr:colOff>
      <xdr:row>41</xdr:row>
      <xdr:rowOff>507494</xdr:rowOff>
    </xdr:to>
    <xdr:pic>
      <xdr:nvPicPr>
        <xdr:cNvPr id="10" name="Graphic 9" descr="Badge Question Mark with solid fill">
          <a:hlinkClick xmlns:r="http://schemas.openxmlformats.org/officeDocument/2006/relationships" r:id="rId11"/>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7659" y="11728738"/>
          <a:ext cx="356344" cy="344011"/>
        </a:xfrm>
        <a:prstGeom prst="rect">
          <a:avLst/>
        </a:prstGeom>
      </xdr:spPr>
    </xdr:pic>
    <xdr:clientData/>
  </xdr:twoCellAnchor>
  <xdr:twoCellAnchor editAs="oneCell">
    <xdr:from>
      <xdr:col>6</xdr:col>
      <xdr:colOff>49359</xdr:colOff>
      <xdr:row>45</xdr:row>
      <xdr:rowOff>13856</xdr:rowOff>
    </xdr:from>
    <xdr:to>
      <xdr:col>6</xdr:col>
      <xdr:colOff>407608</xdr:colOff>
      <xdr:row>45</xdr:row>
      <xdr:rowOff>376917</xdr:rowOff>
    </xdr:to>
    <xdr:pic>
      <xdr:nvPicPr>
        <xdr:cNvPr id="11" name="Graphic 10" descr="Badge Question Mark with solid fill">
          <a:hlinkClick xmlns:r="http://schemas.openxmlformats.org/officeDocument/2006/relationships" r:id="rId12"/>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9084" y="13510781"/>
          <a:ext cx="356344" cy="363061"/>
        </a:xfrm>
        <a:prstGeom prst="rect">
          <a:avLst/>
        </a:prstGeom>
      </xdr:spPr>
    </xdr:pic>
    <xdr:clientData/>
  </xdr:twoCellAnchor>
  <xdr:twoCellAnchor editAs="oneCell">
    <xdr:from>
      <xdr:col>6</xdr:col>
      <xdr:colOff>39832</xdr:colOff>
      <xdr:row>51</xdr:row>
      <xdr:rowOff>49357</xdr:rowOff>
    </xdr:from>
    <xdr:to>
      <xdr:col>6</xdr:col>
      <xdr:colOff>399986</xdr:colOff>
      <xdr:row>51</xdr:row>
      <xdr:rowOff>393368</xdr:rowOff>
    </xdr:to>
    <xdr:pic>
      <xdr:nvPicPr>
        <xdr:cNvPr id="12" name="Graphic 11" descr="Badge Question Mark with solid fill">
          <a:hlinkClick xmlns:r="http://schemas.openxmlformats.org/officeDocument/2006/relationships" r:id="rId13"/>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9557" y="15375082"/>
          <a:ext cx="356344" cy="345916"/>
        </a:xfrm>
        <a:prstGeom prst="rect">
          <a:avLst/>
        </a:prstGeom>
      </xdr:spPr>
    </xdr:pic>
    <xdr:clientData/>
  </xdr:twoCellAnchor>
  <xdr:twoCellAnchor editAs="oneCell">
    <xdr:from>
      <xdr:col>6</xdr:col>
      <xdr:colOff>48492</xdr:colOff>
      <xdr:row>53</xdr:row>
      <xdr:rowOff>76200</xdr:rowOff>
    </xdr:from>
    <xdr:to>
      <xdr:col>6</xdr:col>
      <xdr:colOff>399121</xdr:colOff>
      <xdr:row>53</xdr:row>
      <xdr:rowOff>437356</xdr:rowOff>
    </xdr:to>
    <xdr:pic>
      <xdr:nvPicPr>
        <xdr:cNvPr id="13" name="Graphic 12" descr="Badge Question Mark with solid fill">
          <a:hlinkClick xmlns:r="http://schemas.openxmlformats.org/officeDocument/2006/relationships" r:id="rId14"/>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7242" y="16173450"/>
          <a:ext cx="346819" cy="357346"/>
        </a:xfrm>
        <a:prstGeom prst="rect">
          <a:avLst/>
        </a:prstGeom>
      </xdr:spPr>
    </xdr:pic>
    <xdr:clientData/>
  </xdr:twoCellAnchor>
  <xdr:twoCellAnchor editAs="oneCell">
    <xdr:from>
      <xdr:col>6</xdr:col>
      <xdr:colOff>49353</xdr:colOff>
      <xdr:row>54</xdr:row>
      <xdr:rowOff>79663</xdr:rowOff>
    </xdr:from>
    <xdr:to>
      <xdr:col>6</xdr:col>
      <xdr:colOff>407602</xdr:colOff>
      <xdr:row>54</xdr:row>
      <xdr:rowOff>438914</xdr:rowOff>
    </xdr:to>
    <xdr:pic>
      <xdr:nvPicPr>
        <xdr:cNvPr id="14" name="Graphic 13" descr="Badge Question Mark with solid fill">
          <a:hlinkClick xmlns:r="http://schemas.openxmlformats.org/officeDocument/2006/relationships" r:id="rId15"/>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3" y="16700788"/>
          <a:ext cx="356344" cy="355441"/>
        </a:xfrm>
        <a:prstGeom prst="rect">
          <a:avLst/>
        </a:prstGeom>
      </xdr:spPr>
    </xdr:pic>
    <xdr:clientData/>
  </xdr:twoCellAnchor>
  <xdr:twoCellAnchor editAs="oneCell">
    <xdr:from>
      <xdr:col>6</xdr:col>
      <xdr:colOff>49354</xdr:colOff>
      <xdr:row>55</xdr:row>
      <xdr:rowOff>84858</xdr:rowOff>
    </xdr:from>
    <xdr:to>
      <xdr:col>6</xdr:col>
      <xdr:colOff>407603</xdr:colOff>
      <xdr:row>55</xdr:row>
      <xdr:rowOff>440299</xdr:rowOff>
    </xdr:to>
    <xdr:pic>
      <xdr:nvPicPr>
        <xdr:cNvPr id="15" name="Graphic 14" descr="Badge Question Mark with solid fill">
          <a:hlinkClick xmlns:r="http://schemas.openxmlformats.org/officeDocument/2006/relationships" r:id="rId16"/>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4" y="17210808"/>
          <a:ext cx="356344" cy="351631"/>
        </a:xfrm>
        <a:prstGeom prst="rect">
          <a:avLst/>
        </a:prstGeom>
      </xdr:spPr>
    </xdr:pic>
    <xdr:clientData/>
  </xdr:twoCellAnchor>
  <xdr:twoCellAnchor editAs="oneCell">
    <xdr:from>
      <xdr:col>6</xdr:col>
      <xdr:colOff>57150</xdr:colOff>
      <xdr:row>56</xdr:row>
      <xdr:rowOff>63211</xdr:rowOff>
    </xdr:from>
    <xdr:to>
      <xdr:col>6</xdr:col>
      <xdr:colOff>423712</xdr:colOff>
      <xdr:row>56</xdr:row>
      <xdr:rowOff>422462</xdr:rowOff>
    </xdr:to>
    <xdr:pic>
      <xdr:nvPicPr>
        <xdr:cNvPr id="16" name="Graphic 15" descr="Badge Question Mark with solid fill">
          <a:hlinkClick xmlns:r="http://schemas.openxmlformats.org/officeDocument/2006/relationships" r:id="rId17"/>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17693986"/>
          <a:ext cx="366562" cy="361156"/>
        </a:xfrm>
        <a:prstGeom prst="rect">
          <a:avLst/>
        </a:prstGeom>
      </xdr:spPr>
    </xdr:pic>
    <xdr:clientData/>
  </xdr:twoCellAnchor>
  <xdr:twoCellAnchor editAs="oneCell">
    <xdr:from>
      <xdr:col>6</xdr:col>
      <xdr:colOff>49357</xdr:colOff>
      <xdr:row>58</xdr:row>
      <xdr:rowOff>16452</xdr:rowOff>
    </xdr:from>
    <xdr:to>
      <xdr:col>6</xdr:col>
      <xdr:colOff>407606</xdr:colOff>
      <xdr:row>58</xdr:row>
      <xdr:rowOff>369988</xdr:rowOff>
    </xdr:to>
    <xdr:pic>
      <xdr:nvPicPr>
        <xdr:cNvPr id="17" name="Graphic 16" descr="Badge Question Mark with solid fill">
          <a:hlinkClick xmlns:r="http://schemas.openxmlformats.org/officeDocument/2006/relationships" r:id="rId18"/>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7" y="18475902"/>
          <a:ext cx="356344" cy="351631"/>
        </a:xfrm>
        <a:prstGeom prst="rect">
          <a:avLst/>
        </a:prstGeom>
      </xdr:spPr>
    </xdr:pic>
    <xdr:clientData/>
  </xdr:twoCellAnchor>
  <xdr:twoCellAnchor editAs="oneCell">
    <xdr:from>
      <xdr:col>6</xdr:col>
      <xdr:colOff>41564</xdr:colOff>
      <xdr:row>65</xdr:row>
      <xdr:rowOff>865</xdr:rowOff>
    </xdr:from>
    <xdr:to>
      <xdr:col>6</xdr:col>
      <xdr:colOff>415053</xdr:colOff>
      <xdr:row>65</xdr:row>
      <xdr:rowOff>377261</xdr:rowOff>
    </xdr:to>
    <xdr:pic>
      <xdr:nvPicPr>
        <xdr:cNvPr id="18" name="Graphic 17" descr="Badge Question Mark with solid fill">
          <a:hlinkClick xmlns:r="http://schemas.openxmlformats.org/officeDocument/2006/relationships" r:id="rId19"/>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0314" y="20422465"/>
          <a:ext cx="371584" cy="376396"/>
        </a:xfrm>
        <a:prstGeom prst="rect">
          <a:avLst/>
        </a:prstGeom>
      </xdr:spPr>
    </xdr:pic>
    <xdr:clientData/>
  </xdr:twoCellAnchor>
  <xdr:twoCellAnchor editAs="oneCell">
    <xdr:from>
      <xdr:col>6</xdr:col>
      <xdr:colOff>57150</xdr:colOff>
      <xdr:row>66</xdr:row>
      <xdr:rowOff>190500</xdr:rowOff>
    </xdr:from>
    <xdr:to>
      <xdr:col>6</xdr:col>
      <xdr:colOff>403969</xdr:colOff>
      <xdr:row>67</xdr:row>
      <xdr:rowOff>231616</xdr:rowOff>
    </xdr:to>
    <xdr:pic>
      <xdr:nvPicPr>
        <xdr:cNvPr id="19" name="Graphic 18" descr="Badge Question Mark with solid fill">
          <a:hlinkClick xmlns:r="http://schemas.openxmlformats.org/officeDocument/2006/relationships" r:id="rId20"/>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20993100"/>
          <a:ext cx="343009" cy="355441"/>
        </a:xfrm>
        <a:prstGeom prst="rect">
          <a:avLst/>
        </a:prstGeom>
      </xdr:spPr>
    </xdr:pic>
    <xdr:clientData/>
  </xdr:twoCellAnchor>
  <xdr:twoCellAnchor editAs="oneCell">
    <xdr:from>
      <xdr:col>6</xdr:col>
      <xdr:colOff>57150</xdr:colOff>
      <xdr:row>68</xdr:row>
      <xdr:rowOff>8659</xdr:rowOff>
    </xdr:from>
    <xdr:to>
      <xdr:col>6</xdr:col>
      <xdr:colOff>403969</xdr:colOff>
      <xdr:row>68</xdr:row>
      <xdr:rowOff>377435</xdr:rowOff>
    </xdr:to>
    <xdr:pic>
      <xdr:nvPicPr>
        <xdr:cNvPr id="20" name="Graphic 19" descr="Badge Question Mark with solid fill">
          <a:hlinkClick xmlns:r="http://schemas.openxmlformats.org/officeDocument/2006/relationships" r:id="rId21"/>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21563734"/>
          <a:ext cx="343009" cy="368776"/>
        </a:xfrm>
        <a:prstGeom prst="rect">
          <a:avLst/>
        </a:prstGeom>
      </xdr:spPr>
    </xdr:pic>
    <xdr:clientData/>
  </xdr:twoCellAnchor>
  <xdr:twoCellAnchor editAs="oneCell">
    <xdr:from>
      <xdr:col>6</xdr:col>
      <xdr:colOff>58015</xdr:colOff>
      <xdr:row>69</xdr:row>
      <xdr:rowOff>67541</xdr:rowOff>
    </xdr:from>
    <xdr:to>
      <xdr:col>6</xdr:col>
      <xdr:colOff>406739</xdr:colOff>
      <xdr:row>69</xdr:row>
      <xdr:rowOff>438222</xdr:rowOff>
    </xdr:to>
    <xdr:pic>
      <xdr:nvPicPr>
        <xdr:cNvPr id="21" name="Graphic 20" descr="Badge Question Mark with solid fill">
          <a:hlinkClick xmlns:r="http://schemas.openxmlformats.org/officeDocument/2006/relationships" r:id="rId22"/>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6765" y="22003616"/>
          <a:ext cx="346819" cy="366871"/>
        </a:xfrm>
        <a:prstGeom prst="rect">
          <a:avLst/>
        </a:prstGeom>
      </xdr:spPr>
    </xdr:pic>
    <xdr:clientData/>
  </xdr:twoCellAnchor>
  <xdr:twoCellAnchor editAs="oneCell">
    <xdr:from>
      <xdr:col>6</xdr:col>
      <xdr:colOff>78799</xdr:colOff>
      <xdr:row>70</xdr:row>
      <xdr:rowOff>77932</xdr:rowOff>
    </xdr:from>
    <xdr:to>
      <xdr:col>6</xdr:col>
      <xdr:colOff>416093</xdr:colOff>
      <xdr:row>70</xdr:row>
      <xdr:rowOff>423848</xdr:rowOff>
    </xdr:to>
    <xdr:pic>
      <xdr:nvPicPr>
        <xdr:cNvPr id="22" name="Graphic 21" descr="Badge Question Mark with solid fill">
          <a:hlinkClick xmlns:r="http://schemas.openxmlformats.org/officeDocument/2006/relationships" r:id="rId23"/>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9949" y="22518832"/>
          <a:ext cx="335389" cy="345916"/>
        </a:xfrm>
        <a:prstGeom prst="rect">
          <a:avLst/>
        </a:prstGeom>
      </xdr:spPr>
    </xdr:pic>
    <xdr:clientData/>
  </xdr:twoCellAnchor>
  <xdr:twoCellAnchor editAs="oneCell">
    <xdr:from>
      <xdr:col>6</xdr:col>
      <xdr:colOff>58016</xdr:colOff>
      <xdr:row>71</xdr:row>
      <xdr:rowOff>6927</xdr:rowOff>
    </xdr:from>
    <xdr:to>
      <xdr:col>6</xdr:col>
      <xdr:colOff>406740</xdr:colOff>
      <xdr:row>71</xdr:row>
      <xdr:rowOff>362368</xdr:rowOff>
    </xdr:to>
    <xdr:pic>
      <xdr:nvPicPr>
        <xdr:cNvPr id="23" name="Graphic 22" descr="Badge Question Mark with solid fill">
          <a:hlinkClick xmlns:r="http://schemas.openxmlformats.org/officeDocument/2006/relationships" r:id="rId2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22952652"/>
          <a:ext cx="346819" cy="351631"/>
        </a:xfrm>
        <a:prstGeom prst="rect">
          <a:avLst/>
        </a:prstGeom>
      </xdr:spPr>
    </xdr:pic>
    <xdr:clientData/>
  </xdr:twoCellAnchor>
  <xdr:twoCellAnchor editAs="oneCell">
    <xdr:from>
      <xdr:col>6</xdr:col>
      <xdr:colOff>49357</xdr:colOff>
      <xdr:row>72</xdr:row>
      <xdr:rowOff>70139</xdr:rowOff>
    </xdr:from>
    <xdr:to>
      <xdr:col>6</xdr:col>
      <xdr:colOff>407606</xdr:colOff>
      <xdr:row>72</xdr:row>
      <xdr:rowOff>423675</xdr:rowOff>
    </xdr:to>
    <xdr:pic>
      <xdr:nvPicPr>
        <xdr:cNvPr id="24" name="Graphic 23" descr="Badge Question Mark with solid fill">
          <a:hlinkClick xmlns:r="http://schemas.openxmlformats.org/officeDocument/2006/relationships" r:id="rId25"/>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23396864"/>
          <a:ext cx="356344" cy="355441"/>
        </a:xfrm>
        <a:prstGeom prst="rect">
          <a:avLst/>
        </a:prstGeom>
      </xdr:spPr>
    </xdr:pic>
    <xdr:clientData/>
  </xdr:twoCellAnchor>
  <xdr:twoCellAnchor editAs="oneCell">
    <xdr:from>
      <xdr:col>6</xdr:col>
      <xdr:colOff>58882</xdr:colOff>
      <xdr:row>74</xdr:row>
      <xdr:rowOff>135948</xdr:rowOff>
    </xdr:from>
    <xdr:to>
      <xdr:col>6</xdr:col>
      <xdr:colOff>415226</xdr:colOff>
      <xdr:row>74</xdr:row>
      <xdr:rowOff>499009</xdr:rowOff>
    </xdr:to>
    <xdr:pic>
      <xdr:nvPicPr>
        <xdr:cNvPr id="25" name="Graphic 24" descr="Badge Question Mark with solid fill">
          <a:hlinkClick xmlns:r="http://schemas.openxmlformats.org/officeDocument/2006/relationships" r:id="rId26"/>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24300873"/>
          <a:ext cx="356344" cy="364966"/>
        </a:xfrm>
        <a:prstGeom prst="rect">
          <a:avLst/>
        </a:prstGeom>
      </xdr:spPr>
    </xdr:pic>
    <xdr:clientData/>
  </xdr:twoCellAnchor>
  <xdr:twoCellAnchor editAs="oneCell">
    <xdr:from>
      <xdr:col>6</xdr:col>
      <xdr:colOff>49356</xdr:colOff>
      <xdr:row>75</xdr:row>
      <xdr:rowOff>105640</xdr:rowOff>
    </xdr:from>
    <xdr:to>
      <xdr:col>6</xdr:col>
      <xdr:colOff>407605</xdr:colOff>
      <xdr:row>75</xdr:row>
      <xdr:rowOff>478226</xdr:rowOff>
    </xdr:to>
    <xdr:pic>
      <xdr:nvPicPr>
        <xdr:cNvPr id="26" name="Graphic 25" descr="Badge Question Mark with solid fill">
          <a:hlinkClick xmlns:r="http://schemas.openxmlformats.org/officeDocument/2006/relationships" r:id="rId27"/>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24927790"/>
          <a:ext cx="356344" cy="368776"/>
        </a:xfrm>
        <a:prstGeom prst="rect">
          <a:avLst/>
        </a:prstGeom>
      </xdr:spPr>
    </xdr:pic>
    <xdr:clientData/>
  </xdr:twoCellAnchor>
  <xdr:twoCellAnchor editAs="oneCell">
    <xdr:from>
      <xdr:col>6</xdr:col>
      <xdr:colOff>47626</xdr:colOff>
      <xdr:row>76</xdr:row>
      <xdr:rowOff>17319</xdr:rowOff>
    </xdr:from>
    <xdr:to>
      <xdr:col>6</xdr:col>
      <xdr:colOff>416093</xdr:colOff>
      <xdr:row>76</xdr:row>
      <xdr:rowOff>376570</xdr:rowOff>
    </xdr:to>
    <xdr:pic>
      <xdr:nvPicPr>
        <xdr:cNvPr id="27" name="Graphic 26" descr="Badge Question Mark with solid fill">
          <a:hlinkClick xmlns:r="http://schemas.openxmlformats.org/officeDocument/2006/relationships" r:id="rId28"/>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6" y="25410969"/>
          <a:ext cx="366562" cy="359251"/>
        </a:xfrm>
        <a:prstGeom prst="rect">
          <a:avLst/>
        </a:prstGeom>
      </xdr:spPr>
    </xdr:pic>
    <xdr:clientData/>
  </xdr:twoCellAnchor>
  <xdr:twoCellAnchor editAs="oneCell">
    <xdr:from>
      <xdr:col>6</xdr:col>
      <xdr:colOff>58017</xdr:colOff>
      <xdr:row>78</xdr:row>
      <xdr:rowOff>22513</xdr:rowOff>
    </xdr:from>
    <xdr:to>
      <xdr:col>6</xdr:col>
      <xdr:colOff>406741</xdr:colOff>
      <xdr:row>78</xdr:row>
      <xdr:rowOff>377954</xdr:rowOff>
    </xdr:to>
    <xdr:pic>
      <xdr:nvPicPr>
        <xdr:cNvPr id="28" name="Graphic 27" descr="Badge Question Mark with solid fill">
          <a:hlinkClick xmlns:r="http://schemas.openxmlformats.org/officeDocument/2006/relationships" r:id="rId29"/>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7" y="26121013"/>
          <a:ext cx="346819" cy="355441"/>
        </a:xfrm>
        <a:prstGeom prst="rect">
          <a:avLst/>
        </a:prstGeom>
      </xdr:spPr>
    </xdr:pic>
    <xdr:clientData/>
  </xdr:twoCellAnchor>
  <xdr:twoCellAnchor editAs="oneCell">
    <xdr:from>
      <xdr:col>6</xdr:col>
      <xdr:colOff>66674</xdr:colOff>
      <xdr:row>79</xdr:row>
      <xdr:rowOff>4329</xdr:rowOff>
    </xdr:from>
    <xdr:to>
      <xdr:col>6</xdr:col>
      <xdr:colOff>411588</xdr:colOff>
      <xdr:row>79</xdr:row>
      <xdr:rowOff>369295</xdr:rowOff>
    </xdr:to>
    <xdr:pic>
      <xdr:nvPicPr>
        <xdr:cNvPr id="29" name="Graphic 28" descr="Badge Question Mark with solid fill">
          <a:hlinkClick xmlns:r="http://schemas.openxmlformats.org/officeDocument/2006/relationships" r:id="rId30"/>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7824" y="26483829"/>
          <a:ext cx="343009" cy="363061"/>
        </a:xfrm>
        <a:prstGeom prst="rect">
          <a:avLst/>
        </a:prstGeom>
      </xdr:spPr>
    </xdr:pic>
    <xdr:clientData/>
  </xdr:twoCellAnchor>
  <xdr:twoCellAnchor editAs="oneCell">
    <xdr:from>
      <xdr:col>6</xdr:col>
      <xdr:colOff>59747</xdr:colOff>
      <xdr:row>81</xdr:row>
      <xdr:rowOff>16452</xdr:rowOff>
    </xdr:from>
    <xdr:to>
      <xdr:col>6</xdr:col>
      <xdr:colOff>393231</xdr:colOff>
      <xdr:row>81</xdr:row>
      <xdr:rowOff>369988</xdr:rowOff>
    </xdr:to>
    <xdr:pic>
      <xdr:nvPicPr>
        <xdr:cNvPr id="30" name="Graphic 29" descr="Badge Question Mark with solid fill">
          <a:hlinkClick xmlns:r="http://schemas.openxmlformats.org/officeDocument/2006/relationships" r:id="rId31"/>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27210327"/>
          <a:ext cx="335389" cy="351631"/>
        </a:xfrm>
        <a:prstGeom prst="rect">
          <a:avLst/>
        </a:prstGeom>
      </xdr:spPr>
    </xdr:pic>
    <xdr:clientData/>
  </xdr:twoCellAnchor>
  <xdr:twoCellAnchor editAs="oneCell">
    <xdr:from>
      <xdr:col>6</xdr:col>
      <xdr:colOff>28574</xdr:colOff>
      <xdr:row>83</xdr:row>
      <xdr:rowOff>79663</xdr:rowOff>
    </xdr:from>
    <xdr:to>
      <xdr:col>6</xdr:col>
      <xdr:colOff>415225</xdr:colOff>
      <xdr:row>83</xdr:row>
      <xdr:rowOff>438914</xdr:rowOff>
    </xdr:to>
    <xdr:pic>
      <xdr:nvPicPr>
        <xdr:cNvPr id="32" name="Graphic 31" descr="Badge Question Mark with solid fill">
          <a:hlinkClick xmlns:r="http://schemas.openxmlformats.org/officeDocument/2006/relationships" r:id="rId32"/>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29724" y="28159363"/>
          <a:ext cx="386651" cy="355441"/>
        </a:xfrm>
        <a:prstGeom prst="rect">
          <a:avLst/>
        </a:prstGeom>
      </xdr:spPr>
    </xdr:pic>
    <xdr:clientData/>
  </xdr:twoCellAnchor>
  <xdr:twoCellAnchor editAs="oneCell">
    <xdr:from>
      <xdr:col>6</xdr:col>
      <xdr:colOff>47625</xdr:colOff>
      <xdr:row>83</xdr:row>
      <xdr:rowOff>503094</xdr:rowOff>
    </xdr:from>
    <xdr:to>
      <xdr:col>6</xdr:col>
      <xdr:colOff>411480</xdr:colOff>
      <xdr:row>84</xdr:row>
      <xdr:rowOff>361330</xdr:rowOff>
    </xdr:to>
    <xdr:pic>
      <xdr:nvPicPr>
        <xdr:cNvPr id="33" name="Graphic 32" descr="Badge Question Mark with solid fill">
          <a:hlinkClick xmlns:r="http://schemas.openxmlformats.org/officeDocument/2006/relationships" r:id="rId33"/>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5" y="28582794"/>
          <a:ext cx="361950" cy="359251"/>
        </a:xfrm>
        <a:prstGeom prst="rect">
          <a:avLst/>
        </a:prstGeom>
      </xdr:spPr>
    </xdr:pic>
    <xdr:clientData/>
  </xdr:twoCellAnchor>
  <xdr:twoCellAnchor editAs="oneCell">
    <xdr:from>
      <xdr:col>6</xdr:col>
      <xdr:colOff>59748</xdr:colOff>
      <xdr:row>85</xdr:row>
      <xdr:rowOff>87457</xdr:rowOff>
    </xdr:from>
    <xdr:to>
      <xdr:col>6</xdr:col>
      <xdr:colOff>393232</xdr:colOff>
      <xdr:row>85</xdr:row>
      <xdr:rowOff>431468</xdr:rowOff>
    </xdr:to>
    <xdr:pic>
      <xdr:nvPicPr>
        <xdr:cNvPr id="34" name="Graphic 33" descr="Badge Question Mark with solid fill">
          <a:hlinkClick xmlns:r="http://schemas.openxmlformats.org/officeDocument/2006/relationships" r:id="rId34"/>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29052982"/>
          <a:ext cx="335389" cy="345916"/>
        </a:xfrm>
        <a:prstGeom prst="rect">
          <a:avLst/>
        </a:prstGeom>
      </xdr:spPr>
    </xdr:pic>
    <xdr:clientData/>
  </xdr:twoCellAnchor>
  <xdr:twoCellAnchor editAs="oneCell">
    <xdr:from>
      <xdr:col>6</xdr:col>
      <xdr:colOff>49356</xdr:colOff>
      <xdr:row>87</xdr:row>
      <xdr:rowOff>146339</xdr:rowOff>
    </xdr:from>
    <xdr:to>
      <xdr:col>6</xdr:col>
      <xdr:colOff>407605</xdr:colOff>
      <xdr:row>87</xdr:row>
      <xdr:rowOff>492255</xdr:rowOff>
    </xdr:to>
    <xdr:pic>
      <xdr:nvPicPr>
        <xdr:cNvPr id="36" name="Graphic 35" descr="Badge Question Mark with solid fill">
          <a:hlinkClick xmlns:r="http://schemas.openxmlformats.org/officeDocument/2006/relationships" r:id="rId35"/>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29950064"/>
          <a:ext cx="356344" cy="344011"/>
        </a:xfrm>
        <a:prstGeom prst="rect">
          <a:avLst/>
        </a:prstGeom>
      </xdr:spPr>
    </xdr:pic>
    <xdr:clientData/>
  </xdr:twoCellAnchor>
  <xdr:twoCellAnchor editAs="oneCell">
    <xdr:from>
      <xdr:col>6</xdr:col>
      <xdr:colOff>49356</xdr:colOff>
      <xdr:row>88</xdr:row>
      <xdr:rowOff>78798</xdr:rowOff>
    </xdr:from>
    <xdr:to>
      <xdr:col>6</xdr:col>
      <xdr:colOff>407605</xdr:colOff>
      <xdr:row>88</xdr:row>
      <xdr:rowOff>428524</xdr:rowOff>
    </xdr:to>
    <xdr:pic>
      <xdr:nvPicPr>
        <xdr:cNvPr id="37" name="Graphic 36" descr="Badge Question Mark with solid fill">
          <a:hlinkClick xmlns:r="http://schemas.openxmlformats.org/officeDocument/2006/relationships" r:id="rId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30520698"/>
          <a:ext cx="356344" cy="351631"/>
        </a:xfrm>
        <a:prstGeom prst="rect">
          <a:avLst/>
        </a:prstGeom>
      </xdr:spPr>
    </xdr:pic>
    <xdr:clientData/>
  </xdr:twoCellAnchor>
  <xdr:twoCellAnchor editAs="oneCell">
    <xdr:from>
      <xdr:col>6</xdr:col>
      <xdr:colOff>38100</xdr:colOff>
      <xdr:row>89</xdr:row>
      <xdr:rowOff>79663</xdr:rowOff>
    </xdr:from>
    <xdr:to>
      <xdr:col>6</xdr:col>
      <xdr:colOff>416092</xdr:colOff>
      <xdr:row>89</xdr:row>
      <xdr:rowOff>438914</xdr:rowOff>
    </xdr:to>
    <xdr:pic>
      <xdr:nvPicPr>
        <xdr:cNvPr id="38" name="Graphic 37" descr="Badge Question Mark with solid fill">
          <a:hlinkClick xmlns:r="http://schemas.openxmlformats.org/officeDocument/2006/relationships" r:id="rId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0" y="31026388"/>
          <a:ext cx="376087" cy="355441"/>
        </a:xfrm>
        <a:prstGeom prst="rect">
          <a:avLst/>
        </a:prstGeom>
      </xdr:spPr>
    </xdr:pic>
    <xdr:clientData/>
  </xdr:twoCellAnchor>
  <xdr:twoCellAnchor editAs="oneCell">
    <xdr:from>
      <xdr:col>6</xdr:col>
      <xdr:colOff>48491</xdr:colOff>
      <xdr:row>90</xdr:row>
      <xdr:rowOff>88323</xdr:rowOff>
    </xdr:from>
    <xdr:to>
      <xdr:col>6</xdr:col>
      <xdr:colOff>399120</xdr:colOff>
      <xdr:row>90</xdr:row>
      <xdr:rowOff>443764</xdr:rowOff>
    </xdr:to>
    <xdr:pic>
      <xdr:nvPicPr>
        <xdr:cNvPr id="39" name="Graphic 38" descr="Badge Question Mark with solid fill">
          <a:hlinkClick xmlns:r="http://schemas.openxmlformats.org/officeDocument/2006/relationships" r:id="rId38"/>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31539873"/>
          <a:ext cx="346819" cy="351631"/>
        </a:xfrm>
        <a:prstGeom prst="rect">
          <a:avLst/>
        </a:prstGeom>
      </xdr:spPr>
    </xdr:pic>
    <xdr:clientData/>
  </xdr:twoCellAnchor>
  <xdr:twoCellAnchor editAs="oneCell">
    <xdr:from>
      <xdr:col>6</xdr:col>
      <xdr:colOff>38101</xdr:colOff>
      <xdr:row>92</xdr:row>
      <xdr:rowOff>12988</xdr:rowOff>
    </xdr:from>
    <xdr:to>
      <xdr:col>6</xdr:col>
      <xdr:colOff>408473</xdr:colOff>
      <xdr:row>92</xdr:row>
      <xdr:rowOff>370334</xdr:rowOff>
    </xdr:to>
    <xdr:pic>
      <xdr:nvPicPr>
        <xdr:cNvPr id="40" name="Graphic 39" descr="Badge Question Mark with solid fill">
          <a:hlinkClick xmlns:r="http://schemas.openxmlformats.org/officeDocument/2006/relationships" r:id="rId39"/>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1" y="32302738"/>
          <a:ext cx="366562" cy="355441"/>
        </a:xfrm>
        <a:prstGeom prst="rect">
          <a:avLst/>
        </a:prstGeom>
      </xdr:spPr>
    </xdr:pic>
    <xdr:clientData/>
  </xdr:twoCellAnchor>
  <xdr:twoCellAnchor editAs="oneCell">
    <xdr:from>
      <xdr:col>6</xdr:col>
      <xdr:colOff>59748</xdr:colOff>
      <xdr:row>93</xdr:row>
      <xdr:rowOff>25112</xdr:rowOff>
    </xdr:from>
    <xdr:to>
      <xdr:col>6</xdr:col>
      <xdr:colOff>393232</xdr:colOff>
      <xdr:row>93</xdr:row>
      <xdr:rowOff>376743</xdr:rowOff>
    </xdr:to>
    <xdr:pic>
      <xdr:nvPicPr>
        <xdr:cNvPr id="43" name="Graphic 42" descr="Badge Question Mark with solid fill">
          <a:hlinkClick xmlns:r="http://schemas.openxmlformats.org/officeDocument/2006/relationships" r:id="rId40"/>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32695862"/>
          <a:ext cx="335389" cy="349726"/>
        </a:xfrm>
        <a:prstGeom prst="rect">
          <a:avLst/>
        </a:prstGeom>
      </xdr:spPr>
    </xdr:pic>
    <xdr:clientData/>
  </xdr:twoCellAnchor>
  <xdr:twoCellAnchor editAs="oneCell">
    <xdr:from>
      <xdr:col>6</xdr:col>
      <xdr:colOff>49357</xdr:colOff>
      <xdr:row>98</xdr:row>
      <xdr:rowOff>65809</xdr:rowOff>
    </xdr:from>
    <xdr:to>
      <xdr:col>6</xdr:col>
      <xdr:colOff>407606</xdr:colOff>
      <xdr:row>98</xdr:row>
      <xdr:rowOff>417440</xdr:rowOff>
    </xdr:to>
    <xdr:pic>
      <xdr:nvPicPr>
        <xdr:cNvPr id="44" name="Graphic 43" descr="Badge Question Mark with solid fill">
          <a:hlinkClick xmlns:r="http://schemas.openxmlformats.org/officeDocument/2006/relationships" r:id="rId41"/>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34193884"/>
          <a:ext cx="356344" cy="351631"/>
        </a:xfrm>
        <a:prstGeom prst="rect">
          <a:avLst/>
        </a:prstGeom>
      </xdr:spPr>
    </xdr:pic>
    <xdr:clientData/>
  </xdr:twoCellAnchor>
  <xdr:twoCellAnchor editAs="oneCell">
    <xdr:from>
      <xdr:col>6</xdr:col>
      <xdr:colOff>59747</xdr:colOff>
      <xdr:row>99</xdr:row>
      <xdr:rowOff>65809</xdr:rowOff>
    </xdr:from>
    <xdr:to>
      <xdr:col>6</xdr:col>
      <xdr:colOff>411480</xdr:colOff>
      <xdr:row>99</xdr:row>
      <xdr:rowOff>417440</xdr:rowOff>
    </xdr:to>
    <xdr:pic>
      <xdr:nvPicPr>
        <xdr:cNvPr id="45" name="Graphic 44" descr="Badge Question Mark with solid fill">
          <a:hlinkClick xmlns:r="http://schemas.openxmlformats.org/officeDocument/2006/relationships" r:id="rId42"/>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34698709"/>
          <a:ext cx="349828" cy="351631"/>
        </a:xfrm>
        <a:prstGeom prst="rect">
          <a:avLst/>
        </a:prstGeom>
      </xdr:spPr>
    </xdr:pic>
    <xdr:clientData/>
  </xdr:twoCellAnchor>
  <xdr:twoCellAnchor editAs="oneCell">
    <xdr:from>
      <xdr:col>6</xdr:col>
      <xdr:colOff>48491</xdr:colOff>
      <xdr:row>82</xdr:row>
      <xdr:rowOff>78798</xdr:rowOff>
    </xdr:from>
    <xdr:to>
      <xdr:col>6</xdr:col>
      <xdr:colOff>399120</xdr:colOff>
      <xdr:row>82</xdr:row>
      <xdr:rowOff>428524</xdr:rowOff>
    </xdr:to>
    <xdr:pic>
      <xdr:nvPicPr>
        <xdr:cNvPr id="46" name="Graphic 45" descr="Badge Question Mark with solid fill">
          <a:hlinkClick xmlns:r="http://schemas.openxmlformats.org/officeDocument/2006/relationships" r:id="rId43"/>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27653673"/>
          <a:ext cx="346819" cy="351631"/>
        </a:xfrm>
        <a:prstGeom prst="rect">
          <a:avLst/>
        </a:prstGeom>
      </xdr:spPr>
    </xdr:pic>
    <xdr:clientData/>
  </xdr:twoCellAnchor>
  <xdr:twoCellAnchor editAs="oneCell">
    <xdr:from>
      <xdr:col>6</xdr:col>
      <xdr:colOff>58016</xdr:colOff>
      <xdr:row>104</xdr:row>
      <xdr:rowOff>6927</xdr:rowOff>
    </xdr:from>
    <xdr:to>
      <xdr:col>6</xdr:col>
      <xdr:colOff>406740</xdr:colOff>
      <xdr:row>104</xdr:row>
      <xdr:rowOff>362368</xdr:rowOff>
    </xdr:to>
    <xdr:pic>
      <xdr:nvPicPr>
        <xdr:cNvPr id="47" name="Graphic 46" descr="Badge Question Mark with solid fill">
          <a:hlinkClick xmlns:r="http://schemas.openxmlformats.org/officeDocument/2006/relationships" r:id="rId44"/>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36173352"/>
          <a:ext cx="346819" cy="351631"/>
        </a:xfrm>
        <a:prstGeom prst="rect">
          <a:avLst/>
        </a:prstGeom>
      </xdr:spPr>
    </xdr:pic>
    <xdr:clientData/>
  </xdr:twoCellAnchor>
  <xdr:twoCellAnchor editAs="oneCell">
    <xdr:from>
      <xdr:col>6</xdr:col>
      <xdr:colOff>57150</xdr:colOff>
      <xdr:row>105</xdr:row>
      <xdr:rowOff>71004</xdr:rowOff>
    </xdr:from>
    <xdr:to>
      <xdr:col>6</xdr:col>
      <xdr:colOff>431332</xdr:colOff>
      <xdr:row>105</xdr:row>
      <xdr:rowOff>437875</xdr:rowOff>
    </xdr:to>
    <xdr:pic>
      <xdr:nvPicPr>
        <xdr:cNvPr id="48" name="Graphic 47" descr="Badge Question Mark with solid fill">
          <a:hlinkClick xmlns:r="http://schemas.openxmlformats.org/officeDocument/2006/relationships" r:id="rId45"/>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8300" y="36618429"/>
          <a:ext cx="376087" cy="363061"/>
        </a:xfrm>
        <a:prstGeom prst="rect">
          <a:avLst/>
        </a:prstGeom>
      </xdr:spPr>
    </xdr:pic>
    <xdr:clientData/>
  </xdr:twoCellAnchor>
  <xdr:twoCellAnchor editAs="oneCell">
    <xdr:from>
      <xdr:col>6</xdr:col>
      <xdr:colOff>69272</xdr:colOff>
      <xdr:row>113</xdr:row>
      <xdr:rowOff>69273</xdr:rowOff>
    </xdr:from>
    <xdr:to>
      <xdr:col>6</xdr:col>
      <xdr:colOff>408471</xdr:colOff>
      <xdr:row>113</xdr:row>
      <xdr:rowOff>420904</xdr:rowOff>
    </xdr:to>
    <xdr:pic>
      <xdr:nvPicPr>
        <xdr:cNvPr id="49" name="Graphic 48" descr="Badge Question Mark with solid fill">
          <a:hlinkClick xmlns:r="http://schemas.openxmlformats.org/officeDocument/2006/relationships" r:id="rId46"/>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2" y="39274173"/>
          <a:ext cx="335389" cy="351631"/>
        </a:xfrm>
        <a:prstGeom prst="rect">
          <a:avLst/>
        </a:prstGeom>
      </xdr:spPr>
    </xdr:pic>
    <xdr:clientData/>
  </xdr:twoCellAnchor>
  <xdr:twoCellAnchor editAs="oneCell">
    <xdr:from>
      <xdr:col>6</xdr:col>
      <xdr:colOff>58016</xdr:colOff>
      <xdr:row>111</xdr:row>
      <xdr:rowOff>78798</xdr:rowOff>
    </xdr:from>
    <xdr:to>
      <xdr:col>6</xdr:col>
      <xdr:colOff>406740</xdr:colOff>
      <xdr:row>111</xdr:row>
      <xdr:rowOff>428524</xdr:rowOff>
    </xdr:to>
    <xdr:pic>
      <xdr:nvPicPr>
        <xdr:cNvPr id="50" name="Graphic 49" descr="Badge Question Mark with solid fill">
          <a:hlinkClick xmlns:r="http://schemas.openxmlformats.org/officeDocument/2006/relationships" r:id="rId47"/>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38397873"/>
          <a:ext cx="346819" cy="351631"/>
        </a:xfrm>
        <a:prstGeom prst="rect">
          <a:avLst/>
        </a:prstGeom>
      </xdr:spPr>
    </xdr:pic>
    <xdr:clientData/>
  </xdr:twoCellAnchor>
  <xdr:twoCellAnchor editAs="oneCell">
    <xdr:from>
      <xdr:col>6</xdr:col>
      <xdr:colOff>47625</xdr:colOff>
      <xdr:row>111</xdr:row>
      <xdr:rowOff>503959</xdr:rowOff>
    </xdr:from>
    <xdr:to>
      <xdr:col>6</xdr:col>
      <xdr:colOff>423711</xdr:colOff>
      <xdr:row>112</xdr:row>
      <xdr:rowOff>369853</xdr:rowOff>
    </xdr:to>
    <xdr:pic>
      <xdr:nvPicPr>
        <xdr:cNvPr id="51" name="Graphic 50" descr="Badge Question Mark with solid fill">
          <a:hlinkClick xmlns:r="http://schemas.openxmlformats.org/officeDocument/2006/relationships" r:id="rId48"/>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5" y="38823034"/>
          <a:ext cx="376086" cy="368814"/>
        </a:xfrm>
        <a:prstGeom prst="rect">
          <a:avLst/>
        </a:prstGeom>
      </xdr:spPr>
    </xdr:pic>
    <xdr:clientData/>
  </xdr:twoCellAnchor>
  <xdr:twoCellAnchor editAs="oneCell">
    <xdr:from>
      <xdr:col>6</xdr:col>
      <xdr:colOff>49356</xdr:colOff>
      <xdr:row>114</xdr:row>
      <xdr:rowOff>8659</xdr:rowOff>
    </xdr:from>
    <xdr:to>
      <xdr:col>6</xdr:col>
      <xdr:colOff>407605</xdr:colOff>
      <xdr:row>114</xdr:row>
      <xdr:rowOff>377435</xdr:rowOff>
    </xdr:to>
    <xdr:pic>
      <xdr:nvPicPr>
        <xdr:cNvPr id="52" name="Graphic 51" descr="Badge Question Mark with solid fill">
          <a:hlinkClick xmlns:r="http://schemas.openxmlformats.org/officeDocument/2006/relationships" r:id="rId49"/>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39718384"/>
          <a:ext cx="356344" cy="368776"/>
        </a:xfrm>
        <a:prstGeom prst="rect">
          <a:avLst/>
        </a:prstGeom>
      </xdr:spPr>
    </xdr:pic>
    <xdr:clientData/>
  </xdr:twoCellAnchor>
  <xdr:twoCellAnchor editAs="oneCell">
    <xdr:from>
      <xdr:col>6</xdr:col>
      <xdr:colOff>49357</xdr:colOff>
      <xdr:row>116</xdr:row>
      <xdr:rowOff>15587</xdr:rowOff>
    </xdr:from>
    <xdr:to>
      <xdr:col>6</xdr:col>
      <xdr:colOff>407606</xdr:colOff>
      <xdr:row>116</xdr:row>
      <xdr:rowOff>369123</xdr:rowOff>
    </xdr:to>
    <xdr:pic>
      <xdr:nvPicPr>
        <xdr:cNvPr id="53" name="Graphic 52" descr="Badge Question Mark with solid fill">
          <a:hlinkClick xmlns:r="http://schemas.openxmlformats.org/officeDocument/2006/relationships" r:id="rId50"/>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0439687"/>
          <a:ext cx="356344" cy="349726"/>
        </a:xfrm>
        <a:prstGeom prst="rect">
          <a:avLst/>
        </a:prstGeom>
      </xdr:spPr>
    </xdr:pic>
    <xdr:clientData/>
  </xdr:twoCellAnchor>
  <xdr:twoCellAnchor editAs="oneCell">
    <xdr:from>
      <xdr:col>6</xdr:col>
      <xdr:colOff>69272</xdr:colOff>
      <xdr:row>117</xdr:row>
      <xdr:rowOff>69272</xdr:rowOff>
    </xdr:from>
    <xdr:to>
      <xdr:col>6</xdr:col>
      <xdr:colOff>408471</xdr:colOff>
      <xdr:row>117</xdr:row>
      <xdr:rowOff>420903</xdr:rowOff>
    </xdr:to>
    <xdr:pic>
      <xdr:nvPicPr>
        <xdr:cNvPr id="54" name="Graphic 53" descr="Badge Question Mark with solid fill">
          <a:hlinkClick xmlns:r="http://schemas.openxmlformats.org/officeDocument/2006/relationships" r:id="rId51"/>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2" y="40874372"/>
          <a:ext cx="335389" cy="351631"/>
        </a:xfrm>
        <a:prstGeom prst="rect">
          <a:avLst/>
        </a:prstGeom>
      </xdr:spPr>
    </xdr:pic>
    <xdr:clientData/>
  </xdr:twoCellAnchor>
  <xdr:twoCellAnchor editAs="oneCell">
    <xdr:from>
      <xdr:col>6</xdr:col>
      <xdr:colOff>61480</xdr:colOff>
      <xdr:row>118</xdr:row>
      <xdr:rowOff>75334</xdr:rowOff>
    </xdr:from>
    <xdr:to>
      <xdr:col>6</xdr:col>
      <xdr:colOff>408299</xdr:colOff>
      <xdr:row>118</xdr:row>
      <xdr:rowOff>425060</xdr:rowOff>
    </xdr:to>
    <xdr:pic>
      <xdr:nvPicPr>
        <xdr:cNvPr id="55" name="Graphic 54" descr="Badge Question Mark with solid fill">
          <a:hlinkClick xmlns:r="http://schemas.openxmlformats.org/officeDocument/2006/relationships" r:id="rId52"/>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2630" y="41385259"/>
          <a:ext cx="344914" cy="351631"/>
        </a:xfrm>
        <a:prstGeom prst="rect">
          <a:avLst/>
        </a:prstGeom>
      </xdr:spPr>
    </xdr:pic>
    <xdr:clientData/>
  </xdr:twoCellAnchor>
  <xdr:twoCellAnchor editAs="oneCell">
    <xdr:from>
      <xdr:col>6</xdr:col>
      <xdr:colOff>59748</xdr:colOff>
      <xdr:row>119</xdr:row>
      <xdr:rowOff>18184</xdr:rowOff>
    </xdr:from>
    <xdr:to>
      <xdr:col>6</xdr:col>
      <xdr:colOff>393232</xdr:colOff>
      <xdr:row>119</xdr:row>
      <xdr:rowOff>370509</xdr:rowOff>
    </xdr:to>
    <xdr:pic>
      <xdr:nvPicPr>
        <xdr:cNvPr id="56" name="Graphic 55" descr="Badge Question Mark with solid fill">
          <a:hlinkClick xmlns:r="http://schemas.openxmlformats.org/officeDocument/2006/relationships" r:id="rId53"/>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41832934"/>
          <a:ext cx="335389" cy="348515"/>
        </a:xfrm>
        <a:prstGeom prst="rect">
          <a:avLst/>
        </a:prstGeom>
      </xdr:spPr>
    </xdr:pic>
    <xdr:clientData/>
  </xdr:twoCellAnchor>
  <xdr:twoCellAnchor editAs="oneCell">
    <xdr:from>
      <xdr:col>6</xdr:col>
      <xdr:colOff>49357</xdr:colOff>
      <xdr:row>120</xdr:row>
      <xdr:rowOff>19050</xdr:rowOff>
    </xdr:from>
    <xdr:to>
      <xdr:col>6</xdr:col>
      <xdr:colOff>407606</xdr:colOff>
      <xdr:row>120</xdr:row>
      <xdr:rowOff>368776</xdr:rowOff>
    </xdr:to>
    <xdr:pic>
      <xdr:nvPicPr>
        <xdr:cNvPr id="57" name="Graphic 56" descr="Badge Question Mark with solid fill">
          <a:hlinkClick xmlns:r="http://schemas.openxmlformats.org/officeDocument/2006/relationships" r:id="rId54"/>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2214800"/>
          <a:ext cx="356344" cy="345916"/>
        </a:xfrm>
        <a:prstGeom prst="rect">
          <a:avLst/>
        </a:prstGeom>
      </xdr:spPr>
    </xdr:pic>
    <xdr:clientData/>
  </xdr:twoCellAnchor>
  <xdr:twoCellAnchor editAs="oneCell">
    <xdr:from>
      <xdr:col>6</xdr:col>
      <xdr:colOff>66676</xdr:colOff>
      <xdr:row>125</xdr:row>
      <xdr:rowOff>189634</xdr:rowOff>
    </xdr:from>
    <xdr:to>
      <xdr:col>6</xdr:col>
      <xdr:colOff>416093</xdr:colOff>
      <xdr:row>125</xdr:row>
      <xdr:rowOff>560315</xdr:rowOff>
    </xdr:to>
    <xdr:pic>
      <xdr:nvPicPr>
        <xdr:cNvPr id="58" name="Graphic 57" descr="Badge Question Mark with solid fill">
          <a:hlinkClick xmlns:r="http://schemas.openxmlformats.org/officeDocument/2006/relationships" r:id="rId55"/>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7826" y="43890334"/>
          <a:ext cx="347512" cy="368776"/>
        </a:xfrm>
        <a:prstGeom prst="rect">
          <a:avLst/>
        </a:prstGeom>
      </xdr:spPr>
    </xdr:pic>
    <xdr:clientData/>
  </xdr:twoCellAnchor>
  <xdr:twoCellAnchor editAs="oneCell">
    <xdr:from>
      <xdr:col>6</xdr:col>
      <xdr:colOff>69273</xdr:colOff>
      <xdr:row>126</xdr:row>
      <xdr:rowOff>76200</xdr:rowOff>
    </xdr:from>
    <xdr:to>
      <xdr:col>6</xdr:col>
      <xdr:colOff>408472</xdr:colOff>
      <xdr:row>126</xdr:row>
      <xdr:rowOff>437356</xdr:rowOff>
    </xdr:to>
    <xdr:pic>
      <xdr:nvPicPr>
        <xdr:cNvPr id="59" name="Graphic 58" descr="Badge Question Mark with solid fill">
          <a:hlinkClick xmlns:r="http://schemas.openxmlformats.org/officeDocument/2006/relationships" r:id="rId56"/>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44500800"/>
          <a:ext cx="335389" cy="357346"/>
        </a:xfrm>
        <a:prstGeom prst="rect">
          <a:avLst/>
        </a:prstGeom>
      </xdr:spPr>
    </xdr:pic>
    <xdr:clientData/>
  </xdr:twoCellAnchor>
  <xdr:twoCellAnchor editAs="oneCell">
    <xdr:from>
      <xdr:col>6</xdr:col>
      <xdr:colOff>49356</xdr:colOff>
      <xdr:row>127</xdr:row>
      <xdr:rowOff>77933</xdr:rowOff>
    </xdr:from>
    <xdr:to>
      <xdr:col>6</xdr:col>
      <xdr:colOff>407605</xdr:colOff>
      <xdr:row>127</xdr:row>
      <xdr:rowOff>423849</xdr:rowOff>
    </xdr:to>
    <xdr:pic>
      <xdr:nvPicPr>
        <xdr:cNvPr id="60" name="Graphic 59" descr="Badge Question Mark with solid fill">
          <a:hlinkClick xmlns:r="http://schemas.openxmlformats.org/officeDocument/2006/relationships" r:id="rId57"/>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45007358"/>
          <a:ext cx="356344" cy="345916"/>
        </a:xfrm>
        <a:prstGeom prst="rect">
          <a:avLst/>
        </a:prstGeom>
      </xdr:spPr>
    </xdr:pic>
    <xdr:clientData/>
  </xdr:twoCellAnchor>
  <xdr:twoCellAnchor editAs="oneCell">
    <xdr:from>
      <xdr:col>6</xdr:col>
      <xdr:colOff>59747</xdr:colOff>
      <xdr:row>129</xdr:row>
      <xdr:rowOff>70139</xdr:rowOff>
    </xdr:from>
    <xdr:to>
      <xdr:col>6</xdr:col>
      <xdr:colOff>393231</xdr:colOff>
      <xdr:row>129</xdr:row>
      <xdr:rowOff>423675</xdr:rowOff>
    </xdr:to>
    <xdr:pic>
      <xdr:nvPicPr>
        <xdr:cNvPr id="61" name="Graphic 60" descr="Badge Question Mark with solid fill">
          <a:hlinkClick xmlns:r="http://schemas.openxmlformats.org/officeDocument/2006/relationships" r:id="rId58"/>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45847289"/>
          <a:ext cx="335389" cy="355441"/>
        </a:xfrm>
        <a:prstGeom prst="rect">
          <a:avLst/>
        </a:prstGeom>
      </xdr:spPr>
    </xdr:pic>
    <xdr:clientData/>
  </xdr:twoCellAnchor>
  <xdr:twoCellAnchor editAs="oneCell">
    <xdr:from>
      <xdr:col>6</xdr:col>
      <xdr:colOff>51088</xdr:colOff>
      <xdr:row>130</xdr:row>
      <xdr:rowOff>16452</xdr:rowOff>
    </xdr:from>
    <xdr:to>
      <xdr:col>6</xdr:col>
      <xdr:colOff>392192</xdr:colOff>
      <xdr:row>130</xdr:row>
      <xdr:rowOff>369988</xdr:rowOff>
    </xdr:to>
    <xdr:pic>
      <xdr:nvPicPr>
        <xdr:cNvPr id="62" name="Graphic 61" descr="Badge Question Mark with solid fill">
          <a:hlinkClick xmlns:r="http://schemas.openxmlformats.org/officeDocument/2006/relationships" r:id="rId59"/>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2238" y="46298427"/>
          <a:ext cx="343009" cy="351631"/>
        </a:xfrm>
        <a:prstGeom prst="rect">
          <a:avLst/>
        </a:prstGeom>
      </xdr:spPr>
    </xdr:pic>
    <xdr:clientData/>
  </xdr:twoCellAnchor>
  <xdr:twoCellAnchor editAs="oneCell">
    <xdr:from>
      <xdr:col>6</xdr:col>
      <xdr:colOff>49357</xdr:colOff>
      <xdr:row>134</xdr:row>
      <xdr:rowOff>77932</xdr:rowOff>
    </xdr:from>
    <xdr:to>
      <xdr:col>6</xdr:col>
      <xdr:colOff>407606</xdr:colOff>
      <xdr:row>134</xdr:row>
      <xdr:rowOff>423848</xdr:rowOff>
    </xdr:to>
    <xdr:pic>
      <xdr:nvPicPr>
        <xdr:cNvPr id="63" name="Graphic 62" descr="Badge Question Mark with solid fill">
          <a:hlinkClick xmlns:r="http://schemas.openxmlformats.org/officeDocument/2006/relationships" r:id="rId60"/>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7683882"/>
          <a:ext cx="356344" cy="345916"/>
        </a:xfrm>
        <a:prstGeom prst="rect">
          <a:avLst/>
        </a:prstGeom>
      </xdr:spPr>
    </xdr:pic>
    <xdr:clientData/>
  </xdr:twoCellAnchor>
  <xdr:twoCellAnchor editAs="oneCell">
    <xdr:from>
      <xdr:col>6</xdr:col>
      <xdr:colOff>70138</xdr:colOff>
      <xdr:row>135</xdr:row>
      <xdr:rowOff>78797</xdr:rowOff>
    </xdr:from>
    <xdr:to>
      <xdr:col>6</xdr:col>
      <xdr:colOff>415052</xdr:colOff>
      <xdr:row>135</xdr:row>
      <xdr:rowOff>428523</xdr:rowOff>
    </xdr:to>
    <xdr:pic>
      <xdr:nvPicPr>
        <xdr:cNvPr id="7168" name="Graphic 7167" descr="Badge Question Mark with solid fill">
          <a:hlinkClick xmlns:r="http://schemas.openxmlformats.org/officeDocument/2006/relationships" r:id="rId61"/>
          <a:extLst>
            <a:ext uri="{FF2B5EF4-FFF2-40B4-BE49-F238E27FC236}">
              <a16:creationId xmlns:a16="http://schemas.microsoft.com/office/drawing/2014/main" id="{00000000-0008-0000-0000-00000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8" y="48189572"/>
          <a:ext cx="343009" cy="351631"/>
        </a:xfrm>
        <a:prstGeom prst="rect">
          <a:avLst/>
        </a:prstGeom>
      </xdr:spPr>
    </xdr:pic>
    <xdr:clientData/>
  </xdr:twoCellAnchor>
  <xdr:twoCellAnchor editAs="oneCell">
    <xdr:from>
      <xdr:col>6</xdr:col>
      <xdr:colOff>69273</xdr:colOff>
      <xdr:row>137</xdr:row>
      <xdr:rowOff>81396</xdr:rowOff>
    </xdr:from>
    <xdr:to>
      <xdr:col>6</xdr:col>
      <xdr:colOff>408472</xdr:colOff>
      <xdr:row>137</xdr:row>
      <xdr:rowOff>438742</xdr:rowOff>
    </xdr:to>
    <xdr:pic>
      <xdr:nvPicPr>
        <xdr:cNvPr id="7169" name="Graphic 7168" descr="Badge Question Mark with solid fill">
          <a:hlinkClick xmlns:r="http://schemas.openxmlformats.org/officeDocument/2006/relationships" r:id="rId62"/>
          <a:extLst>
            <a:ext uri="{FF2B5EF4-FFF2-40B4-BE49-F238E27FC236}">
              <a16:creationId xmlns:a16="http://schemas.microsoft.com/office/drawing/2014/main" id="{00000000-0008-0000-0000-00000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49020846"/>
          <a:ext cx="335389" cy="353536"/>
        </a:xfrm>
        <a:prstGeom prst="rect">
          <a:avLst/>
        </a:prstGeom>
      </xdr:spPr>
    </xdr:pic>
    <xdr:clientData/>
  </xdr:twoCellAnchor>
  <xdr:twoCellAnchor editAs="oneCell">
    <xdr:from>
      <xdr:col>6</xdr:col>
      <xdr:colOff>60614</xdr:colOff>
      <xdr:row>138</xdr:row>
      <xdr:rowOff>88323</xdr:rowOff>
    </xdr:from>
    <xdr:to>
      <xdr:col>6</xdr:col>
      <xdr:colOff>407433</xdr:colOff>
      <xdr:row>138</xdr:row>
      <xdr:rowOff>443764</xdr:rowOff>
    </xdr:to>
    <xdr:pic>
      <xdr:nvPicPr>
        <xdr:cNvPr id="7170" name="Graphic 7169" descr="Badge Question Mark with solid fill">
          <a:hlinkClick xmlns:r="http://schemas.openxmlformats.org/officeDocument/2006/relationships" r:id="rId63"/>
          <a:extLst>
            <a:ext uri="{FF2B5EF4-FFF2-40B4-BE49-F238E27FC236}">
              <a16:creationId xmlns:a16="http://schemas.microsoft.com/office/drawing/2014/main" id="{00000000-0008-0000-0000-00000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49532598"/>
          <a:ext cx="343009" cy="351631"/>
        </a:xfrm>
        <a:prstGeom prst="rect">
          <a:avLst/>
        </a:prstGeom>
      </xdr:spPr>
    </xdr:pic>
    <xdr:clientData/>
  </xdr:twoCellAnchor>
  <xdr:twoCellAnchor editAs="oneCell">
    <xdr:from>
      <xdr:col>6</xdr:col>
      <xdr:colOff>70138</xdr:colOff>
      <xdr:row>139</xdr:row>
      <xdr:rowOff>6062</xdr:rowOff>
    </xdr:from>
    <xdr:to>
      <xdr:col>6</xdr:col>
      <xdr:colOff>415052</xdr:colOff>
      <xdr:row>139</xdr:row>
      <xdr:rowOff>353883</xdr:rowOff>
    </xdr:to>
    <xdr:pic>
      <xdr:nvPicPr>
        <xdr:cNvPr id="7171" name="Graphic 7170" descr="Badge Question Mark with solid fill">
          <a:hlinkClick xmlns:r="http://schemas.openxmlformats.org/officeDocument/2006/relationships" r:id="rId64"/>
          <a:extLst>
            <a:ext uri="{FF2B5EF4-FFF2-40B4-BE49-F238E27FC236}">
              <a16:creationId xmlns:a16="http://schemas.microsoft.com/office/drawing/2014/main" id="{00000000-0008-0000-0000-00000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8" y="49955162"/>
          <a:ext cx="343009" cy="349726"/>
        </a:xfrm>
        <a:prstGeom prst="rect">
          <a:avLst/>
        </a:prstGeom>
      </xdr:spPr>
    </xdr:pic>
    <xdr:clientData/>
  </xdr:twoCellAnchor>
  <xdr:twoCellAnchor editAs="oneCell">
    <xdr:from>
      <xdr:col>6</xdr:col>
      <xdr:colOff>69273</xdr:colOff>
      <xdr:row>140</xdr:row>
      <xdr:rowOff>6062</xdr:rowOff>
    </xdr:from>
    <xdr:to>
      <xdr:col>6</xdr:col>
      <xdr:colOff>408472</xdr:colOff>
      <xdr:row>140</xdr:row>
      <xdr:rowOff>353883</xdr:rowOff>
    </xdr:to>
    <xdr:pic>
      <xdr:nvPicPr>
        <xdr:cNvPr id="7172" name="Graphic 7171" descr="Badge Question Mark with solid fill">
          <a:hlinkClick xmlns:r="http://schemas.openxmlformats.org/officeDocument/2006/relationships" r:id="rId65"/>
          <a:extLst>
            <a:ext uri="{FF2B5EF4-FFF2-40B4-BE49-F238E27FC236}">
              <a16:creationId xmlns:a16="http://schemas.microsoft.com/office/drawing/2014/main" id="{00000000-0008-0000-0000-00000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50336162"/>
          <a:ext cx="335389" cy="349726"/>
        </a:xfrm>
        <a:prstGeom prst="rect">
          <a:avLst/>
        </a:prstGeom>
      </xdr:spPr>
    </xdr:pic>
    <xdr:clientData/>
  </xdr:twoCellAnchor>
  <xdr:twoCellAnchor editAs="oneCell">
    <xdr:from>
      <xdr:col>6</xdr:col>
      <xdr:colOff>58882</xdr:colOff>
      <xdr:row>141</xdr:row>
      <xdr:rowOff>69273</xdr:rowOff>
    </xdr:from>
    <xdr:to>
      <xdr:col>6</xdr:col>
      <xdr:colOff>415226</xdr:colOff>
      <xdr:row>141</xdr:row>
      <xdr:rowOff>420904</xdr:rowOff>
    </xdr:to>
    <xdr:pic>
      <xdr:nvPicPr>
        <xdr:cNvPr id="7173" name="Graphic 7172" descr="Badge Question Mark with solid fill">
          <a:hlinkClick xmlns:r="http://schemas.openxmlformats.org/officeDocument/2006/relationships" r:id="rId66"/>
          <a:extLst>
            <a:ext uri="{FF2B5EF4-FFF2-40B4-BE49-F238E27FC236}">
              <a16:creationId xmlns:a16="http://schemas.microsoft.com/office/drawing/2014/main" id="{00000000-0008-0000-0000-00000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50780373"/>
          <a:ext cx="356344" cy="351631"/>
        </a:xfrm>
        <a:prstGeom prst="rect">
          <a:avLst/>
        </a:prstGeom>
      </xdr:spPr>
    </xdr:pic>
    <xdr:clientData/>
  </xdr:twoCellAnchor>
  <xdr:twoCellAnchor editAs="oneCell">
    <xdr:from>
      <xdr:col>6</xdr:col>
      <xdr:colOff>68407</xdr:colOff>
      <xdr:row>107</xdr:row>
      <xdr:rowOff>189632</xdr:rowOff>
    </xdr:from>
    <xdr:to>
      <xdr:col>6</xdr:col>
      <xdr:colOff>422846</xdr:colOff>
      <xdr:row>109</xdr:row>
      <xdr:rowOff>35229</xdr:rowOff>
    </xdr:to>
    <xdr:pic>
      <xdr:nvPicPr>
        <xdr:cNvPr id="7183" name="Graphic 7182" descr="Badge Question Mark with solid fill">
          <a:hlinkClick xmlns:r="http://schemas.openxmlformats.org/officeDocument/2006/relationships" r:id="rId67"/>
          <a:extLst>
            <a:ext uri="{FF2B5EF4-FFF2-40B4-BE49-F238E27FC236}">
              <a16:creationId xmlns:a16="http://schemas.microsoft.com/office/drawing/2014/main" id="{00000000-0008-0000-0000-00000F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9557" y="37518107"/>
          <a:ext cx="356344" cy="338992"/>
        </a:xfrm>
        <a:prstGeom prst="rect">
          <a:avLst/>
        </a:prstGeom>
      </xdr:spPr>
    </xdr:pic>
    <xdr:clientData/>
  </xdr:twoCellAnchor>
  <xdr:twoCellAnchor editAs="oneCell">
    <xdr:from>
      <xdr:col>6</xdr:col>
      <xdr:colOff>58879</xdr:colOff>
      <xdr:row>131</xdr:row>
      <xdr:rowOff>294408</xdr:rowOff>
    </xdr:from>
    <xdr:to>
      <xdr:col>6</xdr:col>
      <xdr:colOff>415223</xdr:colOff>
      <xdr:row>133</xdr:row>
      <xdr:rowOff>103806</xdr:rowOff>
    </xdr:to>
    <xdr:pic>
      <xdr:nvPicPr>
        <xdr:cNvPr id="7184" name="Graphic 7183" descr="Badge Question Mark with solid fill">
          <a:hlinkClick xmlns:r="http://schemas.openxmlformats.org/officeDocument/2006/relationships" r:id="rId68"/>
          <a:extLst>
            <a:ext uri="{FF2B5EF4-FFF2-40B4-BE49-F238E27FC236}">
              <a16:creationId xmlns:a16="http://schemas.microsoft.com/office/drawing/2014/main" id="{00000000-0008-0000-0000-00001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29" y="46957383"/>
          <a:ext cx="356344" cy="348513"/>
        </a:xfrm>
        <a:prstGeom prst="rect">
          <a:avLst/>
        </a:prstGeom>
      </xdr:spPr>
    </xdr:pic>
    <xdr:clientData/>
  </xdr:twoCellAnchor>
  <xdr:twoCellAnchor editAs="oneCell">
    <xdr:from>
      <xdr:col>6</xdr:col>
      <xdr:colOff>48491</xdr:colOff>
      <xdr:row>144</xdr:row>
      <xdr:rowOff>16452</xdr:rowOff>
    </xdr:from>
    <xdr:to>
      <xdr:col>6</xdr:col>
      <xdr:colOff>399120</xdr:colOff>
      <xdr:row>144</xdr:row>
      <xdr:rowOff>369988</xdr:rowOff>
    </xdr:to>
    <xdr:pic>
      <xdr:nvPicPr>
        <xdr:cNvPr id="7185" name="Graphic 7184" descr="Badge Question Mark with solid fill">
          <a:hlinkClick xmlns:r="http://schemas.openxmlformats.org/officeDocument/2006/relationships" r:id="rId69"/>
          <a:extLst>
            <a:ext uri="{FF2B5EF4-FFF2-40B4-BE49-F238E27FC236}">
              <a16:creationId xmlns:a16="http://schemas.microsoft.com/office/drawing/2014/main" id="{00000000-0008-0000-0000-00001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51937227"/>
          <a:ext cx="346819" cy="351631"/>
        </a:xfrm>
        <a:prstGeom prst="rect">
          <a:avLst/>
        </a:prstGeom>
      </xdr:spPr>
    </xdr:pic>
    <xdr:clientData/>
  </xdr:twoCellAnchor>
  <xdr:twoCellAnchor editAs="oneCell">
    <xdr:from>
      <xdr:col>6</xdr:col>
      <xdr:colOff>58015</xdr:colOff>
      <xdr:row>145</xdr:row>
      <xdr:rowOff>6927</xdr:rowOff>
    </xdr:from>
    <xdr:to>
      <xdr:col>6</xdr:col>
      <xdr:colOff>406739</xdr:colOff>
      <xdr:row>145</xdr:row>
      <xdr:rowOff>362368</xdr:rowOff>
    </xdr:to>
    <xdr:pic>
      <xdr:nvPicPr>
        <xdr:cNvPr id="7186" name="Graphic 7185" descr="Badge Question Mark with solid fill">
          <a:hlinkClick xmlns:r="http://schemas.openxmlformats.org/officeDocument/2006/relationships" r:id="rId70"/>
          <a:extLst>
            <a:ext uri="{FF2B5EF4-FFF2-40B4-BE49-F238E27FC236}">
              <a16:creationId xmlns:a16="http://schemas.microsoft.com/office/drawing/2014/main" id="{00000000-0008-0000-0000-00001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5" y="52308702"/>
          <a:ext cx="346819" cy="351631"/>
        </a:xfrm>
        <a:prstGeom prst="rect">
          <a:avLst/>
        </a:prstGeom>
      </xdr:spPr>
    </xdr:pic>
    <xdr:clientData/>
  </xdr:twoCellAnchor>
  <xdr:twoCellAnchor editAs="oneCell">
    <xdr:from>
      <xdr:col>6</xdr:col>
      <xdr:colOff>60614</xdr:colOff>
      <xdr:row>145</xdr:row>
      <xdr:rowOff>374073</xdr:rowOff>
    </xdr:from>
    <xdr:to>
      <xdr:col>6</xdr:col>
      <xdr:colOff>407433</xdr:colOff>
      <xdr:row>146</xdr:row>
      <xdr:rowOff>339683</xdr:rowOff>
    </xdr:to>
    <xdr:pic>
      <xdr:nvPicPr>
        <xdr:cNvPr id="7187" name="Graphic 7186" descr="Badge Question Mark with solid fill">
          <a:hlinkClick xmlns:r="http://schemas.openxmlformats.org/officeDocument/2006/relationships" r:id="rId71"/>
          <a:extLst>
            <a:ext uri="{FF2B5EF4-FFF2-40B4-BE49-F238E27FC236}">
              <a16:creationId xmlns:a16="http://schemas.microsoft.com/office/drawing/2014/main" id="{00000000-0008-0000-0000-00001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52675848"/>
          <a:ext cx="343009" cy="344705"/>
        </a:xfrm>
        <a:prstGeom prst="rect">
          <a:avLst/>
        </a:prstGeom>
      </xdr:spPr>
    </xdr:pic>
    <xdr:clientData/>
  </xdr:twoCellAnchor>
  <xdr:twoCellAnchor editAs="oneCell">
    <xdr:from>
      <xdr:col>6</xdr:col>
      <xdr:colOff>60614</xdr:colOff>
      <xdr:row>147</xdr:row>
      <xdr:rowOff>83993</xdr:rowOff>
    </xdr:from>
    <xdr:to>
      <xdr:col>6</xdr:col>
      <xdr:colOff>407433</xdr:colOff>
      <xdr:row>147</xdr:row>
      <xdr:rowOff>429909</xdr:rowOff>
    </xdr:to>
    <xdr:pic>
      <xdr:nvPicPr>
        <xdr:cNvPr id="7188" name="Graphic 7187" descr="Badge Question Mark with solid fill">
          <a:hlinkClick xmlns:r="http://schemas.openxmlformats.org/officeDocument/2006/relationships" r:id="rId72"/>
          <a:extLst>
            <a:ext uri="{FF2B5EF4-FFF2-40B4-BE49-F238E27FC236}">
              <a16:creationId xmlns:a16="http://schemas.microsoft.com/office/drawing/2014/main" id="{00000000-0008-0000-0000-00001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53081093"/>
          <a:ext cx="343009" cy="347821"/>
        </a:xfrm>
        <a:prstGeom prst="rect">
          <a:avLst/>
        </a:prstGeom>
      </xdr:spPr>
    </xdr:pic>
    <xdr:clientData/>
  </xdr:twoCellAnchor>
  <xdr:twoCellAnchor editAs="oneCell">
    <xdr:from>
      <xdr:col>6</xdr:col>
      <xdr:colOff>38100</xdr:colOff>
      <xdr:row>148</xdr:row>
      <xdr:rowOff>322984</xdr:rowOff>
    </xdr:from>
    <xdr:to>
      <xdr:col>6</xdr:col>
      <xdr:colOff>416092</xdr:colOff>
      <xdr:row>149</xdr:row>
      <xdr:rowOff>369815</xdr:rowOff>
    </xdr:to>
    <xdr:pic>
      <xdr:nvPicPr>
        <xdr:cNvPr id="7189" name="Graphic 7188" descr="Badge Question Mark with solid fill">
          <a:hlinkClick xmlns:r="http://schemas.openxmlformats.org/officeDocument/2006/relationships" r:id="rId73"/>
          <a:extLst>
            <a:ext uri="{FF2B5EF4-FFF2-40B4-BE49-F238E27FC236}">
              <a16:creationId xmlns:a16="http://schemas.microsoft.com/office/drawing/2014/main" id="{00000000-0008-0000-0000-00001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0" y="53824909"/>
          <a:ext cx="376087" cy="368776"/>
        </a:xfrm>
        <a:prstGeom prst="rect">
          <a:avLst/>
        </a:prstGeom>
      </xdr:spPr>
    </xdr:pic>
    <xdr:clientData/>
  </xdr:twoCellAnchor>
  <xdr:twoCellAnchor editAs="oneCell">
    <xdr:from>
      <xdr:col>6</xdr:col>
      <xdr:colOff>58016</xdr:colOff>
      <xdr:row>150</xdr:row>
      <xdr:rowOff>15587</xdr:rowOff>
    </xdr:from>
    <xdr:to>
      <xdr:col>6</xdr:col>
      <xdr:colOff>406740</xdr:colOff>
      <xdr:row>150</xdr:row>
      <xdr:rowOff>369123</xdr:rowOff>
    </xdr:to>
    <xdr:pic>
      <xdr:nvPicPr>
        <xdr:cNvPr id="7190" name="Graphic 7189" descr="Badge Question Mark with solid fill">
          <a:hlinkClick xmlns:r="http://schemas.openxmlformats.org/officeDocument/2006/relationships" r:id="rId74"/>
          <a:extLst>
            <a:ext uri="{FF2B5EF4-FFF2-40B4-BE49-F238E27FC236}">
              <a16:creationId xmlns:a16="http://schemas.microsoft.com/office/drawing/2014/main" id="{00000000-0008-0000-0000-000016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54222362"/>
          <a:ext cx="346819" cy="349726"/>
        </a:xfrm>
        <a:prstGeom prst="rect">
          <a:avLst/>
        </a:prstGeom>
      </xdr:spPr>
    </xdr:pic>
    <xdr:clientData/>
  </xdr:twoCellAnchor>
  <xdr:twoCellAnchor editAs="oneCell">
    <xdr:from>
      <xdr:col>6</xdr:col>
      <xdr:colOff>58881</xdr:colOff>
      <xdr:row>152</xdr:row>
      <xdr:rowOff>17319</xdr:rowOff>
    </xdr:from>
    <xdr:to>
      <xdr:col>6</xdr:col>
      <xdr:colOff>415225</xdr:colOff>
      <xdr:row>152</xdr:row>
      <xdr:rowOff>376570</xdr:rowOff>
    </xdr:to>
    <xdr:pic>
      <xdr:nvPicPr>
        <xdr:cNvPr id="7191" name="Graphic 7190" descr="Badge Question Mark with solid fill">
          <a:hlinkClick xmlns:r="http://schemas.openxmlformats.org/officeDocument/2006/relationships" r:id="rId75"/>
          <a:extLst>
            <a:ext uri="{FF2B5EF4-FFF2-40B4-BE49-F238E27FC236}">
              <a16:creationId xmlns:a16="http://schemas.microsoft.com/office/drawing/2014/main" id="{00000000-0008-0000-0000-000017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1" y="54928944"/>
          <a:ext cx="356344" cy="359251"/>
        </a:xfrm>
        <a:prstGeom prst="rect">
          <a:avLst/>
        </a:prstGeom>
      </xdr:spPr>
    </xdr:pic>
    <xdr:clientData/>
  </xdr:twoCellAnchor>
  <xdr:twoCellAnchor editAs="oneCell">
    <xdr:from>
      <xdr:col>6</xdr:col>
      <xdr:colOff>60613</xdr:colOff>
      <xdr:row>153</xdr:row>
      <xdr:rowOff>3463</xdr:rowOff>
    </xdr:from>
    <xdr:to>
      <xdr:col>6</xdr:col>
      <xdr:colOff>407432</xdr:colOff>
      <xdr:row>153</xdr:row>
      <xdr:rowOff>362714</xdr:rowOff>
    </xdr:to>
    <xdr:pic>
      <xdr:nvPicPr>
        <xdr:cNvPr id="7192" name="Graphic 7191" descr="Badge Question Mark with solid fill">
          <a:hlinkClick xmlns:r="http://schemas.openxmlformats.org/officeDocument/2006/relationships" r:id="rId76"/>
          <a:extLst>
            <a:ext uri="{FF2B5EF4-FFF2-40B4-BE49-F238E27FC236}">
              <a16:creationId xmlns:a16="http://schemas.microsoft.com/office/drawing/2014/main" id="{00000000-0008-0000-0000-000018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3" y="55296088"/>
          <a:ext cx="343009" cy="355441"/>
        </a:xfrm>
        <a:prstGeom prst="rect">
          <a:avLst/>
        </a:prstGeom>
      </xdr:spPr>
    </xdr:pic>
    <xdr:clientData/>
  </xdr:twoCellAnchor>
  <xdr:twoCellAnchor editAs="oneCell">
    <xdr:from>
      <xdr:col>6</xdr:col>
      <xdr:colOff>70139</xdr:colOff>
      <xdr:row>155</xdr:row>
      <xdr:rowOff>43296</xdr:rowOff>
    </xdr:from>
    <xdr:to>
      <xdr:col>6</xdr:col>
      <xdr:colOff>415053</xdr:colOff>
      <xdr:row>155</xdr:row>
      <xdr:rowOff>385402</xdr:rowOff>
    </xdr:to>
    <xdr:pic>
      <xdr:nvPicPr>
        <xdr:cNvPr id="7193" name="Graphic 7192" descr="Badge Question Mark with solid fill">
          <a:hlinkClick xmlns:r="http://schemas.openxmlformats.org/officeDocument/2006/relationships" r:id="rId77"/>
          <a:extLst>
            <a:ext uri="{FF2B5EF4-FFF2-40B4-BE49-F238E27FC236}">
              <a16:creationId xmlns:a16="http://schemas.microsoft.com/office/drawing/2014/main" id="{00000000-0008-0000-0000-000019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9" y="56031246"/>
          <a:ext cx="343009" cy="342106"/>
        </a:xfrm>
        <a:prstGeom prst="rect">
          <a:avLst/>
        </a:prstGeom>
      </xdr:spPr>
    </xdr:pic>
    <xdr:clientData/>
  </xdr:twoCellAnchor>
  <xdr:twoCellAnchor editAs="oneCell">
    <xdr:from>
      <xdr:col>6</xdr:col>
      <xdr:colOff>59748</xdr:colOff>
      <xdr:row>156</xdr:row>
      <xdr:rowOff>87457</xdr:rowOff>
    </xdr:from>
    <xdr:to>
      <xdr:col>6</xdr:col>
      <xdr:colOff>393232</xdr:colOff>
      <xdr:row>156</xdr:row>
      <xdr:rowOff>431468</xdr:rowOff>
    </xdr:to>
    <xdr:pic>
      <xdr:nvPicPr>
        <xdr:cNvPr id="7194" name="Graphic 7193" descr="Badge Question Mark with solid fill">
          <a:hlinkClick xmlns:r="http://schemas.openxmlformats.org/officeDocument/2006/relationships" r:id="rId78"/>
          <a:extLst>
            <a:ext uri="{FF2B5EF4-FFF2-40B4-BE49-F238E27FC236}">
              <a16:creationId xmlns:a16="http://schemas.microsoft.com/office/drawing/2014/main" id="{00000000-0008-0000-0000-00001A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56513557"/>
          <a:ext cx="335389" cy="345916"/>
        </a:xfrm>
        <a:prstGeom prst="rect">
          <a:avLst/>
        </a:prstGeom>
      </xdr:spPr>
    </xdr:pic>
    <xdr:clientData/>
  </xdr:twoCellAnchor>
  <xdr:twoCellAnchor editAs="oneCell">
    <xdr:from>
      <xdr:col>6</xdr:col>
      <xdr:colOff>59747</xdr:colOff>
      <xdr:row>158</xdr:row>
      <xdr:rowOff>87457</xdr:rowOff>
    </xdr:from>
    <xdr:to>
      <xdr:col>6</xdr:col>
      <xdr:colOff>393231</xdr:colOff>
      <xdr:row>158</xdr:row>
      <xdr:rowOff>431468</xdr:rowOff>
    </xdr:to>
    <xdr:pic>
      <xdr:nvPicPr>
        <xdr:cNvPr id="7195" name="Graphic 7194" descr="Badge Question Mark with solid fill">
          <a:hlinkClick xmlns:r="http://schemas.openxmlformats.org/officeDocument/2006/relationships" r:id="rId79"/>
          <a:extLst>
            <a:ext uri="{FF2B5EF4-FFF2-40B4-BE49-F238E27FC236}">
              <a16:creationId xmlns:a16="http://schemas.microsoft.com/office/drawing/2014/main" id="{00000000-0008-0000-0000-00001B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57342232"/>
          <a:ext cx="335389" cy="345916"/>
        </a:xfrm>
        <a:prstGeom prst="rect">
          <a:avLst/>
        </a:prstGeom>
      </xdr:spPr>
    </xdr:pic>
    <xdr:clientData/>
  </xdr:twoCellAnchor>
  <xdr:twoCellAnchor editAs="oneCell">
    <xdr:from>
      <xdr:col>6</xdr:col>
      <xdr:colOff>58016</xdr:colOff>
      <xdr:row>159</xdr:row>
      <xdr:rowOff>10390</xdr:rowOff>
    </xdr:from>
    <xdr:to>
      <xdr:col>6</xdr:col>
      <xdr:colOff>406740</xdr:colOff>
      <xdr:row>159</xdr:row>
      <xdr:rowOff>381071</xdr:rowOff>
    </xdr:to>
    <xdr:pic>
      <xdr:nvPicPr>
        <xdr:cNvPr id="7196" name="Graphic 7195" descr="Badge Question Mark with solid fill">
          <a:hlinkClick xmlns:r="http://schemas.openxmlformats.org/officeDocument/2006/relationships" r:id="rId80"/>
          <a:extLst>
            <a:ext uri="{FF2B5EF4-FFF2-40B4-BE49-F238E27FC236}">
              <a16:creationId xmlns:a16="http://schemas.microsoft.com/office/drawing/2014/main" id="{00000000-0008-0000-0000-00001C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554316" y="60446515"/>
          <a:ext cx="348724" cy="370681"/>
        </a:xfrm>
        <a:prstGeom prst="rect">
          <a:avLst/>
        </a:prstGeom>
      </xdr:spPr>
    </xdr:pic>
    <xdr:clientData/>
  </xdr:twoCellAnchor>
  <xdr:twoCellAnchor editAs="oneCell">
    <xdr:from>
      <xdr:col>6</xdr:col>
      <xdr:colOff>59748</xdr:colOff>
      <xdr:row>163</xdr:row>
      <xdr:rowOff>28575</xdr:rowOff>
    </xdr:from>
    <xdr:to>
      <xdr:col>6</xdr:col>
      <xdr:colOff>393232</xdr:colOff>
      <xdr:row>163</xdr:row>
      <xdr:rowOff>376396</xdr:rowOff>
    </xdr:to>
    <xdr:pic>
      <xdr:nvPicPr>
        <xdr:cNvPr id="7197" name="Graphic 7196" descr="Badge Question Mark with solid fill">
          <a:hlinkClick xmlns:r="http://schemas.openxmlformats.org/officeDocument/2006/relationships" r:id="rId81"/>
          <a:extLst>
            <a:ext uri="{FF2B5EF4-FFF2-40B4-BE49-F238E27FC236}">
              <a16:creationId xmlns:a16="http://schemas.microsoft.com/office/drawing/2014/main" id="{00000000-0008-0000-0000-00001D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59235975"/>
          <a:ext cx="335389" cy="345916"/>
        </a:xfrm>
        <a:prstGeom prst="rect">
          <a:avLst/>
        </a:prstGeom>
      </xdr:spPr>
    </xdr:pic>
    <xdr:clientData/>
  </xdr:twoCellAnchor>
  <xdr:twoCellAnchor editAs="oneCell">
    <xdr:from>
      <xdr:col>6</xdr:col>
      <xdr:colOff>48491</xdr:colOff>
      <xdr:row>160</xdr:row>
      <xdr:rowOff>286617</xdr:rowOff>
    </xdr:from>
    <xdr:to>
      <xdr:col>6</xdr:col>
      <xdr:colOff>406740</xdr:colOff>
      <xdr:row>162</xdr:row>
      <xdr:rowOff>110044</xdr:rowOff>
    </xdr:to>
    <xdr:pic>
      <xdr:nvPicPr>
        <xdr:cNvPr id="7199" name="Graphic 7198" descr="Badge Question Mark with solid fill">
          <a:hlinkClick xmlns:r="http://schemas.openxmlformats.org/officeDocument/2006/relationships" r:id="rId82"/>
          <a:extLst>
            <a:ext uri="{FF2B5EF4-FFF2-40B4-BE49-F238E27FC236}">
              <a16:creationId xmlns:a16="http://schemas.microsoft.com/office/drawing/2014/main" id="{00000000-0008-0000-0000-00001F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58551042"/>
          <a:ext cx="356344" cy="354922"/>
        </a:xfrm>
        <a:prstGeom prst="rect">
          <a:avLst/>
        </a:prstGeom>
      </xdr:spPr>
    </xdr:pic>
    <xdr:clientData/>
  </xdr:twoCellAnchor>
  <xdr:twoCellAnchor editAs="oneCell">
    <xdr:from>
      <xdr:col>6</xdr:col>
      <xdr:colOff>49356</xdr:colOff>
      <xdr:row>165</xdr:row>
      <xdr:rowOff>88323</xdr:rowOff>
    </xdr:from>
    <xdr:to>
      <xdr:col>6</xdr:col>
      <xdr:colOff>407605</xdr:colOff>
      <xdr:row>165</xdr:row>
      <xdr:rowOff>443764</xdr:rowOff>
    </xdr:to>
    <xdr:pic>
      <xdr:nvPicPr>
        <xdr:cNvPr id="7200" name="Graphic 7199" descr="Badge Question Mark with solid fill">
          <a:hlinkClick xmlns:r="http://schemas.openxmlformats.org/officeDocument/2006/relationships" r:id="rId83"/>
          <a:extLst>
            <a:ext uri="{FF2B5EF4-FFF2-40B4-BE49-F238E27FC236}">
              <a16:creationId xmlns:a16="http://schemas.microsoft.com/office/drawing/2014/main" id="{00000000-0008-0000-0000-00002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60000573"/>
          <a:ext cx="356344" cy="351631"/>
        </a:xfrm>
        <a:prstGeom prst="rect">
          <a:avLst/>
        </a:prstGeom>
      </xdr:spPr>
    </xdr:pic>
    <xdr:clientData/>
  </xdr:twoCellAnchor>
  <xdr:twoCellAnchor editAs="oneCell">
    <xdr:from>
      <xdr:col>6</xdr:col>
      <xdr:colOff>58882</xdr:colOff>
      <xdr:row>166</xdr:row>
      <xdr:rowOff>15587</xdr:rowOff>
    </xdr:from>
    <xdr:to>
      <xdr:col>6</xdr:col>
      <xdr:colOff>415226</xdr:colOff>
      <xdr:row>166</xdr:row>
      <xdr:rowOff>369123</xdr:rowOff>
    </xdr:to>
    <xdr:pic>
      <xdr:nvPicPr>
        <xdr:cNvPr id="7201" name="Graphic 7200" descr="Badge Question Mark with solid fill">
          <a:hlinkClick xmlns:r="http://schemas.openxmlformats.org/officeDocument/2006/relationships" r:id="rId84"/>
          <a:extLst>
            <a:ext uri="{FF2B5EF4-FFF2-40B4-BE49-F238E27FC236}">
              <a16:creationId xmlns:a16="http://schemas.microsoft.com/office/drawing/2014/main" id="{00000000-0008-0000-0000-00002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60432662"/>
          <a:ext cx="356344" cy="349726"/>
        </a:xfrm>
        <a:prstGeom prst="rect">
          <a:avLst/>
        </a:prstGeom>
      </xdr:spPr>
    </xdr:pic>
    <xdr:clientData/>
  </xdr:twoCellAnchor>
  <xdr:twoCellAnchor editAs="oneCell">
    <xdr:from>
      <xdr:col>6</xdr:col>
      <xdr:colOff>47624</xdr:colOff>
      <xdr:row>167</xdr:row>
      <xdr:rowOff>134217</xdr:rowOff>
    </xdr:from>
    <xdr:to>
      <xdr:col>6</xdr:col>
      <xdr:colOff>407777</xdr:colOff>
      <xdr:row>168</xdr:row>
      <xdr:rowOff>240797</xdr:rowOff>
    </xdr:to>
    <xdr:pic>
      <xdr:nvPicPr>
        <xdr:cNvPr id="7202" name="Graphic 7201" descr="Badge Question Mark with solid fill">
          <a:hlinkClick xmlns:r="http://schemas.openxmlformats.org/officeDocument/2006/relationships" r:id="rId85"/>
          <a:extLst>
            <a:ext uri="{FF2B5EF4-FFF2-40B4-BE49-F238E27FC236}">
              <a16:creationId xmlns:a16="http://schemas.microsoft.com/office/drawing/2014/main" id="{00000000-0008-0000-0000-00002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4" y="60932292"/>
          <a:ext cx="356343" cy="356135"/>
        </a:xfrm>
        <a:prstGeom prst="rect">
          <a:avLst/>
        </a:prstGeom>
      </xdr:spPr>
    </xdr:pic>
    <xdr:clientData/>
  </xdr:twoCellAnchor>
  <xdr:twoCellAnchor editAs="oneCell">
    <xdr:from>
      <xdr:col>6</xdr:col>
      <xdr:colOff>38101</xdr:colOff>
      <xdr:row>170</xdr:row>
      <xdr:rowOff>8660</xdr:rowOff>
    </xdr:from>
    <xdr:to>
      <xdr:col>6</xdr:col>
      <xdr:colOff>416092</xdr:colOff>
      <xdr:row>170</xdr:row>
      <xdr:rowOff>377436</xdr:rowOff>
    </xdr:to>
    <xdr:pic>
      <xdr:nvPicPr>
        <xdr:cNvPr id="7203" name="Graphic 7202" descr="Badge Question Mark with solid fill">
          <a:hlinkClick xmlns:r="http://schemas.openxmlformats.org/officeDocument/2006/relationships" r:id="rId86"/>
          <a:extLst>
            <a:ext uri="{FF2B5EF4-FFF2-40B4-BE49-F238E27FC236}">
              <a16:creationId xmlns:a16="http://schemas.microsoft.com/office/drawing/2014/main" id="{00000000-0008-0000-0000-00002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1" y="61759235"/>
          <a:ext cx="376086" cy="368776"/>
        </a:xfrm>
        <a:prstGeom prst="rect">
          <a:avLst/>
        </a:prstGeom>
      </xdr:spPr>
    </xdr:pic>
    <xdr:clientData/>
  </xdr:twoCellAnchor>
  <xdr:twoCellAnchor editAs="oneCell">
    <xdr:from>
      <xdr:col>6</xdr:col>
      <xdr:colOff>59747</xdr:colOff>
      <xdr:row>176</xdr:row>
      <xdr:rowOff>3464</xdr:rowOff>
    </xdr:from>
    <xdr:to>
      <xdr:col>6</xdr:col>
      <xdr:colOff>408471</xdr:colOff>
      <xdr:row>176</xdr:row>
      <xdr:rowOff>370335</xdr:rowOff>
    </xdr:to>
    <xdr:pic>
      <xdr:nvPicPr>
        <xdr:cNvPr id="7204" name="Graphic 7203" descr="Badge Question Mark with solid fill">
          <a:hlinkClick xmlns:r="http://schemas.openxmlformats.org/officeDocument/2006/relationships" r:id="rId87"/>
          <a:extLst>
            <a:ext uri="{FF2B5EF4-FFF2-40B4-BE49-F238E27FC236}">
              <a16:creationId xmlns:a16="http://schemas.microsoft.com/office/drawing/2014/main" id="{00000000-0008-0000-0000-00002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63373289"/>
          <a:ext cx="346819" cy="364966"/>
        </a:xfrm>
        <a:prstGeom prst="rect">
          <a:avLst/>
        </a:prstGeom>
      </xdr:spPr>
    </xdr:pic>
    <xdr:clientData/>
  </xdr:twoCellAnchor>
  <xdr:twoCellAnchor editAs="oneCell">
    <xdr:from>
      <xdr:col>6</xdr:col>
      <xdr:colOff>49357</xdr:colOff>
      <xdr:row>177</xdr:row>
      <xdr:rowOff>151535</xdr:rowOff>
    </xdr:from>
    <xdr:to>
      <xdr:col>6</xdr:col>
      <xdr:colOff>415226</xdr:colOff>
      <xdr:row>178</xdr:row>
      <xdr:rowOff>148317</xdr:rowOff>
    </xdr:to>
    <xdr:pic>
      <xdr:nvPicPr>
        <xdr:cNvPr id="7205" name="Graphic 7204" descr="Badge Question Mark with solid fill">
          <a:hlinkClick xmlns:r="http://schemas.openxmlformats.org/officeDocument/2006/relationships" r:id="rId88"/>
          <a:extLst>
            <a:ext uri="{FF2B5EF4-FFF2-40B4-BE49-F238E27FC236}">
              <a16:creationId xmlns:a16="http://schemas.microsoft.com/office/drawing/2014/main" id="{00000000-0008-0000-0000-00002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63902360"/>
          <a:ext cx="365869" cy="377782"/>
        </a:xfrm>
        <a:prstGeom prst="rect">
          <a:avLst/>
        </a:prstGeom>
      </xdr:spPr>
    </xdr:pic>
    <xdr:clientData/>
  </xdr:twoCellAnchor>
  <xdr:twoCellAnchor editAs="oneCell">
    <xdr:from>
      <xdr:col>6</xdr:col>
      <xdr:colOff>69273</xdr:colOff>
      <xdr:row>180</xdr:row>
      <xdr:rowOff>6927</xdr:rowOff>
    </xdr:from>
    <xdr:to>
      <xdr:col>6</xdr:col>
      <xdr:colOff>408472</xdr:colOff>
      <xdr:row>180</xdr:row>
      <xdr:rowOff>362368</xdr:rowOff>
    </xdr:to>
    <xdr:pic>
      <xdr:nvPicPr>
        <xdr:cNvPr id="7207" name="Graphic 7206" descr="Badge Question Mark with solid fill">
          <a:hlinkClick xmlns:r="http://schemas.openxmlformats.org/officeDocument/2006/relationships" r:id="rId89"/>
          <a:extLst>
            <a:ext uri="{FF2B5EF4-FFF2-40B4-BE49-F238E27FC236}">
              <a16:creationId xmlns:a16="http://schemas.microsoft.com/office/drawing/2014/main" id="{00000000-0008-0000-0000-000027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64776927"/>
          <a:ext cx="335389" cy="351631"/>
        </a:xfrm>
        <a:prstGeom prst="rect">
          <a:avLst/>
        </a:prstGeom>
      </xdr:spPr>
    </xdr:pic>
    <xdr:clientData/>
  </xdr:twoCellAnchor>
  <xdr:twoCellAnchor editAs="oneCell">
    <xdr:from>
      <xdr:col>6</xdr:col>
      <xdr:colOff>76200</xdr:colOff>
      <xdr:row>181</xdr:row>
      <xdr:rowOff>72737</xdr:rowOff>
    </xdr:from>
    <xdr:to>
      <xdr:col>6</xdr:col>
      <xdr:colOff>416092</xdr:colOff>
      <xdr:row>181</xdr:row>
      <xdr:rowOff>422463</xdr:rowOff>
    </xdr:to>
    <xdr:pic>
      <xdr:nvPicPr>
        <xdr:cNvPr id="7208" name="Graphic 7207" descr="Badge Question Mark with solid fill">
          <a:hlinkClick xmlns:r="http://schemas.openxmlformats.org/officeDocument/2006/relationships" r:id="rId90"/>
          <a:extLst>
            <a:ext uri="{FF2B5EF4-FFF2-40B4-BE49-F238E27FC236}">
              <a16:creationId xmlns:a16="http://schemas.microsoft.com/office/drawing/2014/main" id="{00000000-0008-0000-0000-000028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7350" y="65223737"/>
          <a:ext cx="337987" cy="349726"/>
        </a:xfrm>
        <a:prstGeom prst="rect">
          <a:avLst/>
        </a:prstGeom>
      </xdr:spPr>
    </xdr:pic>
    <xdr:clientData/>
  </xdr:twoCellAnchor>
  <xdr:twoCellAnchor editAs="oneCell">
    <xdr:from>
      <xdr:col>6</xdr:col>
      <xdr:colOff>51089</xdr:colOff>
      <xdr:row>142</xdr:row>
      <xdr:rowOff>25112</xdr:rowOff>
    </xdr:from>
    <xdr:to>
      <xdr:col>6</xdr:col>
      <xdr:colOff>392193</xdr:colOff>
      <xdr:row>142</xdr:row>
      <xdr:rowOff>376743</xdr:rowOff>
    </xdr:to>
    <xdr:pic>
      <xdr:nvPicPr>
        <xdr:cNvPr id="7174" name="Graphic 7173" descr="Badge Question Mark with solid fill">
          <a:hlinkClick xmlns:r="http://schemas.openxmlformats.org/officeDocument/2006/relationships" r:id="rId91"/>
          <a:extLst>
            <a:ext uri="{FF2B5EF4-FFF2-40B4-BE49-F238E27FC236}">
              <a16:creationId xmlns:a16="http://schemas.microsoft.com/office/drawing/2014/main" id="{00000000-0008-0000-0000-000006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2239" y="51241037"/>
          <a:ext cx="343009" cy="349726"/>
        </a:xfrm>
        <a:prstGeom prst="rect">
          <a:avLst/>
        </a:prstGeom>
      </xdr:spPr>
    </xdr:pic>
    <xdr:clientData/>
  </xdr:twoCellAnchor>
  <xdr:twoCellAnchor editAs="oneCell">
    <xdr:from>
      <xdr:col>5</xdr:col>
      <xdr:colOff>647700</xdr:colOff>
      <xdr:row>18</xdr:row>
      <xdr:rowOff>57150</xdr:rowOff>
    </xdr:from>
    <xdr:to>
      <xdr:col>5</xdr:col>
      <xdr:colOff>1533714</xdr:colOff>
      <xdr:row>18</xdr:row>
      <xdr:rowOff>944880</xdr:rowOff>
    </xdr:to>
    <xdr:pic>
      <xdr:nvPicPr>
        <xdr:cNvPr id="2" name="Picture 1">
          <a:extLst>
            <a:ext uri="{FF2B5EF4-FFF2-40B4-BE49-F238E27FC236}">
              <a16:creationId xmlns:a16="http://schemas.microsoft.com/office/drawing/2014/main" id="{D8FD4C7D-C29A-F803-FAC4-A030A8055524}"/>
            </a:ext>
          </a:extLst>
        </xdr:cNvPr>
        <xdr:cNvPicPr>
          <a:picLocks noChangeAspect="1"/>
        </xdr:cNvPicPr>
      </xdr:nvPicPr>
      <xdr:blipFill>
        <a:blip xmlns:r="http://schemas.openxmlformats.org/officeDocument/2006/relationships" r:embed="rId92"/>
        <a:stretch>
          <a:fillRect/>
        </a:stretch>
      </xdr:blipFill>
      <xdr:spPr>
        <a:xfrm>
          <a:off x="7753350" y="4876800"/>
          <a:ext cx="887919" cy="885825"/>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95251</xdr:colOff>
      <xdr:row>0</xdr:row>
      <xdr:rowOff>190501</xdr:rowOff>
    </xdr:from>
    <xdr:to>
      <xdr:col>1</xdr:col>
      <xdr:colOff>1637812</xdr:colOff>
      <xdr:row>3</xdr:row>
      <xdr:rowOff>134922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5251" y="190501"/>
          <a:ext cx="2008228" cy="6708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9</xdr:row>
      <xdr:rowOff>3969</xdr:rowOff>
    </xdr:from>
    <xdr:to>
      <xdr:col>7</xdr:col>
      <xdr:colOff>5012</xdr:colOff>
      <xdr:row>17</xdr:row>
      <xdr:rowOff>19050</xdr:rowOff>
    </xdr:to>
    <xdr:graphicFrame macro="">
      <xdr:nvGraphicFramePr>
        <xdr:cNvPr id="2" name="Chart 1">
          <a:extLst>
            <a:ext uri="{FF2B5EF4-FFF2-40B4-BE49-F238E27FC236}">
              <a16:creationId xmlns:a16="http://schemas.microsoft.com/office/drawing/2014/main" id="{B9B77B1C-1B3C-442F-98FF-FCAE6D6B9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5012</xdr:colOff>
      <xdr:row>9</xdr:row>
      <xdr:rowOff>3969</xdr:rowOff>
    </xdr:from>
    <xdr:to>
      <xdr:col>10</xdr:col>
      <xdr:colOff>20053</xdr:colOff>
      <xdr:row>17</xdr:row>
      <xdr:rowOff>19050</xdr:rowOff>
    </xdr:to>
    <xdr:graphicFrame macro="">
      <xdr:nvGraphicFramePr>
        <xdr:cNvPr id="3" name="Chart 2">
          <a:extLst>
            <a:ext uri="{FF2B5EF4-FFF2-40B4-BE49-F238E27FC236}">
              <a16:creationId xmlns:a16="http://schemas.microsoft.com/office/drawing/2014/main" id="{02B8F55C-6E6D-47EB-8B34-9278ABA4C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5012</xdr:colOff>
      <xdr:row>9</xdr:row>
      <xdr:rowOff>0</xdr:rowOff>
    </xdr:from>
    <xdr:to>
      <xdr:col>13</xdr:col>
      <xdr:colOff>1587</xdr:colOff>
      <xdr:row>17</xdr:row>
      <xdr:rowOff>19050</xdr:rowOff>
    </xdr:to>
    <xdr:graphicFrame macro="">
      <xdr:nvGraphicFramePr>
        <xdr:cNvPr id="4" name="Chart 3">
          <a:extLst>
            <a:ext uri="{FF2B5EF4-FFF2-40B4-BE49-F238E27FC236}">
              <a16:creationId xmlns:a16="http://schemas.microsoft.com/office/drawing/2014/main" id="{4EF2046D-5318-4482-B9BF-5A92EDF60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113008</xdr:colOff>
      <xdr:row>0</xdr:row>
      <xdr:rowOff>129154</xdr:rowOff>
    </xdr:from>
    <xdr:to>
      <xdr:col>1</xdr:col>
      <xdr:colOff>2127459</xdr:colOff>
      <xdr:row>4</xdr:row>
      <xdr:rowOff>38100</xdr:rowOff>
    </xdr:to>
    <xdr:pic>
      <xdr:nvPicPr>
        <xdr:cNvPr id="5" name="Picture 4">
          <a:extLst>
            <a:ext uri="{FF2B5EF4-FFF2-40B4-BE49-F238E27FC236}">
              <a16:creationId xmlns:a16="http://schemas.microsoft.com/office/drawing/2014/main" id="{E6CEDCED-6E9C-43EA-8A4C-D9F1334D5E4A}"/>
            </a:ext>
          </a:extLst>
        </xdr:cNvPr>
        <xdr:cNvPicPr>
          <a:picLocks noChangeAspect="1"/>
        </xdr:cNvPicPr>
      </xdr:nvPicPr>
      <xdr:blipFill>
        <a:blip xmlns:r="http://schemas.openxmlformats.org/officeDocument/2006/relationships" r:embed="rId4"/>
        <a:stretch>
          <a:fillRect/>
        </a:stretch>
      </xdr:blipFill>
      <xdr:spPr>
        <a:xfrm>
          <a:off x="113008" y="129154"/>
          <a:ext cx="2366876" cy="766196"/>
        </a:xfrm>
        <a:prstGeom prst="rect">
          <a:avLst/>
        </a:prstGeom>
      </xdr:spPr>
    </xdr:pic>
    <xdr:clientData/>
  </xdr:twoCellAnchor>
  <xdr:twoCellAnchor editAs="oneCell">
    <xdr:from>
      <xdr:col>1</xdr:col>
      <xdr:colOff>656359</xdr:colOff>
      <xdr:row>18</xdr:row>
      <xdr:rowOff>57150</xdr:rowOff>
    </xdr:from>
    <xdr:to>
      <xdr:col>1</xdr:col>
      <xdr:colOff>1520536</xdr:colOff>
      <xdr:row>22</xdr:row>
      <xdr:rowOff>210970</xdr:rowOff>
    </xdr:to>
    <xdr:pic>
      <xdr:nvPicPr>
        <xdr:cNvPr id="6" name="Picture 5">
          <a:extLst>
            <a:ext uri="{FF2B5EF4-FFF2-40B4-BE49-F238E27FC236}">
              <a16:creationId xmlns:a16="http://schemas.microsoft.com/office/drawing/2014/main" id="{0385E0F9-216A-41C6-9DC9-AB4E76BD1DE0}"/>
            </a:ext>
          </a:extLst>
        </xdr:cNvPr>
        <xdr:cNvPicPr>
          <a:picLocks noChangeAspect="1"/>
        </xdr:cNvPicPr>
      </xdr:nvPicPr>
      <xdr:blipFill>
        <a:blip xmlns:r="http://schemas.openxmlformats.org/officeDocument/2006/relationships" r:embed="rId5"/>
        <a:stretch>
          <a:fillRect/>
        </a:stretch>
      </xdr:blipFill>
      <xdr:spPr>
        <a:xfrm>
          <a:off x="1008784" y="3609975"/>
          <a:ext cx="864177" cy="858670"/>
        </a:xfrm>
        <a:prstGeom prst="rect">
          <a:avLst/>
        </a:prstGeom>
        <a:ln>
          <a:solidFill>
            <a:sysClr val="windowText" lastClr="000000"/>
          </a:solidFill>
        </a:ln>
      </xdr:spPr>
    </xdr:pic>
    <xdr:clientData/>
  </xdr:twoCellAnchor>
  <xdr:twoCellAnchor>
    <xdr:from>
      <xdr:col>4</xdr:col>
      <xdr:colOff>0</xdr:colOff>
      <xdr:row>8</xdr:row>
      <xdr:rowOff>190133</xdr:rowOff>
    </xdr:from>
    <xdr:to>
      <xdr:col>7</xdr:col>
      <xdr:colOff>5012</xdr:colOff>
      <xdr:row>17</xdr:row>
      <xdr:rowOff>147271</xdr:rowOff>
    </xdr:to>
    <xdr:graphicFrame macro="">
      <xdr:nvGraphicFramePr>
        <xdr:cNvPr id="7" name="Chart 6">
          <a:extLst>
            <a:ext uri="{FF2B5EF4-FFF2-40B4-BE49-F238E27FC236}">
              <a16:creationId xmlns:a16="http://schemas.microsoft.com/office/drawing/2014/main" id="{7A6924D4-A68C-4B5E-850D-33AEA245C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5012</xdr:colOff>
      <xdr:row>9</xdr:row>
      <xdr:rowOff>5013</xdr:rowOff>
    </xdr:from>
    <xdr:to>
      <xdr:col>10</xdr:col>
      <xdr:colOff>20053</xdr:colOff>
      <xdr:row>17</xdr:row>
      <xdr:rowOff>147205</xdr:rowOff>
    </xdr:to>
    <xdr:graphicFrame macro="">
      <xdr:nvGraphicFramePr>
        <xdr:cNvPr id="8" name="Chart 7">
          <a:extLst>
            <a:ext uri="{FF2B5EF4-FFF2-40B4-BE49-F238E27FC236}">
              <a16:creationId xmlns:a16="http://schemas.microsoft.com/office/drawing/2014/main" id="{A40DD037-1D94-468F-AD25-6D888F679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5012</xdr:colOff>
      <xdr:row>9</xdr:row>
      <xdr:rowOff>1588</xdr:rowOff>
    </xdr:from>
    <xdr:to>
      <xdr:col>13</xdr:col>
      <xdr:colOff>0</xdr:colOff>
      <xdr:row>17</xdr:row>
      <xdr:rowOff>144464</xdr:rowOff>
    </xdr:to>
    <xdr:graphicFrame macro="">
      <xdr:nvGraphicFramePr>
        <xdr:cNvPr id="9" name="Chart 8">
          <a:extLst>
            <a:ext uri="{FF2B5EF4-FFF2-40B4-BE49-F238E27FC236}">
              <a16:creationId xmlns:a16="http://schemas.microsoft.com/office/drawing/2014/main" id="{365E2E4C-B642-435D-9B9D-30680F3B4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113008</xdr:colOff>
      <xdr:row>0</xdr:row>
      <xdr:rowOff>129154</xdr:rowOff>
    </xdr:from>
    <xdr:to>
      <xdr:col>1</xdr:col>
      <xdr:colOff>2143898</xdr:colOff>
      <xdr:row>4</xdr:row>
      <xdr:rowOff>34636</xdr:rowOff>
    </xdr:to>
    <xdr:pic>
      <xdr:nvPicPr>
        <xdr:cNvPr id="10" name="Picture 9">
          <a:extLst>
            <a:ext uri="{FF2B5EF4-FFF2-40B4-BE49-F238E27FC236}">
              <a16:creationId xmlns:a16="http://schemas.microsoft.com/office/drawing/2014/main" id="{D084FC3B-169F-4EA4-9E56-58985DA00AF2}"/>
            </a:ext>
          </a:extLst>
        </xdr:cNvPr>
        <xdr:cNvPicPr>
          <a:picLocks noChangeAspect="1"/>
        </xdr:cNvPicPr>
      </xdr:nvPicPr>
      <xdr:blipFill>
        <a:blip xmlns:r="http://schemas.openxmlformats.org/officeDocument/2006/relationships" r:embed="rId4"/>
        <a:stretch>
          <a:fillRect/>
        </a:stretch>
      </xdr:blipFill>
      <xdr:spPr>
        <a:xfrm>
          <a:off x="113008" y="129154"/>
          <a:ext cx="2383315" cy="762732"/>
        </a:xfrm>
        <a:prstGeom prst="rect">
          <a:avLst/>
        </a:prstGeom>
      </xdr:spPr>
    </xdr:pic>
    <xdr:clientData/>
  </xdr:twoCellAnchor>
  <xdr:twoCellAnchor>
    <xdr:from>
      <xdr:col>4</xdr:col>
      <xdr:colOff>0</xdr:colOff>
      <xdr:row>9</xdr:row>
      <xdr:rowOff>3969</xdr:rowOff>
    </xdr:from>
    <xdr:to>
      <xdr:col>7</xdr:col>
      <xdr:colOff>5012</xdr:colOff>
      <xdr:row>17</xdr:row>
      <xdr:rowOff>8659</xdr:rowOff>
    </xdr:to>
    <xdr:graphicFrame macro="">
      <xdr:nvGraphicFramePr>
        <xdr:cNvPr id="12" name="Chart 11">
          <a:extLst>
            <a:ext uri="{FF2B5EF4-FFF2-40B4-BE49-F238E27FC236}">
              <a16:creationId xmlns:a16="http://schemas.microsoft.com/office/drawing/2014/main" id="{B2101F00-4856-492B-A71C-570E249E9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5012</xdr:colOff>
      <xdr:row>9</xdr:row>
      <xdr:rowOff>3969</xdr:rowOff>
    </xdr:from>
    <xdr:to>
      <xdr:col>10</xdr:col>
      <xdr:colOff>20053</xdr:colOff>
      <xdr:row>17</xdr:row>
      <xdr:rowOff>8659</xdr:rowOff>
    </xdr:to>
    <xdr:graphicFrame macro="">
      <xdr:nvGraphicFramePr>
        <xdr:cNvPr id="13" name="Chart 12">
          <a:extLst>
            <a:ext uri="{FF2B5EF4-FFF2-40B4-BE49-F238E27FC236}">
              <a16:creationId xmlns:a16="http://schemas.microsoft.com/office/drawing/2014/main" id="{8F43EB38-57BF-40C6-A8FB-64E2EEAAC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5012</xdr:colOff>
      <xdr:row>9</xdr:row>
      <xdr:rowOff>0</xdr:rowOff>
    </xdr:from>
    <xdr:to>
      <xdr:col>13</xdr:col>
      <xdr:colOff>5050</xdr:colOff>
      <xdr:row>17</xdr:row>
      <xdr:rowOff>8659</xdr:rowOff>
    </xdr:to>
    <xdr:graphicFrame macro="">
      <xdr:nvGraphicFramePr>
        <xdr:cNvPr id="14" name="Chart 13">
          <a:extLst>
            <a:ext uri="{FF2B5EF4-FFF2-40B4-BE49-F238E27FC236}">
              <a16:creationId xmlns:a16="http://schemas.microsoft.com/office/drawing/2014/main" id="{9034B5A9-A2C3-42B5-926F-6E2A4235B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113008</xdr:colOff>
      <xdr:row>0</xdr:row>
      <xdr:rowOff>129154</xdr:rowOff>
    </xdr:from>
    <xdr:to>
      <xdr:col>1</xdr:col>
      <xdr:colOff>2068611</xdr:colOff>
      <xdr:row>4</xdr:row>
      <xdr:rowOff>19050</xdr:rowOff>
    </xdr:to>
    <xdr:pic>
      <xdr:nvPicPr>
        <xdr:cNvPr id="15" name="Picture 14">
          <a:extLst>
            <a:ext uri="{FF2B5EF4-FFF2-40B4-BE49-F238E27FC236}">
              <a16:creationId xmlns:a16="http://schemas.microsoft.com/office/drawing/2014/main" id="{0BDBA648-7D78-4901-B1E3-64BBA9935D34}"/>
            </a:ext>
          </a:extLst>
        </xdr:cNvPr>
        <xdr:cNvPicPr>
          <a:picLocks noChangeAspect="1"/>
        </xdr:cNvPicPr>
      </xdr:nvPicPr>
      <xdr:blipFill>
        <a:blip xmlns:r="http://schemas.openxmlformats.org/officeDocument/2006/relationships" r:embed="rId4"/>
        <a:stretch>
          <a:fillRect/>
        </a:stretch>
      </xdr:blipFill>
      <xdr:spPr>
        <a:xfrm>
          <a:off x="113008" y="129154"/>
          <a:ext cx="2308028" cy="747146"/>
        </a:xfrm>
        <a:prstGeom prst="rect">
          <a:avLst/>
        </a:prstGeom>
      </xdr:spPr>
    </xdr:pic>
    <xdr:clientData/>
  </xdr:twoCellAnchor>
  <xdr:twoCellAnchor>
    <xdr:from>
      <xdr:col>4</xdr:col>
      <xdr:colOff>0</xdr:colOff>
      <xdr:row>8</xdr:row>
      <xdr:rowOff>190133</xdr:rowOff>
    </xdr:from>
    <xdr:to>
      <xdr:col>7</xdr:col>
      <xdr:colOff>5012</xdr:colOff>
      <xdr:row>17</xdr:row>
      <xdr:rowOff>147271</xdr:rowOff>
    </xdr:to>
    <xdr:graphicFrame macro="">
      <xdr:nvGraphicFramePr>
        <xdr:cNvPr id="17" name="Chart 16">
          <a:extLst>
            <a:ext uri="{FF2B5EF4-FFF2-40B4-BE49-F238E27FC236}">
              <a16:creationId xmlns:a16="http://schemas.microsoft.com/office/drawing/2014/main" id="{6D44E6CE-F874-4061-9DBB-8C5A6E716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5012</xdr:colOff>
      <xdr:row>9</xdr:row>
      <xdr:rowOff>5013</xdr:rowOff>
    </xdr:from>
    <xdr:to>
      <xdr:col>10</xdr:col>
      <xdr:colOff>20053</xdr:colOff>
      <xdr:row>17</xdr:row>
      <xdr:rowOff>147205</xdr:rowOff>
    </xdr:to>
    <xdr:graphicFrame macro="">
      <xdr:nvGraphicFramePr>
        <xdr:cNvPr id="18" name="Chart 17">
          <a:extLst>
            <a:ext uri="{FF2B5EF4-FFF2-40B4-BE49-F238E27FC236}">
              <a16:creationId xmlns:a16="http://schemas.microsoft.com/office/drawing/2014/main" id="{A127FFEF-DEDB-4254-ACCC-26B5A6C1CC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5012</xdr:colOff>
      <xdr:row>9</xdr:row>
      <xdr:rowOff>1588</xdr:rowOff>
    </xdr:from>
    <xdr:to>
      <xdr:col>13</xdr:col>
      <xdr:colOff>0</xdr:colOff>
      <xdr:row>17</xdr:row>
      <xdr:rowOff>144464</xdr:rowOff>
    </xdr:to>
    <xdr:graphicFrame macro="">
      <xdr:nvGraphicFramePr>
        <xdr:cNvPr id="19" name="Chart 18">
          <a:extLst>
            <a:ext uri="{FF2B5EF4-FFF2-40B4-BE49-F238E27FC236}">
              <a16:creationId xmlns:a16="http://schemas.microsoft.com/office/drawing/2014/main" id="{2B6AEBEF-0D21-43B7-BD48-E03D07564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0</xdr:col>
      <xdr:colOff>113008</xdr:colOff>
      <xdr:row>0</xdr:row>
      <xdr:rowOff>129154</xdr:rowOff>
    </xdr:from>
    <xdr:to>
      <xdr:col>1</xdr:col>
      <xdr:colOff>2143898</xdr:colOff>
      <xdr:row>4</xdr:row>
      <xdr:rowOff>34636</xdr:rowOff>
    </xdr:to>
    <xdr:pic>
      <xdr:nvPicPr>
        <xdr:cNvPr id="20" name="Picture 19">
          <a:extLst>
            <a:ext uri="{FF2B5EF4-FFF2-40B4-BE49-F238E27FC236}">
              <a16:creationId xmlns:a16="http://schemas.microsoft.com/office/drawing/2014/main" id="{23CF5708-F881-4BB0-B0C3-9CDD13F03EC5}"/>
            </a:ext>
          </a:extLst>
        </xdr:cNvPr>
        <xdr:cNvPicPr>
          <a:picLocks noChangeAspect="1"/>
        </xdr:cNvPicPr>
      </xdr:nvPicPr>
      <xdr:blipFill>
        <a:blip xmlns:r="http://schemas.openxmlformats.org/officeDocument/2006/relationships" r:embed="rId4"/>
        <a:stretch>
          <a:fillRect/>
        </a:stretch>
      </xdr:blipFill>
      <xdr:spPr>
        <a:xfrm>
          <a:off x="113008" y="129154"/>
          <a:ext cx="2383315" cy="76273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deq.ok.gov/water-quality-division/public-water-supply/capacity-development/" TargetMode="External"/><Relationship Id="rId18" Type="http://schemas.openxmlformats.org/officeDocument/2006/relationships/hyperlink" Target="https://www.deq.ok.gov/water-quality-division/public-water-supply/capacity-development/" TargetMode="External"/><Relationship Id="rId26" Type="http://schemas.openxmlformats.org/officeDocument/2006/relationships/hyperlink" Target="https://www.deq.ok.gov/water-quality-division/public-water-supply/capacity-development/" TargetMode="External"/><Relationship Id="rId39" Type="http://schemas.openxmlformats.org/officeDocument/2006/relationships/drawing" Target="../drawings/drawing2.xml"/><Relationship Id="rId21" Type="http://schemas.openxmlformats.org/officeDocument/2006/relationships/hyperlink" Target="https://www.deq.ok.gov/water-quality-division/public-water-supply/capacity-development/" TargetMode="External"/><Relationship Id="rId34" Type="http://schemas.openxmlformats.org/officeDocument/2006/relationships/hyperlink" Target="https://www.deq.ok.gov/water-quality-division/public-water-supply/capacity-development/" TargetMode="External"/><Relationship Id="rId7" Type="http://schemas.openxmlformats.org/officeDocument/2006/relationships/hyperlink" Target="https://www.fema.gov/flood-maps" TargetMode="External"/><Relationship Id="rId12" Type="http://schemas.openxmlformats.org/officeDocument/2006/relationships/hyperlink" Target="https://www.deq.ok.gov/water-quality-division/public-water-supply/capacity-development/" TargetMode="External"/><Relationship Id="rId17" Type="http://schemas.openxmlformats.org/officeDocument/2006/relationships/hyperlink" Target="https://www.deq.ok.gov/water-quality-division/public-water-supply/capacity-development/" TargetMode="External"/><Relationship Id="rId25" Type="http://schemas.openxmlformats.org/officeDocument/2006/relationships/hyperlink" Target="https://www.deq.ok.gov/water-quality-division/public-water-supply/capacity-development/" TargetMode="External"/><Relationship Id="rId33" Type="http://schemas.openxmlformats.org/officeDocument/2006/relationships/hyperlink" Target="https://www.deq.ok.gov/water-quality-division/public-water-supply/capacity-development/" TargetMode="External"/><Relationship Id="rId38" Type="http://schemas.openxmlformats.org/officeDocument/2006/relationships/printerSettings" Target="../printerSettings/printerSettings2.bin"/><Relationship Id="rId2" Type="http://schemas.openxmlformats.org/officeDocument/2006/relationships/hyperlink" Target="https://www.oklahoma.gov/libraries/law-legislative-reference/library-laws-and-regulations/statutes-and-rules--open-meetings-act.html" TargetMode="External"/><Relationship Id="rId16" Type="http://schemas.openxmlformats.org/officeDocument/2006/relationships/hyperlink" Target="https://www.deq.ok.gov/water-quality-division/public-water-supply/capacity-development/" TargetMode="External"/><Relationship Id="rId20" Type="http://schemas.openxmlformats.org/officeDocument/2006/relationships/hyperlink" Target="https://www.deq.ok.gov/water-quality-division/public-water-supply/capacity-development/" TargetMode="External"/><Relationship Id="rId29" Type="http://schemas.openxmlformats.org/officeDocument/2006/relationships/hyperlink" Target="https://www.deq.ok.gov/water-quality-division/public-water-supply/capacity-development/" TargetMode="External"/><Relationship Id="rId1" Type="http://schemas.openxmlformats.org/officeDocument/2006/relationships/hyperlink" Target="https://soonerwarn.org/" TargetMode="External"/><Relationship Id="rId6" Type="http://schemas.openxmlformats.org/officeDocument/2006/relationships/hyperlink" Target="https://communitiesu.org/environmental/" TargetMode="External"/><Relationship Id="rId11" Type="http://schemas.openxmlformats.org/officeDocument/2006/relationships/hyperlink" Target="https://www.deq.ok.gov/water-quality-division/public-water-supply/capacity-development/" TargetMode="External"/><Relationship Id="rId24" Type="http://schemas.openxmlformats.org/officeDocument/2006/relationships/hyperlink" Target="https://www.deq.ok.gov/water-quality-division/public-water-supply/capacity-development/" TargetMode="External"/><Relationship Id="rId32" Type="http://schemas.openxmlformats.org/officeDocument/2006/relationships/hyperlink" Target="https://www.deq.ok.gov/water-quality-division/public-water-supply/capacity-development/" TargetMode="External"/><Relationship Id="rId37" Type="http://schemas.openxmlformats.org/officeDocument/2006/relationships/hyperlink" Target="https://www.deq.ok.gov/water-quality-division/public-water-supply/capacity-development/" TargetMode="External"/><Relationship Id="rId5" Type="http://schemas.openxmlformats.org/officeDocument/2006/relationships/hyperlink" Target="https://oklahoma.gov/owrb.html" TargetMode="External"/><Relationship Id="rId15" Type="http://schemas.openxmlformats.org/officeDocument/2006/relationships/hyperlink" Target="https://www.deq.ok.gov/water-quality-division/public-water-supply/capacity-development/" TargetMode="External"/><Relationship Id="rId23" Type="http://schemas.openxmlformats.org/officeDocument/2006/relationships/hyperlink" Target="https://www.deq.ok.gov/water-quality-division/public-water-supply/capacity-development/" TargetMode="External"/><Relationship Id="rId28" Type="http://schemas.openxmlformats.org/officeDocument/2006/relationships/hyperlink" Target="https://www.deq.ok.gov/water-quality-division/public-water-supply/capacity-development/" TargetMode="External"/><Relationship Id="rId36" Type="http://schemas.openxmlformats.org/officeDocument/2006/relationships/hyperlink" Target="https://www.deq.ok.gov/water-quality-division/public-water-supply/capacity-development/" TargetMode="External"/><Relationship Id="rId10" Type="http://schemas.openxmlformats.org/officeDocument/2006/relationships/hyperlink" Target="https://www.deq.ok.gov/water-quality-division/public-water-supply/capacity-development/" TargetMode="External"/><Relationship Id="rId19" Type="http://schemas.openxmlformats.org/officeDocument/2006/relationships/hyperlink" Target="https://www.deq.ok.gov/water-quality-division/public-water-supply/capacity-development/" TargetMode="External"/><Relationship Id="rId31" Type="http://schemas.openxmlformats.org/officeDocument/2006/relationships/hyperlink" Target="https://www.deq.ok.gov/water-quality-division/public-water-supply/capacity-development/" TargetMode="External"/><Relationship Id="rId4" Type="http://schemas.openxmlformats.org/officeDocument/2006/relationships/hyperlink" Target="https://orwa.org/technical-assistance-request/" TargetMode="External"/><Relationship Id="rId9" Type="http://schemas.openxmlformats.org/officeDocument/2006/relationships/hyperlink" Target="https://www.deq.ok.gov/water-quality-division/public-water-supply/capacity-development/" TargetMode="External"/><Relationship Id="rId14" Type="http://schemas.openxmlformats.org/officeDocument/2006/relationships/hyperlink" Target="https://www.deq.ok.gov/water-quality-division/public-water-supply/capacity-development/" TargetMode="External"/><Relationship Id="rId22" Type="http://schemas.openxmlformats.org/officeDocument/2006/relationships/hyperlink" Target="https://www.deq.ok.gov/water-quality-division/public-water-supply/capacity-development/" TargetMode="External"/><Relationship Id="rId27" Type="http://schemas.openxmlformats.org/officeDocument/2006/relationships/hyperlink" Target="https://www.deq.ok.gov/water-quality-division/public-water-supply/capacity-development/" TargetMode="External"/><Relationship Id="rId30" Type="http://schemas.openxmlformats.org/officeDocument/2006/relationships/hyperlink" Target="https://www.deq.ok.gov/water-quality-division/public-water-supply/capacity-development/" TargetMode="External"/><Relationship Id="rId35" Type="http://schemas.openxmlformats.org/officeDocument/2006/relationships/hyperlink" Target="https://www.deq.ok.gov/water-quality-division/public-water-supply/capacity-development/" TargetMode="External"/><Relationship Id="rId8" Type="http://schemas.openxmlformats.org/officeDocument/2006/relationships/hyperlink" Target="https://www.deq.ok.gov/water-quality-division/public-water-supply/capacity-development/" TargetMode="External"/><Relationship Id="rId3" Type="http://schemas.openxmlformats.org/officeDocument/2006/relationships/hyperlink" Target="https://vsat.epa.gov/vsa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89A2-B0CE-4E54-B44F-5A9D7EE62F83}">
  <sheetPr codeName="Sheet4">
    <tabColor theme="7"/>
    <pageSetUpPr autoPageBreaks="0"/>
  </sheetPr>
  <dimension ref="A1:V187"/>
  <sheetViews>
    <sheetView showGridLines="0" tabSelected="1" zoomScaleNormal="100" zoomScaleSheetLayoutView="50" workbookViewId="0">
      <selection activeCell="O120" sqref="O120"/>
    </sheetView>
  </sheetViews>
  <sheetFormatPr defaultRowHeight="15" x14ac:dyDescent="0.25"/>
  <cols>
    <col min="1" max="1" width="6.7109375" customWidth="1"/>
    <col min="2" max="2" width="2.85546875" customWidth="1"/>
    <col min="3" max="3" width="25.7109375" customWidth="1"/>
    <col min="4" max="4" width="40.7109375" customWidth="1"/>
    <col min="5" max="5" width="19.140625" customWidth="1"/>
    <col min="6" max="6" width="32.28515625" customWidth="1"/>
    <col min="7" max="7" width="6.7109375" style="302" customWidth="1"/>
    <col min="8" max="8" width="7" style="296" hidden="1" customWidth="1"/>
    <col min="9" max="9" width="8.5703125" style="32" hidden="1" customWidth="1"/>
    <col min="10" max="10" width="8.5703125" style="118" hidden="1" customWidth="1"/>
    <col min="11" max="11" width="4" style="123" hidden="1" customWidth="1"/>
    <col min="12" max="12" width="1.42578125" style="1" hidden="1" customWidth="1"/>
    <col min="13" max="13" width="9.140625" style="1"/>
    <col min="15" max="15" width="16.5703125" customWidth="1"/>
  </cols>
  <sheetData>
    <row r="1" spans="1:20" x14ac:dyDescent="0.25">
      <c r="G1" s="339" t="s">
        <v>257</v>
      </c>
    </row>
    <row r="2" spans="1:20" x14ac:dyDescent="0.25">
      <c r="G2" s="339" t="s">
        <v>258</v>
      </c>
    </row>
    <row r="3" spans="1:20" ht="18.75" x14ac:dyDescent="0.3">
      <c r="D3" s="552" t="s">
        <v>444</v>
      </c>
      <c r="E3" s="552"/>
      <c r="G3" s="339" t="s">
        <v>467</v>
      </c>
    </row>
    <row r="4" spans="1:20" x14ac:dyDescent="0.25">
      <c r="D4" s="372" t="s">
        <v>466</v>
      </c>
      <c r="E4" s="372"/>
      <c r="G4" s="339"/>
    </row>
    <row r="5" spans="1:20" ht="26.25" x14ac:dyDescent="0.4">
      <c r="A5" s="568" t="s">
        <v>0</v>
      </c>
      <c r="B5" s="568"/>
      <c r="C5" s="568"/>
      <c r="D5" s="568"/>
      <c r="E5" s="568"/>
      <c r="F5" s="568"/>
      <c r="G5" s="568"/>
    </row>
    <row r="6" spans="1:20" x14ac:dyDescent="0.25">
      <c r="G6" s="1"/>
    </row>
    <row r="7" spans="1:20" x14ac:dyDescent="0.25">
      <c r="C7" s="107" t="s">
        <v>256</v>
      </c>
      <c r="D7" s="287"/>
      <c r="E7" s="99" t="s">
        <v>404</v>
      </c>
      <c r="F7" s="289"/>
      <c r="G7" s="1"/>
    </row>
    <row r="8" spans="1:20" x14ac:dyDescent="0.25">
      <c r="C8" s="99" t="s">
        <v>402</v>
      </c>
      <c r="D8" s="289"/>
      <c r="E8" s="99" t="s">
        <v>259</v>
      </c>
      <c r="F8" s="290"/>
      <c r="G8" s="1"/>
    </row>
    <row r="9" spans="1:20" x14ac:dyDescent="0.25">
      <c r="C9" s="107" t="s">
        <v>405</v>
      </c>
      <c r="D9" s="288"/>
      <c r="E9" s="99" t="s">
        <v>403</v>
      </c>
      <c r="F9" s="291"/>
      <c r="G9" s="1"/>
    </row>
    <row r="10" spans="1:20" x14ac:dyDescent="0.25">
      <c r="C10" s="107" t="s">
        <v>259</v>
      </c>
      <c r="D10" s="288"/>
      <c r="G10" s="1"/>
    </row>
    <row r="11" spans="1:20" ht="22.5" customHeight="1" thickBot="1" x14ac:dyDescent="0.3">
      <c r="E11" s="106"/>
      <c r="G11" s="1"/>
    </row>
    <row r="12" spans="1:20" ht="30.75" customHeight="1" thickBot="1" x14ac:dyDescent="0.3">
      <c r="B12" s="495" t="s">
        <v>55</v>
      </c>
      <c r="C12" s="496"/>
      <c r="D12" s="496"/>
      <c r="E12" s="569">
        <f>RESULTS!C8</f>
        <v>0</v>
      </c>
      <c r="F12" s="570"/>
      <c r="G12" s="1"/>
    </row>
    <row r="13" spans="1:20" ht="19.5" thickBot="1" x14ac:dyDescent="0.3">
      <c r="C13" s="101"/>
      <c r="D13" s="101"/>
      <c r="E13" s="100"/>
      <c r="F13" s="100"/>
      <c r="G13" s="1"/>
    </row>
    <row r="14" spans="1:20" ht="19.5" thickBot="1" x14ac:dyDescent="0.3">
      <c r="B14" s="492" t="s">
        <v>272</v>
      </c>
      <c r="C14" s="493"/>
      <c r="D14" s="493"/>
      <c r="E14" s="493"/>
      <c r="F14" s="494"/>
      <c r="G14" s="1"/>
    </row>
    <row r="15" spans="1:20" ht="27" customHeight="1" thickBot="1" x14ac:dyDescent="0.3">
      <c r="B15" s="497" t="s">
        <v>276</v>
      </c>
      <c r="C15" s="498"/>
      <c r="D15" s="498"/>
      <c r="E15" s="498"/>
      <c r="F15" s="499"/>
      <c r="G15" s="1"/>
    </row>
    <row r="16" spans="1:20" ht="48" customHeight="1" x14ac:dyDescent="0.25">
      <c r="B16" s="506" t="s">
        <v>505</v>
      </c>
      <c r="C16" s="507"/>
      <c r="D16" s="507"/>
      <c r="E16" s="507"/>
      <c r="F16" s="508"/>
      <c r="G16" s="337"/>
      <c r="L16" s="4"/>
      <c r="M16" s="4"/>
      <c r="O16" s="4"/>
      <c r="P16" s="4"/>
      <c r="Q16" s="4"/>
      <c r="R16" s="4"/>
      <c r="S16" s="2"/>
      <c r="T16" s="2"/>
    </row>
    <row r="17" spans="1:22" ht="6" customHeight="1" x14ac:dyDescent="0.25">
      <c r="B17" s="512"/>
      <c r="C17" s="513"/>
      <c r="D17" s="513"/>
      <c r="E17" s="513"/>
      <c r="F17" s="514"/>
      <c r="G17" s="337"/>
      <c r="L17" s="4"/>
      <c r="M17" s="4"/>
      <c r="O17" s="4"/>
      <c r="P17" s="4"/>
      <c r="Q17" s="4"/>
      <c r="R17" s="4"/>
      <c r="S17" s="2"/>
      <c r="T17" s="2"/>
    </row>
    <row r="18" spans="1:22" ht="50.25" customHeight="1" x14ac:dyDescent="0.25">
      <c r="B18" s="509" t="s">
        <v>506</v>
      </c>
      <c r="C18" s="510"/>
      <c r="D18" s="510"/>
      <c r="E18" s="510"/>
      <c r="F18" s="511"/>
      <c r="G18" s="337"/>
      <c r="L18" s="4"/>
      <c r="M18" s="4"/>
      <c r="N18" s="3"/>
      <c r="P18" s="4"/>
      <c r="Q18" s="4"/>
      <c r="R18" s="4"/>
      <c r="S18" s="2"/>
      <c r="T18" s="2"/>
    </row>
    <row r="19" spans="1:22" ht="79.5" customHeight="1" thickBot="1" x14ac:dyDescent="0.3">
      <c r="B19" s="553" t="s">
        <v>460</v>
      </c>
      <c r="C19" s="554"/>
      <c r="D19" s="554"/>
      <c r="E19" s="555"/>
      <c r="F19" s="176"/>
      <c r="G19" s="337"/>
      <c r="H19" s="5"/>
      <c r="I19" s="3"/>
      <c r="J19" s="116"/>
      <c r="K19" s="117"/>
      <c r="L19" s="4"/>
      <c r="M19" s="4"/>
      <c r="N19" s="3"/>
      <c r="P19" s="4"/>
      <c r="Q19" s="4"/>
      <c r="R19" s="4"/>
      <c r="S19" s="2"/>
      <c r="T19" s="2"/>
    </row>
    <row r="20" spans="1:22" ht="15.75" thickBot="1" x14ac:dyDescent="0.3">
      <c r="B20" s="102"/>
      <c r="C20" s="102"/>
      <c r="D20" s="102"/>
      <c r="E20" s="102"/>
      <c r="F20" s="102"/>
      <c r="G20" s="337"/>
      <c r="H20" s="5"/>
      <c r="I20" s="3"/>
      <c r="J20" s="116"/>
      <c r="K20" s="117"/>
      <c r="L20" s="4"/>
      <c r="M20" s="4"/>
      <c r="N20" s="3"/>
      <c r="P20" s="4"/>
      <c r="Q20" s="4"/>
      <c r="R20" s="4"/>
      <c r="S20" s="2"/>
      <c r="T20" s="2"/>
    </row>
    <row r="21" spans="1:22" ht="15.75" x14ac:dyDescent="0.25">
      <c r="B21" s="571" t="s">
        <v>273</v>
      </c>
      <c r="C21" s="572"/>
      <c r="D21" s="572"/>
      <c r="E21" s="572"/>
      <c r="F21" s="573"/>
      <c r="G21" s="337"/>
      <c r="H21" s="5"/>
      <c r="I21" s="3"/>
      <c r="J21" s="116"/>
      <c r="K21" s="117"/>
      <c r="L21" s="4"/>
      <c r="M21" s="4"/>
      <c r="N21" s="3"/>
      <c r="P21" s="4"/>
      <c r="Q21" s="4"/>
      <c r="R21" s="4"/>
      <c r="S21" s="2"/>
      <c r="T21" s="2"/>
    </row>
    <row r="22" spans="1:22" x14ac:dyDescent="0.25">
      <c r="B22" s="574" t="s">
        <v>261</v>
      </c>
      <c r="C22" s="575"/>
      <c r="D22" s="500" t="s">
        <v>280</v>
      </c>
      <c r="E22" s="501"/>
      <c r="F22" s="502"/>
      <c r="G22" s="1"/>
      <c r="H22" s="5"/>
      <c r="I22" s="3"/>
      <c r="J22" s="116"/>
      <c r="K22" s="117"/>
      <c r="L22" s="4"/>
      <c r="M22" s="4"/>
      <c r="N22" s="5"/>
      <c r="P22" s="4"/>
      <c r="Q22" s="4"/>
      <c r="R22" s="4"/>
      <c r="S22" s="2"/>
      <c r="T22" s="2"/>
    </row>
    <row r="23" spans="1:22" x14ac:dyDescent="0.25">
      <c r="B23" s="576" t="s">
        <v>262</v>
      </c>
      <c r="C23" s="577"/>
      <c r="D23" s="500" t="s">
        <v>281</v>
      </c>
      <c r="E23" s="501"/>
      <c r="F23" s="502"/>
      <c r="G23" s="1"/>
      <c r="H23" s="5"/>
      <c r="I23" s="3"/>
      <c r="J23" s="116"/>
      <c r="K23" s="117"/>
      <c r="L23" s="4"/>
      <c r="M23" s="4"/>
      <c r="N23" s="5"/>
      <c r="P23" s="4"/>
      <c r="Q23" s="4"/>
      <c r="R23" s="4"/>
      <c r="S23" s="2"/>
      <c r="T23" s="2"/>
    </row>
    <row r="24" spans="1:22" x14ac:dyDescent="0.25">
      <c r="B24" s="578" t="s">
        <v>155</v>
      </c>
      <c r="C24" s="579"/>
      <c r="D24" s="500" t="s">
        <v>274</v>
      </c>
      <c r="E24" s="501"/>
      <c r="F24" s="502"/>
      <c r="G24" s="1"/>
      <c r="H24" s="5"/>
      <c r="I24" s="3"/>
      <c r="J24" s="116"/>
      <c r="K24" s="117"/>
      <c r="L24" s="4"/>
      <c r="M24" s="4"/>
      <c r="N24" s="5"/>
      <c r="P24" s="4"/>
      <c r="Q24" s="4"/>
      <c r="R24" s="4"/>
      <c r="S24" s="2"/>
      <c r="T24" s="2"/>
    </row>
    <row r="25" spans="1:22" ht="15.75" thickBot="1" x14ac:dyDescent="0.3">
      <c r="B25" s="580" t="s">
        <v>263</v>
      </c>
      <c r="C25" s="581"/>
      <c r="D25" s="503" t="s">
        <v>275</v>
      </c>
      <c r="E25" s="504"/>
      <c r="F25" s="505"/>
      <c r="G25" s="1"/>
      <c r="H25" s="5"/>
      <c r="I25" s="3"/>
      <c r="J25" s="116"/>
      <c r="K25" s="117"/>
      <c r="L25" s="4"/>
      <c r="M25" s="4"/>
      <c r="N25" s="5"/>
      <c r="P25" s="4"/>
      <c r="Q25" s="4"/>
      <c r="R25" s="4"/>
      <c r="S25" s="2"/>
      <c r="T25" s="2"/>
    </row>
    <row r="26" spans="1:22" ht="15.75" thickBot="1" x14ac:dyDescent="0.3">
      <c r="G26" s="1"/>
      <c r="H26" s="5"/>
      <c r="I26" s="3"/>
      <c r="J26" s="116"/>
      <c r="K26" s="117"/>
      <c r="L26" s="4"/>
      <c r="M26" s="4"/>
      <c r="N26" s="5"/>
      <c r="P26" s="4"/>
      <c r="Q26" s="4"/>
      <c r="R26" s="4"/>
      <c r="S26" s="2"/>
      <c r="T26" s="2"/>
    </row>
    <row r="27" spans="1:22" ht="21.75" customHeight="1" thickBot="1" x14ac:dyDescent="0.3">
      <c r="B27" s="489" t="s">
        <v>271</v>
      </c>
      <c r="C27" s="490"/>
      <c r="D27" s="490"/>
      <c r="E27" s="490"/>
      <c r="F27" s="491"/>
      <c r="G27" s="338"/>
      <c r="H27" s="5"/>
      <c r="I27" s="3"/>
      <c r="J27" s="116"/>
      <c r="K27" s="117"/>
      <c r="L27" s="4"/>
      <c r="M27" s="4"/>
      <c r="N27" s="4"/>
      <c r="O27" s="4"/>
      <c r="P27" s="4"/>
      <c r="Q27" s="4"/>
      <c r="R27" s="4"/>
      <c r="S27" s="2"/>
      <c r="T27" s="2"/>
    </row>
    <row r="28" spans="1:22" ht="15.75" thickBot="1" x14ac:dyDescent="0.3">
      <c r="B28" s="31"/>
      <c r="C28" s="32"/>
      <c r="D28" s="32"/>
      <c r="G28" s="1"/>
      <c r="H28" s="5"/>
      <c r="I28" s="3"/>
      <c r="J28" s="116"/>
      <c r="K28" s="117"/>
      <c r="L28" s="4"/>
      <c r="M28" s="4"/>
      <c r="N28" s="4"/>
      <c r="O28" s="4"/>
      <c r="P28" s="4"/>
      <c r="Q28" s="4"/>
      <c r="R28" s="4"/>
      <c r="S28" s="2"/>
      <c r="T28" s="2"/>
    </row>
    <row r="29" spans="1:22" ht="24.95" customHeight="1" thickBot="1" x14ac:dyDescent="0.3">
      <c r="A29" s="345" t="s">
        <v>420</v>
      </c>
      <c r="B29" s="346"/>
      <c r="C29" s="346"/>
      <c r="D29" s="346"/>
      <c r="E29" s="346"/>
      <c r="F29" s="346"/>
      <c r="G29" s="347"/>
      <c r="H29" s="433" t="s">
        <v>159</v>
      </c>
      <c r="I29" s="433" t="s">
        <v>160</v>
      </c>
      <c r="J29" s="549" t="s">
        <v>438</v>
      </c>
      <c r="K29" s="433" t="s">
        <v>439</v>
      </c>
      <c r="L29" s="178"/>
      <c r="M29" s="4"/>
      <c r="N29" s="5"/>
      <c r="O29" s="4"/>
      <c r="P29" s="4"/>
      <c r="Q29" s="4"/>
      <c r="R29" s="4"/>
      <c r="S29" s="2"/>
      <c r="T29" s="2"/>
    </row>
    <row r="30" spans="1:22" ht="26.1" customHeight="1" thickBot="1" x14ac:dyDescent="0.35">
      <c r="A30" s="340"/>
      <c r="B30" s="341" t="s">
        <v>16</v>
      </c>
      <c r="C30" s="340"/>
      <c r="D30" s="342"/>
      <c r="E30" s="342" t="s">
        <v>63</v>
      </c>
      <c r="F30" s="343" t="s">
        <v>34</v>
      </c>
      <c r="G30" s="344" t="s">
        <v>500</v>
      </c>
      <c r="H30" s="434"/>
      <c r="I30" s="434"/>
      <c r="J30" s="550"/>
      <c r="K30" s="434"/>
      <c r="L30" s="4"/>
      <c r="M30" s="4"/>
      <c r="N30" s="4"/>
      <c r="O30" s="4"/>
      <c r="P30" s="4"/>
      <c r="Q30" s="4"/>
      <c r="R30" s="4"/>
      <c r="S30" s="2"/>
      <c r="T30" s="2"/>
    </row>
    <row r="31" spans="1:22" ht="50.1" customHeight="1" x14ac:dyDescent="0.35">
      <c r="A31" s="8" t="s">
        <v>295</v>
      </c>
      <c r="B31" s="390" t="s">
        <v>260</v>
      </c>
      <c r="C31" s="391"/>
      <c r="D31" s="392"/>
      <c r="E31" s="112" t="str">
        <f>IF(AND(OR(E32="Yes-verified",E32="Yes-unverified"), OR(E33="Yes-verified",E33="Yes-unverified"), OR(E34="Yes-verified",E34="Yes-unverified"), OR(E35="Yes-verified",E35="Yes-unverified"), OR(E36="Yes-verified",E36="Yes-unverified"), OR(E37="Yes-verified",E37="Yes-unverified"), OR(E38="Yes-verified",E38="Yes-unverified"), OR(E39="Yes-verified",E39="Yes-unverified"), OR(E40="Yes-verified",E40="Yes-unverified"), OR(E41="Yes-verified",E41="Yes-unverified"), OR(E42="Yes-verified",E42="Yes-unverified")), "Yes", "No")</f>
        <v>No</v>
      </c>
      <c r="F31" s="278"/>
      <c r="G31" s="303"/>
      <c r="H31" s="5" cm="1">
        <f t="array" ref="H31">_xlfn.IFS(E31="Yes",2, E31="No",0)</f>
        <v>0</v>
      </c>
      <c r="I31" s="5">
        <v>2</v>
      </c>
      <c r="J31" s="119" t="s">
        <v>162</v>
      </c>
      <c r="K31" s="124"/>
      <c r="L31" s="4"/>
      <c r="M31" s="4"/>
      <c r="N31" s="54"/>
      <c r="P31" s="54"/>
      <c r="Q31" s="54"/>
      <c r="R31" s="54"/>
      <c r="S31" s="54"/>
      <c r="T31" s="54"/>
      <c r="U31" s="55"/>
      <c r="V31" s="55"/>
    </row>
    <row r="32" spans="1:22" ht="21.95" customHeight="1" x14ac:dyDescent="0.35">
      <c r="A32" s="373" t="s">
        <v>296</v>
      </c>
      <c r="B32" s="374"/>
      <c r="C32" s="482" t="s">
        <v>56</v>
      </c>
      <c r="D32" s="483"/>
      <c r="E32" s="238" t="s">
        <v>536</v>
      </c>
      <c r="F32" s="279"/>
      <c r="G32" s="468"/>
      <c r="H32" s="297"/>
      <c r="I32" s="5"/>
      <c r="J32" s="119"/>
      <c r="K32" s="124"/>
      <c r="L32" s="4"/>
      <c r="M32" s="4"/>
      <c r="N32" s="54"/>
      <c r="P32" s="54"/>
      <c r="Q32" s="54"/>
      <c r="R32" s="54"/>
      <c r="S32" s="54"/>
      <c r="T32" s="55"/>
      <c r="U32" s="55"/>
      <c r="V32" s="55"/>
    </row>
    <row r="33" spans="1:22" ht="20.100000000000001" customHeight="1" x14ac:dyDescent="0.35">
      <c r="A33" s="375"/>
      <c r="B33" s="376"/>
      <c r="C33" s="452" t="s">
        <v>57</v>
      </c>
      <c r="D33" s="453"/>
      <c r="E33" s="239" t="s">
        <v>536</v>
      </c>
      <c r="F33" s="280"/>
      <c r="G33" s="469"/>
      <c r="H33" s="297"/>
      <c r="I33" s="5"/>
      <c r="J33" s="119"/>
      <c r="K33" s="124"/>
      <c r="L33" s="4"/>
      <c r="M33" s="4"/>
      <c r="N33" s="54"/>
      <c r="P33" s="54"/>
      <c r="Q33" s="54"/>
      <c r="R33" s="54"/>
      <c r="S33" s="54"/>
      <c r="T33" s="55"/>
      <c r="U33" s="55"/>
      <c r="V33" s="55"/>
    </row>
    <row r="34" spans="1:22" ht="20.100000000000001" customHeight="1" x14ac:dyDescent="0.35">
      <c r="A34" s="375"/>
      <c r="B34" s="376"/>
      <c r="C34" s="452" t="s">
        <v>59</v>
      </c>
      <c r="D34" s="453"/>
      <c r="E34" s="239" t="s">
        <v>536</v>
      </c>
      <c r="F34" s="281"/>
      <c r="G34" s="469"/>
      <c r="H34" s="297"/>
      <c r="I34" s="5"/>
      <c r="J34" s="119"/>
      <c r="K34" s="124"/>
      <c r="L34" s="4"/>
      <c r="M34" s="4"/>
      <c r="N34" s="54"/>
      <c r="P34" s="54"/>
      <c r="Q34" s="54"/>
      <c r="R34" s="54"/>
      <c r="S34" s="54"/>
      <c r="T34" s="55"/>
      <c r="U34" s="55"/>
      <c r="V34" s="55"/>
    </row>
    <row r="35" spans="1:22" ht="20.100000000000001" customHeight="1" x14ac:dyDescent="0.35">
      <c r="A35" s="375"/>
      <c r="B35" s="376"/>
      <c r="C35" s="452" t="s">
        <v>58</v>
      </c>
      <c r="D35" s="453"/>
      <c r="E35" s="239" t="s">
        <v>536</v>
      </c>
      <c r="F35" s="282"/>
      <c r="G35" s="469"/>
      <c r="H35" s="297"/>
      <c r="I35" s="5"/>
      <c r="J35" s="119"/>
      <c r="K35" s="124"/>
      <c r="L35" s="4"/>
      <c r="M35" s="4"/>
      <c r="N35" s="54"/>
      <c r="P35" s="54"/>
      <c r="Q35" s="54"/>
      <c r="R35" s="54"/>
      <c r="S35" s="54"/>
      <c r="T35" s="55"/>
      <c r="U35" s="55"/>
      <c r="V35" s="55"/>
    </row>
    <row r="36" spans="1:22" ht="20.100000000000001" customHeight="1" x14ac:dyDescent="0.35">
      <c r="A36" s="375"/>
      <c r="B36" s="376"/>
      <c r="C36" s="452" t="s">
        <v>60</v>
      </c>
      <c r="D36" s="453"/>
      <c r="E36" s="239" t="s">
        <v>536</v>
      </c>
      <c r="F36" s="281"/>
      <c r="G36" s="469"/>
      <c r="H36" s="297"/>
      <c r="I36" s="5"/>
      <c r="J36" s="119"/>
      <c r="K36" s="124"/>
      <c r="L36" s="4"/>
      <c r="M36" s="4"/>
      <c r="N36" s="54"/>
      <c r="P36" s="54"/>
      <c r="Q36" s="54"/>
      <c r="R36" s="54"/>
      <c r="S36" s="54"/>
      <c r="T36" s="55"/>
      <c r="U36" s="55"/>
      <c r="V36" s="55"/>
    </row>
    <row r="37" spans="1:22" ht="20.100000000000001" customHeight="1" x14ac:dyDescent="0.35">
      <c r="A37" s="375"/>
      <c r="B37" s="376"/>
      <c r="C37" s="452" t="s">
        <v>61</v>
      </c>
      <c r="D37" s="453"/>
      <c r="E37" s="239" t="s">
        <v>536</v>
      </c>
      <c r="F37" s="282"/>
      <c r="G37" s="469"/>
      <c r="H37" s="297"/>
      <c r="I37" s="5"/>
      <c r="J37" s="119"/>
      <c r="K37" s="124"/>
      <c r="L37" s="4"/>
      <c r="M37" s="4"/>
      <c r="N37" s="54"/>
      <c r="P37" s="54"/>
      <c r="Q37" s="54"/>
      <c r="R37" s="54"/>
      <c r="S37" s="54"/>
      <c r="T37" s="55"/>
      <c r="U37" s="55"/>
      <c r="V37" s="55"/>
    </row>
    <row r="38" spans="1:22" ht="20.100000000000001" customHeight="1" x14ac:dyDescent="0.35">
      <c r="A38" s="375"/>
      <c r="B38" s="376"/>
      <c r="C38" s="452" t="s">
        <v>264</v>
      </c>
      <c r="D38" s="453"/>
      <c r="E38" s="239" t="s">
        <v>536</v>
      </c>
      <c r="F38" s="286"/>
      <c r="G38" s="469"/>
      <c r="H38" s="297"/>
      <c r="I38" s="5"/>
      <c r="J38" s="119"/>
      <c r="K38" s="124"/>
      <c r="L38" s="4"/>
      <c r="M38" s="4"/>
      <c r="N38" s="54"/>
      <c r="O38" s="54"/>
      <c r="P38" s="54"/>
      <c r="Q38" s="54"/>
      <c r="R38" s="54"/>
      <c r="S38" s="54"/>
      <c r="T38" s="55"/>
      <c r="U38" s="55"/>
      <c r="V38" s="55"/>
    </row>
    <row r="39" spans="1:22" ht="20.100000000000001" customHeight="1" x14ac:dyDescent="0.25">
      <c r="A39" s="377"/>
      <c r="B39" s="378"/>
      <c r="C39" s="400" t="s">
        <v>62</v>
      </c>
      <c r="D39" s="401"/>
      <c r="E39" s="239" t="s">
        <v>536</v>
      </c>
      <c r="F39" s="283"/>
      <c r="G39" s="470"/>
      <c r="H39" s="297"/>
      <c r="I39" s="5"/>
      <c r="J39" s="119"/>
      <c r="K39" s="124"/>
      <c r="L39" s="4"/>
      <c r="M39" s="4"/>
      <c r="N39" s="2"/>
      <c r="O39" s="2"/>
      <c r="P39" s="2"/>
      <c r="Q39" s="2"/>
      <c r="R39" s="2"/>
      <c r="S39" s="2"/>
    </row>
    <row r="40" spans="1:22" ht="23.45" customHeight="1" x14ac:dyDescent="0.25">
      <c r="A40" s="379" t="s">
        <v>297</v>
      </c>
      <c r="B40" s="380"/>
      <c r="C40" s="422" t="s">
        <v>32</v>
      </c>
      <c r="D40" s="523"/>
      <c r="E40" s="240" t="s">
        <v>536</v>
      </c>
      <c r="F40" s="284"/>
      <c r="G40" s="304"/>
      <c r="H40" s="297"/>
      <c r="I40" s="5"/>
      <c r="J40" s="119"/>
      <c r="K40" s="124"/>
      <c r="L40" s="4"/>
      <c r="M40" s="4"/>
      <c r="N40" s="4"/>
      <c r="O40" s="4"/>
      <c r="P40" s="4"/>
      <c r="Q40" s="4"/>
      <c r="R40" s="4"/>
      <c r="S40" s="4"/>
    </row>
    <row r="41" spans="1:22" ht="39" customHeight="1" x14ac:dyDescent="0.25">
      <c r="A41" s="379" t="s">
        <v>298</v>
      </c>
      <c r="B41" s="380"/>
      <c r="C41" s="422" t="s">
        <v>33</v>
      </c>
      <c r="D41" s="523"/>
      <c r="E41" s="240" t="s">
        <v>536</v>
      </c>
      <c r="F41" s="284"/>
      <c r="G41" s="304"/>
      <c r="H41" s="5"/>
      <c r="I41" s="5"/>
      <c r="J41" s="119"/>
      <c r="K41" s="124"/>
      <c r="L41" s="4"/>
      <c r="M41" s="4"/>
      <c r="N41" s="4"/>
      <c r="O41" s="4"/>
      <c r="P41" s="4"/>
      <c r="Q41" s="4"/>
      <c r="R41" s="4"/>
      <c r="S41" s="4"/>
    </row>
    <row r="42" spans="1:22" ht="55.5" customHeight="1" x14ac:dyDescent="0.25">
      <c r="A42" s="379" t="s">
        <v>299</v>
      </c>
      <c r="B42" s="380"/>
      <c r="C42" s="422" t="s">
        <v>35</v>
      </c>
      <c r="D42" s="523"/>
      <c r="E42" s="240" t="s">
        <v>536</v>
      </c>
      <c r="F42" s="285"/>
      <c r="G42" s="305"/>
      <c r="H42" s="5"/>
      <c r="I42" s="5"/>
      <c r="J42" s="119"/>
      <c r="K42" s="124"/>
      <c r="L42" s="4"/>
      <c r="M42" s="4"/>
      <c r="N42" s="4"/>
      <c r="O42" s="4"/>
      <c r="P42" s="4"/>
      <c r="Q42" s="4"/>
      <c r="R42" s="4"/>
      <c r="S42" s="4"/>
    </row>
    <row r="43" spans="1:22" ht="30" customHeight="1" x14ac:dyDescent="0.25">
      <c r="A43" s="7" t="s">
        <v>300</v>
      </c>
      <c r="B43" s="393" t="s">
        <v>2</v>
      </c>
      <c r="C43" s="394"/>
      <c r="D43" s="395"/>
      <c r="E43" s="241" t="s">
        <v>536</v>
      </c>
      <c r="F43" s="279"/>
      <c r="G43" s="306"/>
      <c r="H43" s="5" cm="1">
        <f t="array" ref="H43">_xlfn.IFS(E43="Yes-verified",1, E43="Yes-unverified",1, E43="no",0, E43="Select answer",0)</f>
        <v>0</v>
      </c>
      <c r="I43" s="5">
        <v>1</v>
      </c>
      <c r="J43" s="119"/>
      <c r="K43" s="124"/>
      <c r="L43" s="4"/>
      <c r="M43" s="4"/>
      <c r="N43" s="4"/>
      <c r="O43" s="4"/>
      <c r="P43" s="4"/>
      <c r="Q43" s="4"/>
      <c r="R43" s="4"/>
      <c r="S43" s="4"/>
    </row>
    <row r="44" spans="1:22" ht="27.6" customHeight="1" thickBot="1" x14ac:dyDescent="0.3">
      <c r="A44" s="33"/>
      <c r="B44" s="37" t="s">
        <v>74</v>
      </c>
      <c r="C44" s="33"/>
      <c r="D44" s="35"/>
      <c r="E44" s="35" t="s">
        <v>63</v>
      </c>
      <c r="F44" s="36" t="s">
        <v>34</v>
      </c>
      <c r="G44" s="200" t="s">
        <v>500</v>
      </c>
      <c r="H44" s="5"/>
      <c r="I44" s="3"/>
      <c r="J44" s="116"/>
      <c r="K44" s="117"/>
      <c r="L44" s="4"/>
      <c r="M44" s="4"/>
      <c r="N44" s="4"/>
      <c r="O44" s="4"/>
      <c r="P44" s="4"/>
      <c r="Q44" s="4"/>
      <c r="R44" s="4"/>
      <c r="S44" s="4"/>
    </row>
    <row r="45" spans="1:22" ht="50.1" customHeight="1" x14ac:dyDescent="0.25">
      <c r="A45" s="8" t="s">
        <v>301</v>
      </c>
      <c r="B45" s="390" t="s">
        <v>98</v>
      </c>
      <c r="C45" s="391"/>
      <c r="D45" s="392"/>
      <c r="E45" s="242" t="s">
        <v>536</v>
      </c>
      <c r="F45" s="257"/>
      <c r="G45" s="307"/>
      <c r="H45" s="5" cm="1">
        <f t="array" ref="H45">_xlfn.IFS(E45="Yes-verified",1.5, E45="Yes-unverified",1.5, E45="no",0, E45="Select answer",0, E45="not applicable",0)</f>
        <v>0</v>
      </c>
      <c r="I45" s="5">
        <v>1.5</v>
      </c>
      <c r="J45" s="119" t="s">
        <v>162</v>
      </c>
      <c r="K45" s="124"/>
      <c r="L45" s="4"/>
      <c r="M45" s="4"/>
      <c r="N45" s="4"/>
      <c r="O45" s="4"/>
      <c r="P45" s="4"/>
      <c r="Q45" s="4"/>
      <c r="R45" s="4"/>
      <c r="S45" s="4"/>
    </row>
    <row r="46" spans="1:22" ht="39.950000000000003" customHeight="1" x14ac:dyDescent="0.25">
      <c r="A46" s="9" t="s">
        <v>302</v>
      </c>
      <c r="B46" s="393" t="s">
        <v>36</v>
      </c>
      <c r="C46" s="394"/>
      <c r="D46" s="395"/>
      <c r="E46" s="241" t="s">
        <v>536</v>
      </c>
      <c r="F46" s="271"/>
      <c r="G46" s="306"/>
      <c r="H46" s="5" cm="1">
        <f t="array" ref="H46">_xlfn.IFS(E46="Yes-verified",1, E46="Yes-unverified",1, E46="no",0, E46="Select answer",0)</f>
        <v>0</v>
      </c>
      <c r="I46" s="5">
        <v>1</v>
      </c>
      <c r="J46" s="119"/>
      <c r="K46" s="124"/>
      <c r="L46" s="4"/>
      <c r="M46" s="4"/>
      <c r="N46" s="4"/>
      <c r="O46" s="4"/>
      <c r="P46" s="4"/>
      <c r="Q46" s="4"/>
      <c r="R46" s="4"/>
      <c r="S46" s="4"/>
    </row>
    <row r="47" spans="1:22" ht="26.1" customHeight="1" thickBot="1" x14ac:dyDescent="0.35">
      <c r="A47" s="33"/>
      <c r="B47" s="34" t="s">
        <v>75</v>
      </c>
      <c r="C47" s="33"/>
      <c r="D47" s="35"/>
      <c r="E47" s="35" t="s">
        <v>63</v>
      </c>
      <c r="F47" s="36" t="s">
        <v>34</v>
      </c>
      <c r="G47" s="200" t="s">
        <v>500</v>
      </c>
      <c r="H47" s="5"/>
      <c r="I47" s="3"/>
      <c r="J47" s="116"/>
      <c r="K47" s="117"/>
      <c r="L47" s="4"/>
      <c r="M47" s="4"/>
      <c r="N47" s="4"/>
      <c r="O47" s="4"/>
      <c r="P47" s="4"/>
      <c r="Q47" s="4"/>
      <c r="R47" s="4"/>
      <c r="S47" s="4"/>
    </row>
    <row r="48" spans="1:22" ht="30" customHeight="1" x14ac:dyDescent="0.25">
      <c r="A48" s="7" t="s">
        <v>303</v>
      </c>
      <c r="B48" s="454" t="s">
        <v>418</v>
      </c>
      <c r="C48" s="455"/>
      <c r="D48" s="456"/>
      <c r="E48" s="111" t="str">
        <f>IF(AND(OR(E49="Yes-verified",E49="Yes-unverified"), OR(E50="Yes-verified",E50="Yes-unverified"), OR(E51="Yes-verified",E51="Yes-unverified"), OR(E52="Yes-verified",E52="Yes-unverified")), "Yes", "No")</f>
        <v>No</v>
      </c>
      <c r="F48" s="257"/>
      <c r="G48" s="307"/>
      <c r="H48" s="5" cm="1">
        <f t="array" ref="H48">_xlfn.IFS(E48="Yes",1, E48="no",0)</f>
        <v>0</v>
      </c>
      <c r="I48" s="5">
        <v>1</v>
      </c>
      <c r="J48" s="119"/>
      <c r="K48" s="124"/>
      <c r="L48" s="4"/>
      <c r="M48" s="4"/>
      <c r="N48" s="4"/>
      <c r="O48" s="4"/>
      <c r="P48" s="4"/>
      <c r="Q48" s="4"/>
      <c r="R48" s="4"/>
      <c r="S48" s="4"/>
    </row>
    <row r="49" spans="1:19" ht="20.100000000000001" customHeight="1" x14ac:dyDescent="0.25">
      <c r="A49" s="564" t="s">
        <v>304</v>
      </c>
      <c r="B49" s="564"/>
      <c r="C49" s="484" t="s">
        <v>413</v>
      </c>
      <c r="D49" s="485"/>
      <c r="E49" s="243" t="s">
        <v>536</v>
      </c>
      <c r="F49" s="266"/>
      <c r="G49" s="308"/>
      <c r="H49" s="5"/>
      <c r="I49" s="5"/>
      <c r="J49" s="119"/>
      <c r="K49" s="124"/>
      <c r="L49" s="4"/>
      <c r="M49" s="4"/>
      <c r="N49" s="4"/>
      <c r="O49" s="4"/>
      <c r="P49" s="4"/>
      <c r="Q49" s="4"/>
      <c r="R49" s="4"/>
      <c r="S49" s="4"/>
    </row>
    <row r="50" spans="1:19" ht="20.100000000000001" customHeight="1" x14ac:dyDescent="0.25">
      <c r="A50" s="565"/>
      <c r="B50" s="565"/>
      <c r="C50" s="560" t="s">
        <v>414</v>
      </c>
      <c r="D50" s="561"/>
      <c r="E50" s="244" t="s">
        <v>536</v>
      </c>
      <c r="F50" s="260"/>
      <c r="G50" s="308"/>
      <c r="H50" s="5"/>
      <c r="I50" s="5"/>
      <c r="J50" s="119"/>
      <c r="K50" s="124"/>
      <c r="L50" s="4"/>
      <c r="M50" s="4"/>
      <c r="N50" s="4"/>
      <c r="O50" s="4"/>
      <c r="P50" s="4"/>
      <c r="Q50" s="4"/>
      <c r="R50" s="4"/>
      <c r="S50" s="4"/>
    </row>
    <row r="51" spans="1:19" ht="20.100000000000001" customHeight="1" x14ac:dyDescent="0.25">
      <c r="A51" s="565"/>
      <c r="B51" s="565"/>
      <c r="C51" s="562" t="s">
        <v>415</v>
      </c>
      <c r="D51" s="563"/>
      <c r="E51" s="245" t="s">
        <v>536</v>
      </c>
      <c r="F51" s="276"/>
      <c r="G51" s="308"/>
      <c r="H51" s="5"/>
      <c r="I51" s="5"/>
      <c r="J51" s="119"/>
      <c r="K51" s="124"/>
      <c r="L51" s="4"/>
      <c r="M51" s="4"/>
      <c r="N51" s="4"/>
      <c r="O51" s="4"/>
      <c r="P51" s="4"/>
      <c r="Q51" s="4"/>
      <c r="R51" s="4"/>
      <c r="S51" s="4"/>
    </row>
    <row r="52" spans="1:19" ht="35.25" customHeight="1" x14ac:dyDescent="0.25">
      <c r="A52" s="566" t="s">
        <v>416</v>
      </c>
      <c r="B52" s="567"/>
      <c r="C52" s="457" t="s">
        <v>417</v>
      </c>
      <c r="D52" s="458"/>
      <c r="E52" s="246" t="s">
        <v>536</v>
      </c>
      <c r="F52" s="277"/>
      <c r="G52" s="309"/>
      <c r="H52" s="5"/>
      <c r="I52" s="5"/>
      <c r="J52" s="116"/>
      <c r="K52" s="117"/>
      <c r="L52" s="4"/>
      <c r="M52" s="4"/>
      <c r="N52" s="2"/>
      <c r="O52" s="2"/>
      <c r="P52" s="2"/>
      <c r="Q52" s="2"/>
      <c r="R52" s="2"/>
      <c r="S52" s="2"/>
    </row>
    <row r="53" spans="1:19" ht="25.5" customHeight="1" thickBot="1" x14ac:dyDescent="0.35">
      <c r="A53" s="33"/>
      <c r="B53" s="34" t="s">
        <v>76</v>
      </c>
      <c r="C53" s="33"/>
      <c r="D53" s="35"/>
      <c r="E53" s="35" t="s">
        <v>64</v>
      </c>
      <c r="F53" s="36" t="s">
        <v>34</v>
      </c>
      <c r="G53" s="200" t="s">
        <v>500</v>
      </c>
      <c r="H53" s="5"/>
      <c r="I53" s="3"/>
      <c r="J53" s="116"/>
      <c r="K53" s="117"/>
    </row>
    <row r="54" spans="1:19" ht="41.25" customHeight="1" x14ac:dyDescent="0.25">
      <c r="A54" s="7" t="s">
        <v>305</v>
      </c>
      <c r="B54" s="473" t="s">
        <v>461</v>
      </c>
      <c r="C54" s="474"/>
      <c r="D54" s="475"/>
      <c r="E54" s="247" t="s">
        <v>536</v>
      </c>
      <c r="F54" s="257"/>
      <c r="G54" s="310"/>
      <c r="H54" s="5" cm="1">
        <f t="array" ref="H54">_xlfn.IFS(E54="Yes-verified",1, E54="Yes-unverified",1, E54="no",0, E54="Select answer",0)</f>
        <v>0</v>
      </c>
      <c r="I54" s="5">
        <v>1</v>
      </c>
      <c r="J54" s="119"/>
      <c r="K54" s="124"/>
    </row>
    <row r="55" spans="1:19" ht="39.950000000000003" customHeight="1" x14ac:dyDescent="0.25">
      <c r="A55" s="11" t="s">
        <v>306</v>
      </c>
      <c r="B55" s="449" t="s">
        <v>269</v>
      </c>
      <c r="C55" s="450"/>
      <c r="D55" s="451"/>
      <c r="E55" s="247" t="s">
        <v>536</v>
      </c>
      <c r="F55" s="258"/>
      <c r="G55" s="306"/>
      <c r="H55" s="5" cm="1">
        <f t="array" ref="H55">_xlfn.IFS(E55="Yes-verified",1, E55="Yes-unverified",1, E55="no",0, E55="Select answer",0)</f>
        <v>0</v>
      </c>
      <c r="I55" s="5">
        <v>1</v>
      </c>
      <c r="J55" s="119"/>
      <c r="K55" s="124"/>
    </row>
    <row r="56" spans="1:19" ht="39.950000000000003" customHeight="1" x14ac:dyDescent="0.25">
      <c r="A56" s="11" t="s">
        <v>307</v>
      </c>
      <c r="B56" s="449" t="s">
        <v>509</v>
      </c>
      <c r="C56" s="450"/>
      <c r="D56" s="451"/>
      <c r="E56" s="247" t="s">
        <v>536</v>
      </c>
      <c r="F56" s="258"/>
      <c r="G56" s="306"/>
      <c r="H56" s="5" cm="1">
        <f t="array" ref="H56">_xlfn.IFS(E56="Yes-verified",1, E56="Yes-unverified",1, E56="no",0, E56="Select answer",0, E56="not applicable",0)</f>
        <v>0</v>
      </c>
      <c r="I56" s="5">
        <f>IF(E56="not applicable",0,1)</f>
        <v>1</v>
      </c>
      <c r="J56" s="119"/>
      <c r="K56" s="124" t="s">
        <v>419</v>
      </c>
    </row>
    <row r="57" spans="1:19" ht="39.950000000000003" customHeight="1" x14ac:dyDescent="0.25">
      <c r="A57" s="11" t="s">
        <v>308</v>
      </c>
      <c r="B57" s="449" t="s">
        <v>270</v>
      </c>
      <c r="C57" s="450"/>
      <c r="D57" s="451"/>
      <c r="E57" s="247" t="s">
        <v>536</v>
      </c>
      <c r="F57" s="258"/>
      <c r="G57" s="306"/>
      <c r="H57" s="5" cm="1">
        <f t="array" ref="H57">_xlfn.IFS(E57="Yes-verified",1, E57="Yes-unverified",1, E57="no",0, E57="Select answer",0)</f>
        <v>0</v>
      </c>
      <c r="I57" s="5">
        <v>1</v>
      </c>
      <c r="J57" s="119"/>
      <c r="K57" s="124"/>
    </row>
    <row r="58" spans="1:19" ht="25.5" customHeight="1" thickBot="1" x14ac:dyDescent="0.35">
      <c r="A58" s="33"/>
      <c r="B58" s="34" t="s">
        <v>77</v>
      </c>
      <c r="C58" s="33"/>
      <c r="D58" s="35"/>
      <c r="E58" s="35" t="s">
        <v>64</v>
      </c>
      <c r="F58" s="36" t="s">
        <v>34</v>
      </c>
      <c r="G58" s="200" t="s">
        <v>500</v>
      </c>
      <c r="H58" s="298"/>
      <c r="I58" s="64"/>
      <c r="J58" s="120"/>
      <c r="K58" s="125"/>
    </row>
    <row r="59" spans="1:19" ht="30" customHeight="1" x14ac:dyDescent="0.25">
      <c r="A59" s="8" t="s">
        <v>309</v>
      </c>
      <c r="B59" s="556" t="s">
        <v>287</v>
      </c>
      <c r="C59" s="557"/>
      <c r="D59" s="558"/>
      <c r="E59" s="113" t="str">
        <f>IF(AND(OR(E60="Yes-verified",E60="Yes-unverified"), OR(E61="Yes-verified",E61="Yes-unverified"), OR(E62="Yes-verified",E62="Yes-unverified", E62="Not Applicable"), OR(E63="Yes-verified",E63="Yes-unverified"), OR(E64="Yes-verified",E64="Yes-unverified")), "Yes", "No")</f>
        <v>No</v>
      </c>
      <c r="F59" s="257"/>
      <c r="G59" s="307"/>
      <c r="H59" s="5" cm="1">
        <f t="array" ref="H59">_xlfn.IFS(E59="Yes",1.5, E59="no",0)</f>
        <v>0</v>
      </c>
      <c r="I59" s="5">
        <v>1.5</v>
      </c>
      <c r="J59" s="119" t="s">
        <v>162</v>
      </c>
      <c r="K59" s="124"/>
    </row>
    <row r="60" spans="1:19" ht="20.100000000000001" customHeight="1" x14ac:dyDescent="0.25">
      <c r="A60" s="373" t="s">
        <v>310</v>
      </c>
      <c r="B60" s="374"/>
      <c r="C60" s="438" t="s">
        <v>282</v>
      </c>
      <c r="D60" s="439"/>
      <c r="E60" s="247" t="s">
        <v>536</v>
      </c>
      <c r="F60" s="273"/>
      <c r="G60" s="387"/>
      <c r="H60" s="5"/>
      <c r="I60" s="5"/>
      <c r="J60" s="119"/>
      <c r="K60" s="124"/>
    </row>
    <row r="61" spans="1:19" ht="20.100000000000001" customHeight="1" x14ac:dyDescent="0.25">
      <c r="A61" s="375"/>
      <c r="B61" s="376"/>
      <c r="C61" s="440" t="s">
        <v>283</v>
      </c>
      <c r="D61" s="441"/>
      <c r="E61" s="247" t="s">
        <v>536</v>
      </c>
      <c r="F61" s="274"/>
      <c r="G61" s="389"/>
      <c r="H61" s="5"/>
      <c r="I61" s="5"/>
      <c r="J61" s="119"/>
      <c r="K61" s="124"/>
    </row>
    <row r="62" spans="1:19" ht="20.100000000000001" customHeight="1" x14ac:dyDescent="0.25">
      <c r="A62" s="375"/>
      <c r="B62" s="376"/>
      <c r="C62" s="440" t="s">
        <v>284</v>
      </c>
      <c r="D62" s="441"/>
      <c r="E62" s="247" t="s">
        <v>536</v>
      </c>
      <c r="F62" s="274"/>
      <c r="G62" s="389"/>
      <c r="H62" s="5"/>
      <c r="I62" s="5"/>
      <c r="J62" s="119"/>
      <c r="K62" s="124" t="s">
        <v>419</v>
      </c>
    </row>
    <row r="63" spans="1:19" ht="20.100000000000001" customHeight="1" x14ac:dyDescent="0.25">
      <c r="A63" s="375"/>
      <c r="B63" s="376"/>
      <c r="C63" s="440" t="s">
        <v>285</v>
      </c>
      <c r="D63" s="559"/>
      <c r="E63" s="247" t="s">
        <v>536</v>
      </c>
      <c r="F63" s="274"/>
      <c r="G63" s="389"/>
      <c r="H63" s="5"/>
      <c r="I63" s="5"/>
      <c r="J63" s="119"/>
      <c r="K63" s="124"/>
    </row>
    <row r="64" spans="1:19" ht="20.100000000000001" customHeight="1" x14ac:dyDescent="0.25">
      <c r="A64" s="377"/>
      <c r="B64" s="378"/>
      <c r="C64" s="400" t="s">
        <v>286</v>
      </c>
      <c r="D64" s="442"/>
      <c r="E64" s="247" t="s">
        <v>536</v>
      </c>
      <c r="F64" s="275"/>
      <c r="G64" s="388"/>
      <c r="H64" s="5"/>
      <c r="I64" s="5"/>
      <c r="J64" s="119"/>
      <c r="K64" s="124"/>
    </row>
    <row r="65" spans="1:19" ht="27.6" customHeight="1" thickBot="1" x14ac:dyDescent="0.35">
      <c r="A65" s="33"/>
      <c r="B65" s="38" t="s">
        <v>78</v>
      </c>
      <c r="C65" s="39"/>
      <c r="D65" s="33"/>
      <c r="E65" s="35" t="s">
        <v>64</v>
      </c>
      <c r="F65" s="36" t="s">
        <v>34</v>
      </c>
      <c r="G65" s="200" t="s">
        <v>500</v>
      </c>
      <c r="H65" s="5"/>
      <c r="I65" s="3"/>
      <c r="J65" s="116"/>
      <c r="K65" s="117"/>
      <c r="L65" s="4"/>
      <c r="M65" s="4"/>
      <c r="N65" s="2"/>
      <c r="O65" s="2"/>
      <c r="P65" s="2"/>
      <c r="Q65" s="2"/>
      <c r="R65" s="2"/>
      <c r="S65" s="2"/>
    </row>
    <row r="66" spans="1:19" ht="30" customHeight="1" x14ac:dyDescent="0.25">
      <c r="A66" s="8" t="s">
        <v>311</v>
      </c>
      <c r="B66" s="390" t="s">
        <v>440</v>
      </c>
      <c r="C66" s="391"/>
      <c r="D66" s="392"/>
      <c r="E66" s="113" t="str">
        <f>IF(AND(OR(E67="Yes-verified",E67="Yes-unverified"), OR(E68="Yes-verified",E68="Yes-unverified")), "Yes", "No")</f>
        <v>No</v>
      </c>
      <c r="F66" s="257"/>
      <c r="G66" s="307"/>
      <c r="H66" s="5" cm="1">
        <f t="array" ref="H66">_xlfn.IFS(E66="Yes",1.5, E66="no",0)</f>
        <v>0</v>
      </c>
      <c r="I66" s="5">
        <v>1.5</v>
      </c>
      <c r="J66" s="119" t="s">
        <v>162</v>
      </c>
      <c r="K66" s="124"/>
      <c r="M66" s="4"/>
    </row>
    <row r="67" spans="1:19" ht="24.95" customHeight="1" x14ac:dyDescent="0.25">
      <c r="A67" s="373" t="s">
        <v>312</v>
      </c>
      <c r="B67" s="373"/>
      <c r="C67" s="539" t="s">
        <v>441</v>
      </c>
      <c r="D67" s="540"/>
      <c r="E67" s="248" t="s">
        <v>536</v>
      </c>
      <c r="F67" s="268"/>
      <c r="G67" s="387"/>
      <c r="H67" s="5"/>
      <c r="I67" s="5"/>
      <c r="J67" s="119"/>
      <c r="K67" s="124"/>
      <c r="M67" s="4"/>
    </row>
    <row r="68" spans="1:19" ht="35.1" customHeight="1" x14ac:dyDescent="0.25">
      <c r="A68" s="377"/>
      <c r="B68" s="377"/>
      <c r="C68" s="471" t="s">
        <v>65</v>
      </c>
      <c r="D68" s="472"/>
      <c r="E68" s="245" t="s">
        <v>536</v>
      </c>
      <c r="F68" s="272"/>
      <c r="G68" s="388"/>
      <c r="H68" s="5"/>
      <c r="I68" s="5"/>
      <c r="J68" s="116"/>
      <c r="K68" s="117"/>
      <c r="L68" s="4"/>
      <c r="M68" s="4"/>
      <c r="N68" s="2"/>
      <c r="O68" s="2"/>
      <c r="P68" s="2"/>
      <c r="Q68" s="2"/>
      <c r="R68" s="2"/>
      <c r="S68" s="2"/>
    </row>
    <row r="69" spans="1:19" ht="39.950000000000003" customHeight="1" x14ac:dyDescent="0.25">
      <c r="A69" s="9" t="s">
        <v>313</v>
      </c>
      <c r="B69" s="393" t="s">
        <v>507</v>
      </c>
      <c r="C69" s="394"/>
      <c r="D69" s="395"/>
      <c r="E69" s="247" t="s">
        <v>536</v>
      </c>
      <c r="F69" s="258"/>
      <c r="G69" s="306"/>
      <c r="H69" s="5" cm="1">
        <f t="array" ref="H69">_xlfn.IFS(E69="Yes-verified",1, E69="Yes-unverified",1, E69="no",0, E69="Select answer",0, E69="not applicable",0)</f>
        <v>0</v>
      </c>
      <c r="I69" s="5">
        <f t="shared" ref="I69" si="0">IF(E69="not applicable",0,1)</f>
        <v>1</v>
      </c>
      <c r="J69" s="119"/>
      <c r="K69" s="124" t="s">
        <v>419</v>
      </c>
    </row>
    <row r="70" spans="1:19" ht="39.950000000000003" customHeight="1" x14ac:dyDescent="0.25">
      <c r="A70" s="10" t="s">
        <v>314</v>
      </c>
      <c r="B70" s="449" t="s">
        <v>499</v>
      </c>
      <c r="C70" s="450"/>
      <c r="D70" s="451"/>
      <c r="E70" s="247" t="s">
        <v>536</v>
      </c>
      <c r="F70" s="258"/>
      <c r="G70" s="306"/>
      <c r="H70" s="5" cm="1">
        <f t="array" ref="H70">_xlfn.IFS(E70="Yes-verified",1, E70="Yes-unverified",1, E70="no",0, E70="Select answer",0)</f>
        <v>0</v>
      </c>
      <c r="I70" s="5">
        <v>1</v>
      </c>
      <c r="J70" s="119"/>
      <c r="K70" s="124"/>
      <c r="M70"/>
    </row>
    <row r="71" spans="1:19" ht="39.950000000000003" customHeight="1" x14ac:dyDescent="0.25">
      <c r="A71" s="10" t="s">
        <v>315</v>
      </c>
      <c r="B71" s="393" t="s">
        <v>508</v>
      </c>
      <c r="C71" s="394"/>
      <c r="D71" s="395"/>
      <c r="E71" s="242" t="s">
        <v>536</v>
      </c>
      <c r="F71" s="258"/>
      <c r="G71" s="306"/>
      <c r="H71" s="5" cm="1">
        <f t="array" ref="H71">_xlfn.IFS(E71="Yes-verified",1, E71="Yes-unverified",1, E71="no",0, E71="Select answer",0)</f>
        <v>0</v>
      </c>
      <c r="I71" s="5">
        <v>1</v>
      </c>
      <c r="J71" s="119"/>
      <c r="K71" s="124"/>
    </row>
    <row r="72" spans="1:19" ht="30" customHeight="1" x14ac:dyDescent="0.25">
      <c r="A72" s="10" t="s">
        <v>316</v>
      </c>
      <c r="B72" s="449" t="s">
        <v>408</v>
      </c>
      <c r="C72" s="450"/>
      <c r="D72" s="451"/>
      <c r="E72" s="242" t="s">
        <v>536</v>
      </c>
      <c r="F72" s="258"/>
      <c r="G72" s="306"/>
      <c r="H72" s="5" cm="1">
        <f t="array" ref="H72">_xlfn.IFS(E72="Yes-verified",1, E72="Yes-unverified",1, E72="no",0, E72="Select answer",0)</f>
        <v>0</v>
      </c>
      <c r="I72" s="5">
        <v>1</v>
      </c>
      <c r="J72" s="119"/>
      <c r="K72" s="124"/>
    </row>
    <row r="73" spans="1:19" ht="39.950000000000003" customHeight="1" x14ac:dyDescent="0.25">
      <c r="A73" s="10" t="s">
        <v>317</v>
      </c>
      <c r="B73" s="393" t="s">
        <v>38</v>
      </c>
      <c r="C73" s="394"/>
      <c r="D73" s="395"/>
      <c r="E73" s="242" t="s">
        <v>536</v>
      </c>
      <c r="F73" s="258"/>
      <c r="G73" s="306"/>
      <c r="H73" s="5" cm="1">
        <f t="array" ref="H73">_xlfn.IFS(E73="Yes-verified",1, E73="Yes-unverified",1, E73="no",0, E73="Select answer",0)</f>
        <v>0</v>
      </c>
      <c r="I73" s="5">
        <v>1</v>
      </c>
      <c r="J73" s="119"/>
      <c r="K73" s="124"/>
    </row>
    <row r="74" spans="1:19" ht="26.45" customHeight="1" thickBot="1" x14ac:dyDescent="0.35">
      <c r="A74" s="33"/>
      <c r="B74" s="34" t="s">
        <v>79</v>
      </c>
      <c r="C74" s="33"/>
      <c r="D74" s="35"/>
      <c r="E74" s="35" t="s">
        <v>64</v>
      </c>
      <c r="F74" s="36" t="s">
        <v>34</v>
      </c>
      <c r="G74" s="200" t="s">
        <v>500</v>
      </c>
      <c r="H74" s="298"/>
      <c r="I74" s="64"/>
      <c r="J74" s="120"/>
      <c r="K74" s="125"/>
    </row>
    <row r="75" spans="1:19" ht="65.099999999999994" customHeight="1" x14ac:dyDescent="0.25">
      <c r="A75" s="40" t="s">
        <v>318</v>
      </c>
      <c r="B75" s="473" t="s">
        <v>279</v>
      </c>
      <c r="C75" s="474"/>
      <c r="D75" s="475"/>
      <c r="E75" s="242" t="s">
        <v>536</v>
      </c>
      <c r="F75" s="257"/>
      <c r="G75" s="307"/>
      <c r="H75" s="5" cm="1">
        <f t="array" ref="H75">_xlfn.IFS(E75="Yes-verified",1, E75="Yes-unverified",1, E75="no",0, E75="Select answer",0)</f>
        <v>0</v>
      </c>
      <c r="I75" s="5">
        <v>1</v>
      </c>
      <c r="J75" s="119"/>
      <c r="K75" s="124"/>
    </row>
    <row r="76" spans="1:19" ht="50.1" customHeight="1" x14ac:dyDescent="0.25">
      <c r="A76" s="11" t="s">
        <v>319</v>
      </c>
      <c r="B76" s="449" t="s">
        <v>37</v>
      </c>
      <c r="C76" s="450"/>
      <c r="D76" s="451"/>
      <c r="E76" s="242" t="s">
        <v>536</v>
      </c>
      <c r="F76" s="258"/>
      <c r="G76" s="306"/>
      <c r="H76" s="5" cm="1">
        <f t="array" ref="H76">_xlfn.IFS(E76="Yes-verified",1, E76="Yes-unverified",1, E76="no",0, E76="Select answer",0)</f>
        <v>0</v>
      </c>
      <c r="I76" s="5">
        <v>1</v>
      </c>
      <c r="J76" s="119"/>
      <c r="K76" s="124"/>
    </row>
    <row r="77" spans="1:19" ht="39.950000000000003" customHeight="1" x14ac:dyDescent="0.25">
      <c r="A77" s="11" t="s">
        <v>320</v>
      </c>
      <c r="B77" s="449" t="s">
        <v>66</v>
      </c>
      <c r="C77" s="450"/>
      <c r="D77" s="451"/>
      <c r="E77" s="242" t="s">
        <v>536</v>
      </c>
      <c r="F77" s="258"/>
      <c r="G77" s="306"/>
      <c r="H77" s="5" cm="1">
        <f t="array" ref="H77">_xlfn.IFS(E77="Yes-verified",1, E77="Yes-unverified",1, E77="no",0, E77="Select answer",0)</f>
        <v>0</v>
      </c>
      <c r="I77" s="5">
        <v>1</v>
      </c>
      <c r="J77" s="119"/>
      <c r="K77" s="124"/>
    </row>
    <row r="78" spans="1:19" ht="26.1" customHeight="1" thickBot="1" x14ac:dyDescent="0.35">
      <c r="A78" s="33"/>
      <c r="B78" s="34" t="s">
        <v>80</v>
      </c>
      <c r="C78" s="33"/>
      <c r="D78" s="35"/>
      <c r="E78" s="35" t="s">
        <v>64</v>
      </c>
      <c r="F78" s="36" t="s">
        <v>34</v>
      </c>
      <c r="G78" s="200" t="s">
        <v>500</v>
      </c>
      <c r="H78" s="298"/>
      <c r="I78" s="64"/>
      <c r="J78" s="120"/>
      <c r="K78" s="125"/>
    </row>
    <row r="79" spans="1:19" ht="39.950000000000003" customHeight="1" x14ac:dyDescent="0.25">
      <c r="A79" s="8" t="s">
        <v>321</v>
      </c>
      <c r="B79" s="390" t="s">
        <v>4</v>
      </c>
      <c r="C79" s="391"/>
      <c r="D79" s="392"/>
      <c r="E79" s="242" t="s">
        <v>536</v>
      </c>
      <c r="F79" s="257"/>
      <c r="G79" s="307"/>
      <c r="H79" s="5" cm="1">
        <f t="array" ref="H79">_xlfn.IFS(E79="Yes-verified",1.5, E79="Yes-unverified",1.5, E79="no",0, E79="Select answer",0, E79="not applicable",0)</f>
        <v>0</v>
      </c>
      <c r="I79" s="5">
        <f>IF(E79="not applicable",0,1.5)</f>
        <v>1.5</v>
      </c>
      <c r="J79" s="119" t="s">
        <v>162</v>
      </c>
      <c r="K79" s="124"/>
      <c r="M79" s="4"/>
    </row>
    <row r="80" spans="1:19" ht="30" customHeight="1" x14ac:dyDescent="0.25">
      <c r="A80" s="108" t="s">
        <v>322</v>
      </c>
      <c r="B80" s="449" t="s">
        <v>447</v>
      </c>
      <c r="C80" s="450"/>
      <c r="D80" s="450"/>
      <c r="E80" s="241" t="s">
        <v>536</v>
      </c>
      <c r="F80" s="258"/>
      <c r="G80" s="311"/>
      <c r="H80" s="5" cm="1">
        <f t="array" ref="H80">_xlfn.IFS(E80="Yes-verified",1, E80="Yes-unverified",1, E80="no",0, E80="Select answer",0)</f>
        <v>0</v>
      </c>
      <c r="I80" s="5">
        <v>1</v>
      </c>
      <c r="J80" s="116"/>
      <c r="K80" s="117"/>
      <c r="L80" s="4"/>
      <c r="M80" s="4"/>
      <c r="N80" s="2"/>
      <c r="O80" s="2"/>
      <c r="P80" s="2"/>
      <c r="Q80" s="2"/>
      <c r="R80" s="2"/>
      <c r="S80" s="2"/>
    </row>
    <row r="81" spans="1:11" ht="26.45" customHeight="1" thickBot="1" x14ac:dyDescent="0.35">
      <c r="A81" s="33"/>
      <c r="B81" s="34" t="s">
        <v>81</v>
      </c>
      <c r="C81" s="33"/>
      <c r="D81" s="35"/>
      <c r="E81" s="35" t="s">
        <v>64</v>
      </c>
      <c r="F81" s="36" t="s">
        <v>34</v>
      </c>
      <c r="G81" s="200" t="s">
        <v>500</v>
      </c>
      <c r="H81" s="298"/>
      <c r="I81" s="64"/>
      <c r="J81" s="120"/>
      <c r="K81" s="125"/>
    </row>
    <row r="82" spans="1:11" ht="30" customHeight="1" x14ac:dyDescent="0.25">
      <c r="A82" s="7" t="s">
        <v>323</v>
      </c>
      <c r="B82" s="454" t="s">
        <v>3</v>
      </c>
      <c r="C82" s="455"/>
      <c r="D82" s="456"/>
      <c r="E82" s="242" t="s">
        <v>536</v>
      </c>
      <c r="F82" s="257"/>
      <c r="G82" s="307"/>
      <c r="H82" s="5" cm="1">
        <f t="array" ref="H82">_xlfn.IFS(E82="Yes-verified",1, E82="Yes-unverified",1, E82="no",0, E82="Select answer",0)</f>
        <v>0</v>
      </c>
      <c r="I82" s="5">
        <v>1</v>
      </c>
      <c r="J82" s="119"/>
      <c r="K82" s="124"/>
    </row>
    <row r="83" spans="1:11" ht="50.1" customHeight="1" x14ac:dyDescent="0.25">
      <c r="A83" s="10" t="s">
        <v>324</v>
      </c>
      <c r="B83" s="393" t="s">
        <v>17</v>
      </c>
      <c r="C83" s="394"/>
      <c r="D83" s="395"/>
      <c r="E83" s="242" t="s">
        <v>536</v>
      </c>
      <c r="F83" s="258"/>
      <c r="G83" s="306"/>
      <c r="H83" s="5" cm="1">
        <f t="array" ref="H83">_xlfn.IFS(E83="Yes-verified",1, E83="Yes-unverified",1, E83="no",0, E83="Select answer",0)</f>
        <v>0</v>
      </c>
      <c r="I83" s="5">
        <v>1</v>
      </c>
      <c r="J83" s="119"/>
      <c r="K83" s="124"/>
    </row>
    <row r="84" spans="1:11" ht="39.950000000000003" customHeight="1" x14ac:dyDescent="0.25">
      <c r="A84" s="7" t="s">
        <v>325</v>
      </c>
      <c r="B84" s="393" t="s">
        <v>18</v>
      </c>
      <c r="C84" s="394"/>
      <c r="D84" s="395"/>
      <c r="E84" s="247" t="s">
        <v>536</v>
      </c>
      <c r="F84" s="258"/>
      <c r="G84" s="306"/>
      <c r="H84" s="5" cm="1">
        <f t="array" ref="H84">_xlfn.IFS(E84="Yes-verified",1, E84="Yes-unverified",1, E84="no",0, E84="Select answer",0, E84="not applicable",0)</f>
        <v>0</v>
      </c>
      <c r="I84" s="5">
        <f t="shared" ref="I84:I91" si="1">IF(E84="not applicable",0,1)</f>
        <v>1</v>
      </c>
      <c r="J84" s="119"/>
      <c r="K84" s="124" t="s">
        <v>419</v>
      </c>
    </row>
    <row r="85" spans="1:11" ht="39.950000000000003" customHeight="1" x14ac:dyDescent="0.25">
      <c r="A85" s="10" t="s">
        <v>326</v>
      </c>
      <c r="B85" s="449" t="s">
        <v>19</v>
      </c>
      <c r="C85" s="450"/>
      <c r="D85" s="451"/>
      <c r="E85" s="247" t="s">
        <v>536</v>
      </c>
      <c r="F85" s="258"/>
      <c r="G85" s="306"/>
      <c r="H85" s="5" cm="1">
        <f t="array" ref="H85">_xlfn.IFS(E85="Yes-verified",1, E85="Yes-unverified",1, E85="no",0, E85="Select answer",0, E85="not applicable",0)</f>
        <v>0</v>
      </c>
      <c r="I85" s="5">
        <f t="shared" si="1"/>
        <v>1</v>
      </c>
      <c r="J85" s="119"/>
      <c r="K85" s="124" t="s">
        <v>419</v>
      </c>
    </row>
    <row r="86" spans="1:11" ht="39.950000000000003" customHeight="1" x14ac:dyDescent="0.25">
      <c r="A86" s="7" t="s">
        <v>327</v>
      </c>
      <c r="B86" s="449" t="s">
        <v>20</v>
      </c>
      <c r="C86" s="450"/>
      <c r="D86" s="451"/>
      <c r="E86" s="247" t="s">
        <v>536</v>
      </c>
      <c r="F86" s="258"/>
      <c r="G86" s="306"/>
      <c r="H86" s="5" cm="1">
        <f t="array" ref="H86">_xlfn.IFS(E86="Yes-verified",1, E86="Yes-unverified",1, E86="no",0, E86="Select answer",0, E86="not applicable",0)</f>
        <v>0</v>
      </c>
      <c r="I86" s="5">
        <f t="shared" si="1"/>
        <v>1</v>
      </c>
      <c r="J86" s="119"/>
      <c r="K86" s="124" t="s">
        <v>419</v>
      </c>
    </row>
    <row r="87" spans="1:11" ht="26.45" customHeight="1" thickBot="1" x14ac:dyDescent="0.35">
      <c r="A87" s="33"/>
      <c r="B87" s="34" t="s">
        <v>67</v>
      </c>
      <c r="C87" s="33"/>
      <c r="D87" s="35"/>
      <c r="E87" s="35" t="s">
        <v>64</v>
      </c>
      <c r="F87" s="36" t="s">
        <v>34</v>
      </c>
      <c r="G87" s="200" t="s">
        <v>500</v>
      </c>
      <c r="H87" s="298"/>
      <c r="I87" s="64"/>
      <c r="J87" s="120"/>
      <c r="K87" s="125"/>
    </row>
    <row r="88" spans="1:11" ht="50.25" customHeight="1" x14ac:dyDescent="0.25">
      <c r="A88" s="41" t="s">
        <v>328</v>
      </c>
      <c r="B88" s="476" t="s">
        <v>409</v>
      </c>
      <c r="C88" s="477"/>
      <c r="D88" s="478"/>
      <c r="E88" s="242" t="s">
        <v>536</v>
      </c>
      <c r="F88" s="257"/>
      <c r="G88" s="307"/>
      <c r="H88" s="5" cm="1">
        <f t="array" ref="H88">_xlfn.IFS(E88="Yes-verified",1.5, E88="Yes-unverified",1.5, E88="no",0, E88="Select answer",0)</f>
        <v>0</v>
      </c>
      <c r="I88" s="5">
        <v>1.5</v>
      </c>
      <c r="J88" s="119" t="s">
        <v>162</v>
      </c>
      <c r="K88" s="124"/>
    </row>
    <row r="89" spans="1:11" ht="39.950000000000003" customHeight="1" x14ac:dyDescent="0.25">
      <c r="A89" s="11" t="s">
        <v>329</v>
      </c>
      <c r="B89" s="449" t="s">
        <v>541</v>
      </c>
      <c r="C89" s="450"/>
      <c r="D89" s="451"/>
      <c r="E89" s="242" t="s">
        <v>536</v>
      </c>
      <c r="F89" s="258"/>
      <c r="G89" s="306"/>
      <c r="H89" s="5" cm="1">
        <f t="array" ref="H89">_xlfn.IFS(E89="Yes-verified",1, E89="Yes-unverified",1, E89="no",0, E89="Select answer",0)</f>
        <v>0</v>
      </c>
      <c r="I89" s="5">
        <v>1</v>
      </c>
      <c r="J89" s="119"/>
      <c r="K89" s="124"/>
    </row>
    <row r="90" spans="1:11" ht="39.950000000000003" customHeight="1" x14ac:dyDescent="0.25">
      <c r="A90" s="10" t="s">
        <v>330</v>
      </c>
      <c r="B90" s="393" t="s">
        <v>265</v>
      </c>
      <c r="C90" s="394"/>
      <c r="D90" s="395"/>
      <c r="E90" s="242" t="s">
        <v>536</v>
      </c>
      <c r="F90" s="258"/>
      <c r="G90" s="306"/>
      <c r="H90" s="5" cm="1">
        <f t="array" ref="H90">_xlfn.IFS(E90="Yes-verified",1, E90="Yes-unverified",1, E90="no",0, E90="Select answer",0)</f>
        <v>0</v>
      </c>
      <c r="I90" s="5">
        <v>1</v>
      </c>
      <c r="J90" s="119"/>
      <c r="K90" s="124"/>
    </row>
    <row r="91" spans="1:11" ht="39.950000000000003" customHeight="1" x14ac:dyDescent="0.25">
      <c r="A91" s="11" t="s">
        <v>331</v>
      </c>
      <c r="B91" s="393" t="s">
        <v>21</v>
      </c>
      <c r="C91" s="394"/>
      <c r="D91" s="395"/>
      <c r="E91" s="241" t="s">
        <v>536</v>
      </c>
      <c r="F91" s="271"/>
      <c r="G91" s="306"/>
      <c r="H91" s="5" cm="1">
        <f t="array" ref="H91">_xlfn.IFS(E91="Yes-verified",1, E91="Yes-unverified",1, E91="no",0, E91="Select answer",0, E91="not applicable",0)</f>
        <v>0</v>
      </c>
      <c r="I91" s="5">
        <f t="shared" si="1"/>
        <v>1</v>
      </c>
      <c r="J91" s="119"/>
      <c r="K91" s="124" t="s">
        <v>419</v>
      </c>
    </row>
    <row r="92" spans="1:11" ht="26.45" customHeight="1" thickBot="1" x14ac:dyDescent="0.35">
      <c r="A92" s="33"/>
      <c r="B92" s="34" t="s">
        <v>82</v>
      </c>
      <c r="C92" s="33"/>
      <c r="D92" s="35"/>
      <c r="E92" s="35" t="s">
        <v>64</v>
      </c>
      <c r="F92" s="36" t="s">
        <v>34</v>
      </c>
      <c r="G92" s="200" t="s">
        <v>500</v>
      </c>
      <c r="I92" s="5"/>
      <c r="J92" s="119"/>
      <c r="K92" s="124"/>
    </row>
    <row r="93" spans="1:11" ht="39.950000000000003" customHeight="1" x14ac:dyDescent="0.25">
      <c r="A93" s="8" t="s">
        <v>332</v>
      </c>
      <c r="B93" s="390" t="s">
        <v>5</v>
      </c>
      <c r="C93" s="391"/>
      <c r="D93" s="392"/>
      <c r="E93" s="242" t="s">
        <v>536</v>
      </c>
      <c r="F93" s="257"/>
      <c r="G93" s="307"/>
      <c r="H93" s="5" cm="1">
        <f t="array" ref="H93">_xlfn.IFS(E93="Yes-verified",1.5, E93="Yes-unverified",1.5, E93="no",0, E93="Select answer",0)</f>
        <v>0</v>
      </c>
      <c r="I93" s="5">
        <v>1.5</v>
      </c>
      <c r="J93" s="119" t="s">
        <v>162</v>
      </c>
      <c r="K93" s="124"/>
    </row>
    <row r="94" spans="1:11" ht="30" customHeight="1" x14ac:dyDescent="0.25">
      <c r="A94" s="14" t="s">
        <v>333</v>
      </c>
      <c r="B94" s="486" t="s">
        <v>288</v>
      </c>
      <c r="C94" s="487"/>
      <c r="D94" s="488"/>
      <c r="E94" s="111" t="str">
        <f>IF(AND(OR(E95="Yes-verified",E95="Yes-unverified"), OR(E96="Yes-verified",E96="Yes-unverified"), OR(E97="Yes-verified",E97="Yes-unverified")), "Yes", "No")</f>
        <v>No</v>
      </c>
      <c r="F94" s="258"/>
      <c r="G94" s="312"/>
      <c r="H94" s="5" cm="1">
        <f t="array" ref="H94">_xlfn.IFS(E94="Yes",1, E94="no",0)</f>
        <v>0</v>
      </c>
      <c r="I94" s="5">
        <v>1</v>
      </c>
      <c r="J94" s="119"/>
      <c r="K94" s="124"/>
    </row>
    <row r="95" spans="1:11" ht="20.100000000000001" customHeight="1" x14ac:dyDescent="0.25">
      <c r="A95" s="416" t="s">
        <v>448</v>
      </c>
      <c r="B95" s="417"/>
      <c r="C95" s="443" t="s">
        <v>410</v>
      </c>
      <c r="D95" s="444"/>
      <c r="E95" s="248" t="s">
        <v>536</v>
      </c>
      <c r="F95" s="266"/>
      <c r="G95" s="387"/>
      <c r="H95" s="297"/>
      <c r="I95" s="5"/>
      <c r="J95" s="119"/>
      <c r="K95" s="124"/>
    </row>
    <row r="96" spans="1:11" ht="20.100000000000001" customHeight="1" x14ac:dyDescent="0.25">
      <c r="A96" s="418"/>
      <c r="B96" s="419"/>
      <c r="C96" s="445" t="s">
        <v>411</v>
      </c>
      <c r="D96" s="446"/>
      <c r="E96" s="249" t="s">
        <v>536</v>
      </c>
      <c r="F96" s="267"/>
      <c r="G96" s="389"/>
      <c r="H96" s="297"/>
      <c r="I96" s="5"/>
      <c r="J96" s="119"/>
      <c r="K96" s="124"/>
    </row>
    <row r="97" spans="1:19" ht="20.100000000000001" customHeight="1" x14ac:dyDescent="0.25">
      <c r="A97" s="420"/>
      <c r="B97" s="421"/>
      <c r="C97" s="447" t="s">
        <v>412</v>
      </c>
      <c r="D97" s="448"/>
      <c r="E97" s="250" t="s">
        <v>536</v>
      </c>
      <c r="F97" s="261"/>
      <c r="G97" s="388"/>
      <c r="H97" s="297"/>
      <c r="I97" s="5"/>
      <c r="J97" s="119"/>
      <c r="K97" s="124"/>
    </row>
    <row r="98" spans="1:19" ht="26.45" customHeight="1" thickBot="1" x14ac:dyDescent="0.35">
      <c r="A98" s="33"/>
      <c r="B98" s="34" t="s">
        <v>68</v>
      </c>
      <c r="C98" s="33"/>
      <c r="D98" s="35"/>
      <c r="E98" s="35" t="s">
        <v>64</v>
      </c>
      <c r="F98" s="36" t="s">
        <v>34</v>
      </c>
      <c r="G98" s="200" t="s">
        <v>500</v>
      </c>
    </row>
    <row r="99" spans="1:19" ht="39.950000000000003" customHeight="1" x14ac:dyDescent="0.25">
      <c r="A99" s="41" t="s">
        <v>334</v>
      </c>
      <c r="B99" s="390" t="s">
        <v>6</v>
      </c>
      <c r="C99" s="391"/>
      <c r="D99" s="392"/>
      <c r="E99" s="242" t="s">
        <v>536</v>
      </c>
      <c r="F99" s="257"/>
      <c r="G99" s="307"/>
      <c r="H99" s="5" cm="1">
        <f t="array" ref="H99">_xlfn.IFS(E99="Yes-verified",1.5, E99="Yes-unverified",1.5, E99="no",0, E99="Select answer",0)</f>
        <v>0</v>
      </c>
      <c r="I99" s="5">
        <v>1.5</v>
      </c>
      <c r="J99" s="119" t="s">
        <v>162</v>
      </c>
      <c r="K99" s="124"/>
    </row>
    <row r="100" spans="1:19" ht="39.950000000000003" customHeight="1" x14ac:dyDescent="0.25">
      <c r="A100" s="11" t="s">
        <v>449</v>
      </c>
      <c r="B100" s="393" t="s">
        <v>266</v>
      </c>
      <c r="C100" s="394"/>
      <c r="D100" s="395"/>
      <c r="E100" s="242" t="s">
        <v>536</v>
      </c>
      <c r="F100" s="258"/>
      <c r="G100" s="306"/>
      <c r="H100" s="5" cm="1">
        <f t="array" ref="H100">_xlfn.IFS(E100="Yes-verified",1, E100="Yes-unverified",1, E100="no",0, E100="Select answer", 0)</f>
        <v>0</v>
      </c>
      <c r="I100" s="5">
        <v>1</v>
      </c>
      <c r="J100" s="119"/>
      <c r="K100" s="124"/>
    </row>
    <row r="102" spans="1:19" ht="15.75" thickBot="1" x14ac:dyDescent="0.3">
      <c r="H102" s="298"/>
      <c r="I102" s="64"/>
      <c r="J102" s="120"/>
      <c r="K102" s="125"/>
    </row>
    <row r="103" spans="1:19" ht="24.95" customHeight="1" thickBot="1" x14ac:dyDescent="0.3">
      <c r="A103" s="351" t="s">
        <v>421</v>
      </c>
      <c r="B103" s="352"/>
      <c r="C103" s="352"/>
      <c r="D103" s="352"/>
      <c r="E103" s="352"/>
      <c r="F103" s="352"/>
      <c r="G103" s="353"/>
      <c r="H103" s="298"/>
      <c r="I103" s="64"/>
      <c r="J103" s="120"/>
      <c r="K103" s="125"/>
    </row>
    <row r="104" spans="1:19" ht="26.45" customHeight="1" thickBot="1" x14ac:dyDescent="0.35">
      <c r="A104" s="340"/>
      <c r="B104" s="341" t="s">
        <v>83</v>
      </c>
      <c r="C104" s="348"/>
      <c r="D104" s="349"/>
      <c r="E104" s="350" t="s">
        <v>64</v>
      </c>
      <c r="F104" s="343" t="s">
        <v>34</v>
      </c>
      <c r="G104" s="344" t="s">
        <v>500</v>
      </c>
      <c r="H104" s="298"/>
      <c r="I104" s="64"/>
      <c r="J104" s="120"/>
      <c r="K104" s="125"/>
    </row>
    <row r="105" spans="1:19" ht="30" customHeight="1" x14ac:dyDescent="0.25">
      <c r="A105" s="16" t="s">
        <v>335</v>
      </c>
      <c r="B105" s="390" t="s">
        <v>8</v>
      </c>
      <c r="C105" s="391"/>
      <c r="D105" s="392"/>
      <c r="E105" s="242" t="s">
        <v>536</v>
      </c>
      <c r="F105" s="257"/>
      <c r="G105" s="307"/>
      <c r="H105" s="5" cm="1">
        <f t="array" ref="H105">_xlfn.IFS(E105="Yes-verified",1.5, E105="Yes-unverified",1.5, E105="no",0, E105="Select answer",0)</f>
        <v>0</v>
      </c>
      <c r="I105" s="5">
        <v>1.5</v>
      </c>
      <c r="J105" s="119" t="s">
        <v>162</v>
      </c>
      <c r="K105" s="124"/>
      <c r="L105" s="4"/>
      <c r="M105" s="4"/>
      <c r="N105" s="2"/>
      <c r="O105" s="2"/>
      <c r="P105" s="2"/>
      <c r="Q105" s="2"/>
      <c r="R105" s="2"/>
      <c r="S105" s="2"/>
    </row>
    <row r="106" spans="1:19" ht="39.950000000000003" customHeight="1" x14ac:dyDescent="0.25">
      <c r="A106" s="18" t="s">
        <v>336</v>
      </c>
      <c r="B106" s="479" t="s">
        <v>205</v>
      </c>
      <c r="C106" s="480"/>
      <c r="D106" s="481"/>
      <c r="E106" s="110" t="str">
        <f>IF(AND(OR(E107="Yes-verified",E107="Yes-unverified"), OR(E108="Yes-verified",E108="Yes-unverified"), OR(E109="Yes-verified",E109="Yes-unverified"), OR(E110="Yes-verified",E110="Yes-unverified"), OR(E111="Yes-verified",E111="Yes-unverified")), "Yes", "No")</f>
        <v>No</v>
      </c>
      <c r="F106" s="270"/>
      <c r="G106" s="313"/>
      <c r="H106" s="5" cm="1">
        <f t="array" ref="H106">_xlfn.IFS(E106="Yes",1.5, E106="no",0)</f>
        <v>0</v>
      </c>
      <c r="I106" s="5">
        <f>IF(E106="not applicable",0,1.5)</f>
        <v>1.5</v>
      </c>
      <c r="J106" s="119" t="s">
        <v>162</v>
      </c>
      <c r="K106" s="124"/>
      <c r="L106" s="4"/>
      <c r="M106" s="4"/>
      <c r="N106" s="2"/>
      <c r="O106" s="2"/>
      <c r="P106" s="2"/>
      <c r="Q106" s="2"/>
      <c r="R106" s="2"/>
      <c r="S106" s="2"/>
    </row>
    <row r="107" spans="1:19" ht="20.100000000000001" customHeight="1" x14ac:dyDescent="0.25">
      <c r="A107" s="381" t="s">
        <v>337</v>
      </c>
      <c r="B107" s="382"/>
      <c r="C107" s="482" t="s">
        <v>41</v>
      </c>
      <c r="D107" s="483"/>
      <c r="E107" s="251" t="s">
        <v>536</v>
      </c>
      <c r="F107" s="266"/>
      <c r="G107" s="435"/>
      <c r="H107" s="5"/>
      <c r="I107" s="5"/>
      <c r="J107" s="119"/>
      <c r="K107" s="124"/>
      <c r="L107" s="4"/>
      <c r="M107" s="4"/>
      <c r="N107" s="2"/>
      <c r="O107" s="2"/>
      <c r="P107" s="2"/>
      <c r="Q107" s="2"/>
      <c r="R107" s="2"/>
      <c r="S107" s="2"/>
    </row>
    <row r="108" spans="1:19" ht="20.100000000000001" customHeight="1" x14ac:dyDescent="0.25">
      <c r="A108" s="383"/>
      <c r="B108" s="384"/>
      <c r="C108" s="452" t="s">
        <v>45</v>
      </c>
      <c r="D108" s="453"/>
      <c r="E108" s="252" t="s">
        <v>536</v>
      </c>
      <c r="F108" s="260"/>
      <c r="G108" s="436"/>
      <c r="H108" s="5"/>
      <c r="I108" s="5"/>
      <c r="J108" s="119"/>
      <c r="K108" s="124"/>
      <c r="L108" s="4"/>
      <c r="M108" s="4"/>
      <c r="N108" s="2"/>
      <c r="O108" s="2"/>
      <c r="P108" s="2"/>
      <c r="Q108" s="2"/>
      <c r="R108" s="2"/>
      <c r="S108" s="2"/>
    </row>
    <row r="109" spans="1:19" ht="20.100000000000001" customHeight="1" x14ac:dyDescent="0.25">
      <c r="A109" s="383"/>
      <c r="B109" s="384"/>
      <c r="C109" s="452" t="s">
        <v>42</v>
      </c>
      <c r="D109" s="453"/>
      <c r="E109" s="252" t="s">
        <v>536</v>
      </c>
      <c r="F109" s="266"/>
      <c r="G109" s="436"/>
      <c r="H109" s="5"/>
      <c r="I109" s="5"/>
      <c r="J109" s="119"/>
      <c r="K109" s="124"/>
      <c r="L109" s="4"/>
      <c r="M109" s="4"/>
      <c r="N109" s="2"/>
      <c r="O109" s="2"/>
      <c r="P109" s="2"/>
      <c r="Q109" s="2"/>
      <c r="R109" s="2"/>
      <c r="S109" s="2"/>
    </row>
    <row r="110" spans="1:19" ht="20.100000000000001" customHeight="1" x14ac:dyDescent="0.25">
      <c r="A110" s="383"/>
      <c r="B110" s="384"/>
      <c r="C110" s="398" t="s">
        <v>43</v>
      </c>
      <c r="D110" s="399"/>
      <c r="E110" s="252" t="s">
        <v>536</v>
      </c>
      <c r="F110" s="260"/>
      <c r="G110" s="436"/>
      <c r="H110" s="5"/>
      <c r="I110" s="5"/>
      <c r="J110" s="119"/>
      <c r="K110" s="124"/>
      <c r="L110" s="4"/>
      <c r="M110" s="4"/>
      <c r="N110" s="2"/>
      <c r="O110" s="2"/>
      <c r="P110" s="2"/>
      <c r="Q110" s="2"/>
      <c r="R110" s="2"/>
      <c r="S110" s="2"/>
    </row>
    <row r="111" spans="1:19" ht="20.100000000000001" customHeight="1" x14ac:dyDescent="0.25">
      <c r="A111" s="385"/>
      <c r="B111" s="386"/>
      <c r="C111" s="400" t="s">
        <v>44</v>
      </c>
      <c r="D111" s="401"/>
      <c r="E111" s="253" t="s">
        <v>536</v>
      </c>
      <c r="F111" s="261"/>
      <c r="G111" s="437"/>
      <c r="H111" s="5"/>
      <c r="I111" s="5"/>
      <c r="J111" s="119"/>
      <c r="K111" s="124"/>
      <c r="L111" s="4"/>
      <c r="M111" s="4"/>
      <c r="N111" s="2"/>
      <c r="O111" s="2"/>
      <c r="P111" s="2"/>
      <c r="Q111" s="2"/>
      <c r="R111" s="2"/>
      <c r="S111" s="2"/>
    </row>
    <row r="112" spans="1:19" ht="39.950000000000003" customHeight="1" x14ac:dyDescent="0.25">
      <c r="A112" s="17" t="s">
        <v>338</v>
      </c>
      <c r="B112" s="402" t="s">
        <v>22</v>
      </c>
      <c r="C112" s="403"/>
      <c r="D112" s="404"/>
      <c r="E112" s="242" t="s">
        <v>536</v>
      </c>
      <c r="F112" s="258"/>
      <c r="G112" s="314"/>
      <c r="H112" s="5" cm="1">
        <f t="array" ref="H112">_xlfn.IFS(E112="Yes-verified",1.5, E112="Yes-unverified",1.5, E112="no",0, E112="Select answer",0)</f>
        <v>0</v>
      </c>
      <c r="I112" s="5">
        <v>1.5</v>
      </c>
      <c r="J112" s="119" t="s">
        <v>162</v>
      </c>
      <c r="K112" s="124"/>
    </row>
    <row r="113" spans="1:20" ht="39.950000000000003" customHeight="1" x14ac:dyDescent="0.25">
      <c r="A113" s="18" t="s">
        <v>339</v>
      </c>
      <c r="B113" s="402" t="s">
        <v>510</v>
      </c>
      <c r="C113" s="403"/>
      <c r="D113" s="404"/>
      <c r="E113" s="242" t="s">
        <v>536</v>
      </c>
      <c r="F113" s="258"/>
      <c r="G113" s="313"/>
      <c r="H113" s="5" cm="1">
        <f t="array" ref="H113">_xlfn.IFS(E113="Yes-verified",1.5, E113="Yes-unverified",1.5, E113="no",0, E113="Select answer",0)</f>
        <v>0</v>
      </c>
      <c r="I113" s="5">
        <v>1.5</v>
      </c>
      <c r="J113" s="119" t="s">
        <v>162</v>
      </c>
      <c r="K113" s="124"/>
    </row>
    <row r="114" spans="1:20" ht="39.950000000000003" customHeight="1" x14ac:dyDescent="0.25">
      <c r="A114" s="56" t="s">
        <v>340</v>
      </c>
      <c r="B114" s="393" t="s">
        <v>39</v>
      </c>
      <c r="C114" s="394"/>
      <c r="D114" s="395"/>
      <c r="E114" s="242" t="s">
        <v>536</v>
      </c>
      <c r="F114" s="257"/>
      <c r="G114" s="307"/>
      <c r="H114" s="5" cm="1">
        <f t="array" ref="H114">_xlfn.IFS(E114="Yes-verified",1, E114="Yes-unverified",1, E114="no",0, E114="Select answer",0)</f>
        <v>0</v>
      </c>
      <c r="I114" s="5">
        <v>1</v>
      </c>
      <c r="J114" s="119"/>
      <c r="K114" s="124"/>
    </row>
    <row r="115" spans="1:20" ht="30" customHeight="1" x14ac:dyDescent="0.25">
      <c r="A115" s="19" t="s">
        <v>341</v>
      </c>
      <c r="B115" s="393" t="s">
        <v>23</v>
      </c>
      <c r="C115" s="394"/>
      <c r="D115" s="395"/>
      <c r="E115" s="242" t="s">
        <v>536</v>
      </c>
      <c r="F115" s="257"/>
      <c r="G115" s="308"/>
      <c r="H115" s="5" cm="1">
        <f t="array" ref="H115">_xlfn.IFS(E115="Yes-verified",1, E115="Yes-unverified",1, E115="no",0, E115="Select answer",0)</f>
        <v>0</v>
      </c>
      <c r="I115" s="5">
        <v>1</v>
      </c>
      <c r="J115" s="119"/>
      <c r="K115" s="124"/>
    </row>
    <row r="116" spans="1:20" ht="26.45" customHeight="1" thickBot="1" x14ac:dyDescent="0.3">
      <c r="A116" s="33"/>
      <c r="B116" s="43" t="s">
        <v>84</v>
      </c>
      <c r="C116" s="33"/>
      <c r="D116" s="35"/>
      <c r="E116" s="35" t="s">
        <v>64</v>
      </c>
      <c r="F116" s="36" t="s">
        <v>34</v>
      </c>
      <c r="G116" s="200" t="s">
        <v>500</v>
      </c>
    </row>
    <row r="117" spans="1:20" ht="39.950000000000003" customHeight="1" x14ac:dyDescent="0.25">
      <c r="A117" s="17" t="s">
        <v>342</v>
      </c>
      <c r="B117" s="390" t="s">
        <v>9</v>
      </c>
      <c r="C117" s="391"/>
      <c r="D117" s="392"/>
      <c r="E117" s="242" t="s">
        <v>536</v>
      </c>
      <c r="F117" s="257"/>
      <c r="G117" s="314"/>
      <c r="H117" s="5" cm="1">
        <f t="array" ref="H117">_xlfn.IFS(E117="Yes-verified",1.5, E117="Yes-unverified",1.5, E117="no",0, E117="Select answer",0)</f>
        <v>0</v>
      </c>
      <c r="I117" s="5">
        <v>1.5</v>
      </c>
      <c r="J117" s="119" t="s">
        <v>162</v>
      </c>
      <c r="K117" s="124"/>
    </row>
    <row r="118" spans="1:20" ht="39.950000000000003" customHeight="1" x14ac:dyDescent="0.25">
      <c r="A118" s="18" t="s">
        <v>343</v>
      </c>
      <c r="B118" s="402" t="s">
        <v>267</v>
      </c>
      <c r="C118" s="403"/>
      <c r="D118" s="404"/>
      <c r="E118" s="242" t="s">
        <v>536</v>
      </c>
      <c r="F118" s="258"/>
      <c r="G118" s="313"/>
      <c r="H118" s="5" cm="1">
        <f t="array" ref="H118">_xlfn.IFS(E118="Yes-verified",1.5, E118="Yes-unverified",1.5, E118="no",0, E118="Select answer",0)</f>
        <v>0</v>
      </c>
      <c r="I118" s="5">
        <v>1.5</v>
      </c>
      <c r="J118" s="119" t="s">
        <v>162</v>
      </c>
      <c r="K118" s="124"/>
    </row>
    <row r="119" spans="1:20" ht="39.950000000000003" customHeight="1" x14ac:dyDescent="0.25">
      <c r="A119" s="20" t="s">
        <v>344</v>
      </c>
      <c r="B119" s="393" t="s">
        <v>40</v>
      </c>
      <c r="C119" s="394"/>
      <c r="D119" s="395"/>
      <c r="E119" s="242" t="s">
        <v>536</v>
      </c>
      <c r="F119" s="258"/>
      <c r="G119" s="313"/>
      <c r="H119" s="5" cm="1">
        <f t="array" ref="H119">_xlfn.IFS(E119="Yes-verified",1, E119="Yes-unverified",1, E119="no",0, E119="Select answer",0)</f>
        <v>0</v>
      </c>
      <c r="I119" s="5">
        <v>1</v>
      </c>
      <c r="J119" s="119"/>
      <c r="K119" s="124"/>
    </row>
    <row r="120" spans="1:20" ht="30" customHeight="1" x14ac:dyDescent="0.25">
      <c r="A120" s="20" t="s">
        <v>345</v>
      </c>
      <c r="B120" s="393" t="s">
        <v>24</v>
      </c>
      <c r="C120" s="394"/>
      <c r="D120" s="395"/>
      <c r="E120" s="242" t="s">
        <v>536</v>
      </c>
      <c r="F120" s="258"/>
      <c r="G120" s="313"/>
      <c r="H120" s="5" cm="1">
        <f t="array" ref="H120">_xlfn.IFS(E120="Yes-verified",1, E120="Yes-unverified",1, E120="no",0, E120="Select answer",0)</f>
        <v>0</v>
      </c>
      <c r="I120" s="5">
        <v>1</v>
      </c>
      <c r="J120" s="119"/>
      <c r="K120" s="124"/>
    </row>
    <row r="121" spans="1:20" ht="39.950000000000003" customHeight="1" x14ac:dyDescent="0.25">
      <c r="A121" s="20" t="s">
        <v>346</v>
      </c>
      <c r="B121" s="449" t="s">
        <v>543</v>
      </c>
      <c r="C121" s="450"/>
      <c r="D121" s="451"/>
      <c r="E121" s="242" t="s">
        <v>536</v>
      </c>
      <c r="F121" s="258"/>
      <c r="G121" s="313"/>
      <c r="H121" s="5" cm="1">
        <f t="array" ref="H121">_xlfn.IFS(E121="Yes-verified",0.25, E121="Yes-unverified",0.25, E121="no",0, E121="Select answer",0)</f>
        <v>0</v>
      </c>
      <c r="I121" s="5">
        <v>0.25</v>
      </c>
      <c r="J121" s="119"/>
      <c r="K121" s="124"/>
      <c r="N121" s="465"/>
      <c r="O121" s="465"/>
      <c r="P121" s="465"/>
      <c r="Q121" s="465"/>
      <c r="R121" s="465"/>
      <c r="S121" s="465"/>
      <c r="T121" s="465"/>
    </row>
    <row r="122" spans="1:20" x14ac:dyDescent="0.25">
      <c r="N122" s="465"/>
      <c r="O122" s="465"/>
      <c r="P122" s="465"/>
      <c r="Q122" s="465"/>
      <c r="R122" s="465"/>
      <c r="S122" s="465"/>
      <c r="T122" s="465"/>
    </row>
    <row r="123" spans="1:20" ht="15.75" thickBot="1" x14ac:dyDescent="0.3">
      <c r="N123" s="465"/>
      <c r="O123" s="465"/>
      <c r="P123" s="465"/>
      <c r="Q123" s="465"/>
      <c r="R123" s="465"/>
      <c r="S123" s="465"/>
      <c r="T123" s="465"/>
    </row>
    <row r="124" spans="1:20" ht="21.75" thickBot="1" x14ac:dyDescent="0.3">
      <c r="A124" s="358" t="s">
        <v>10</v>
      </c>
      <c r="B124" s="359"/>
      <c r="C124" s="360"/>
      <c r="D124" s="360"/>
      <c r="E124" s="360"/>
      <c r="F124" s="360"/>
      <c r="G124" s="361"/>
    </row>
    <row r="125" spans="1:20" ht="26.45" customHeight="1" thickBot="1" x14ac:dyDescent="0.35">
      <c r="A125" s="354"/>
      <c r="B125" s="355" t="s">
        <v>85</v>
      </c>
      <c r="C125" s="356"/>
      <c r="D125" s="357"/>
      <c r="E125" s="342" t="s">
        <v>64</v>
      </c>
      <c r="F125" s="343" t="s">
        <v>34</v>
      </c>
      <c r="G125" s="344" t="s">
        <v>500</v>
      </c>
      <c r="H125" s="299"/>
      <c r="I125" s="21"/>
      <c r="J125" s="121"/>
      <c r="K125" s="126"/>
    </row>
    <row r="126" spans="1:20" ht="50.1" customHeight="1" x14ac:dyDescent="0.25">
      <c r="A126" s="25" t="s">
        <v>347</v>
      </c>
      <c r="B126" s="390" t="s">
        <v>14</v>
      </c>
      <c r="C126" s="391"/>
      <c r="D126" s="392"/>
      <c r="E126" s="242" t="s">
        <v>536</v>
      </c>
      <c r="F126" s="257"/>
      <c r="G126" s="307"/>
      <c r="H126" s="5" cm="1">
        <f t="array" ref="H126">_xlfn.IFS(E126="Yes-verified",1.5, E126="Yes-unverified",1.5, E126="no",0, E126="Select answer",0)</f>
        <v>0</v>
      </c>
      <c r="I126" s="5">
        <v>1.5</v>
      </c>
      <c r="J126" s="119" t="s">
        <v>162</v>
      </c>
      <c r="K126" s="124"/>
    </row>
    <row r="127" spans="1:20" ht="39.950000000000003" customHeight="1" x14ac:dyDescent="0.25">
      <c r="A127" s="23" t="s">
        <v>348</v>
      </c>
      <c r="B127" s="402" t="s">
        <v>538</v>
      </c>
      <c r="C127" s="403"/>
      <c r="D127" s="404"/>
      <c r="E127" s="242" t="s">
        <v>536</v>
      </c>
      <c r="F127" s="258"/>
      <c r="G127" s="306"/>
      <c r="H127" s="5" cm="1">
        <f t="array" ref="H127">_xlfn.IFS(E127="Yes-verified",1.5, E127="Yes-unverified",1.5, E127="no",0, E127="Select answer",0)</f>
        <v>0</v>
      </c>
      <c r="I127" s="5">
        <v>1.5</v>
      </c>
      <c r="J127" s="119" t="s">
        <v>162</v>
      </c>
      <c r="K127" s="124"/>
    </row>
    <row r="128" spans="1:20" ht="39.950000000000003" customHeight="1" x14ac:dyDescent="0.25">
      <c r="A128" s="22" t="s">
        <v>349</v>
      </c>
      <c r="B128" s="393" t="s">
        <v>539</v>
      </c>
      <c r="C128" s="394"/>
      <c r="D128" s="395"/>
      <c r="E128" s="242" t="s">
        <v>536</v>
      </c>
      <c r="F128" s="257"/>
      <c r="G128" s="312"/>
      <c r="H128" s="5" cm="1">
        <f t="array" ref="H128">_xlfn.IFS(E128="Yes-verified",1, E128="Yes-unverified",1, E128="no",0, E128="Select answer",0)</f>
        <v>0</v>
      </c>
      <c r="I128" s="5">
        <v>1</v>
      </c>
      <c r="J128" s="119"/>
      <c r="K128" s="124"/>
    </row>
    <row r="129" spans="1:19" ht="27.6" customHeight="1" thickBot="1" x14ac:dyDescent="0.35">
      <c r="A129" s="39"/>
      <c r="B129" s="38" t="s">
        <v>86</v>
      </c>
      <c r="C129" s="33"/>
      <c r="D129" s="35"/>
      <c r="E129" s="35" t="s">
        <v>64</v>
      </c>
      <c r="F129" s="36" t="s">
        <v>34</v>
      </c>
      <c r="G129" s="200" t="s">
        <v>500</v>
      </c>
    </row>
    <row r="130" spans="1:19" ht="50.1" customHeight="1" x14ac:dyDescent="0.25">
      <c r="A130" s="25" t="s">
        <v>350</v>
      </c>
      <c r="B130" s="390" t="s">
        <v>11</v>
      </c>
      <c r="C130" s="391"/>
      <c r="D130" s="392"/>
      <c r="E130" s="242" t="s">
        <v>536</v>
      </c>
      <c r="F130" s="257"/>
      <c r="G130" s="314"/>
      <c r="H130" s="5" cm="1">
        <f t="array" ref="H130">_xlfn.IFS(E130="Yes-verified",1.5, E130="Yes-unverified",1.5, E130="no",0, E130="Select answer",0)</f>
        <v>0</v>
      </c>
      <c r="I130" s="5">
        <v>1.5</v>
      </c>
      <c r="J130" s="119" t="s">
        <v>162</v>
      </c>
      <c r="K130" s="124"/>
      <c r="N130" s="106"/>
    </row>
    <row r="131" spans="1:19" ht="30" customHeight="1" x14ac:dyDescent="0.25">
      <c r="A131" s="23" t="s">
        <v>351</v>
      </c>
      <c r="B131" s="402" t="s">
        <v>73</v>
      </c>
      <c r="C131" s="403"/>
      <c r="D131" s="404"/>
      <c r="E131" s="131" t="str">
        <f>IF(AND(OR(E132="Yes-verified",E132="Yes-unverified"), OR(E133="Yes-verified",E133="Yes-unverified"), OR(E134="Yes-verified",E134="Yes-unverified")), "Yes", "No")</f>
        <v>No</v>
      </c>
      <c r="F131" s="258"/>
      <c r="G131" s="313"/>
      <c r="H131" s="5" cm="1">
        <f t="array" ref="H131">_xlfn.IFS(E131="Yes",1.5, E131="no",0)</f>
        <v>0</v>
      </c>
      <c r="I131" s="5">
        <v>1.5</v>
      </c>
      <c r="J131" s="119" t="s">
        <v>162</v>
      </c>
      <c r="K131" s="124"/>
      <c r="L131" s="4"/>
      <c r="M131" s="4"/>
      <c r="N131" s="2"/>
      <c r="O131" s="2"/>
      <c r="P131" s="2"/>
      <c r="Q131" s="2"/>
      <c r="R131" s="2"/>
      <c r="S131" s="2"/>
    </row>
    <row r="132" spans="1:19" ht="20.100000000000001" customHeight="1" x14ac:dyDescent="0.25">
      <c r="A132" s="459" t="s">
        <v>352</v>
      </c>
      <c r="B132" s="460"/>
      <c r="C132" s="539" t="s">
        <v>46</v>
      </c>
      <c r="D132" s="541"/>
      <c r="E132" s="248" t="s">
        <v>536</v>
      </c>
      <c r="F132" s="259"/>
      <c r="G132" s="387"/>
      <c r="H132" s="5"/>
      <c r="I132" s="5"/>
      <c r="J132" s="119"/>
      <c r="K132" s="124"/>
      <c r="L132" s="4"/>
      <c r="M132" s="4"/>
      <c r="N132" s="2"/>
      <c r="O132" s="2"/>
      <c r="P132" s="2"/>
      <c r="Q132" s="2"/>
      <c r="R132" s="2"/>
      <c r="S132" s="2"/>
    </row>
    <row r="133" spans="1:19" ht="20.100000000000001" customHeight="1" x14ac:dyDescent="0.25">
      <c r="A133" s="461"/>
      <c r="B133" s="462"/>
      <c r="C133" s="407" t="s">
        <v>47</v>
      </c>
      <c r="D133" s="408"/>
      <c r="E133" s="244" t="s">
        <v>536</v>
      </c>
      <c r="F133" s="260"/>
      <c r="G133" s="389"/>
      <c r="H133" s="5"/>
      <c r="I133" s="5"/>
      <c r="J133" s="119"/>
      <c r="K133" s="124"/>
    </row>
    <row r="134" spans="1:19" ht="20.100000000000001" customHeight="1" x14ac:dyDescent="0.25">
      <c r="A134" s="463"/>
      <c r="B134" s="464"/>
      <c r="C134" s="405" t="s">
        <v>48</v>
      </c>
      <c r="D134" s="406"/>
      <c r="E134" s="250" t="s">
        <v>536</v>
      </c>
      <c r="F134" s="261"/>
      <c r="G134" s="388"/>
      <c r="H134" s="5"/>
      <c r="I134" s="5"/>
      <c r="J134" s="119"/>
      <c r="K134" s="124"/>
    </row>
    <row r="135" spans="1:19" ht="39.950000000000003" customHeight="1" x14ac:dyDescent="0.25">
      <c r="A135" s="23" t="s">
        <v>353</v>
      </c>
      <c r="B135" s="402" t="s">
        <v>12</v>
      </c>
      <c r="C135" s="403"/>
      <c r="D135" s="404"/>
      <c r="E135" s="242" t="s">
        <v>536</v>
      </c>
      <c r="F135" s="258"/>
      <c r="G135" s="314"/>
      <c r="H135" s="5" cm="1">
        <f t="array" ref="H135">_xlfn.IFS(E135="Yes-verified",1.5, E135="Yes-unverified",1.5, E135="no",0, E135="Select answer",0)</f>
        <v>0</v>
      </c>
      <c r="I135" s="5">
        <v>1.5</v>
      </c>
      <c r="J135" s="119" t="s">
        <v>162</v>
      </c>
      <c r="K135" s="124"/>
    </row>
    <row r="136" spans="1:19" ht="39.950000000000003" customHeight="1" x14ac:dyDescent="0.25">
      <c r="A136" s="26" t="s">
        <v>354</v>
      </c>
      <c r="B136" s="393" t="s">
        <v>511</v>
      </c>
      <c r="C136" s="394"/>
      <c r="D136" s="395"/>
      <c r="E136" s="242" t="s">
        <v>536</v>
      </c>
      <c r="F136" s="258"/>
      <c r="G136" s="314"/>
      <c r="H136" s="5" cm="1">
        <f t="array" ref="H136">_xlfn.IFS(E136="Yes-verified",1, E136="Yes-unverified",1, E136="no",0, E136="Select answer",0)</f>
        <v>0</v>
      </c>
      <c r="I136" s="5">
        <v>1</v>
      </c>
      <c r="J136" s="119"/>
      <c r="K136" s="124"/>
    </row>
    <row r="137" spans="1:19" ht="26.1" customHeight="1" thickBot="1" x14ac:dyDescent="0.35">
      <c r="A137" s="39"/>
      <c r="B137" s="34" t="s">
        <v>87</v>
      </c>
      <c r="C137" s="98"/>
      <c r="D137" s="44"/>
      <c r="E137" s="35" t="s">
        <v>64</v>
      </c>
      <c r="F137" s="36" t="s">
        <v>34</v>
      </c>
      <c r="G137" s="200" t="s">
        <v>500</v>
      </c>
      <c r="H137" s="300"/>
      <c r="I137" s="6"/>
      <c r="J137" s="122"/>
      <c r="K137" s="127"/>
    </row>
    <row r="138" spans="1:19" ht="39.950000000000003" customHeight="1" x14ac:dyDescent="0.25">
      <c r="A138" s="28" t="s">
        <v>355</v>
      </c>
      <c r="B138" s="409" t="s">
        <v>52</v>
      </c>
      <c r="C138" s="410"/>
      <c r="D138" s="411"/>
      <c r="E138" s="242" t="s">
        <v>536</v>
      </c>
      <c r="F138" s="257"/>
      <c r="G138" s="312"/>
      <c r="H138" s="5" cm="1">
        <f t="array" ref="H138">_xlfn.IFS(E138="Yes-verified",1.5, E138="Yes-unverified",1.5, E138="no",0, E138="Select answer",0)</f>
        <v>0</v>
      </c>
      <c r="I138" s="5">
        <v>1.5</v>
      </c>
      <c r="J138" s="119" t="s">
        <v>162</v>
      </c>
      <c r="K138" s="124"/>
    </row>
    <row r="139" spans="1:19" ht="39.950000000000003" customHeight="1" x14ac:dyDescent="0.25">
      <c r="A139" s="29" t="s">
        <v>356</v>
      </c>
      <c r="B139" s="427" t="s">
        <v>51</v>
      </c>
      <c r="C139" s="428"/>
      <c r="D139" s="429"/>
      <c r="E139" s="242" t="s">
        <v>536</v>
      </c>
      <c r="F139" s="258"/>
      <c r="G139" s="315"/>
      <c r="H139" s="5" cm="1">
        <f t="array" ref="H139">_xlfn.IFS(E139="Yes-verified",1.5, E139="Yes-unverified",1.5, E139="no",0, E139="Select answer",0)</f>
        <v>0</v>
      </c>
      <c r="I139" s="5">
        <v>1.5</v>
      </c>
      <c r="J139" s="119" t="s">
        <v>162</v>
      </c>
      <c r="K139" s="124"/>
    </row>
    <row r="140" spans="1:19" ht="39.950000000000003" customHeight="1" x14ac:dyDescent="0.25">
      <c r="A140" s="24" t="s">
        <v>357</v>
      </c>
      <c r="B140" s="393" t="s">
        <v>227</v>
      </c>
      <c r="C140" s="394"/>
      <c r="D140" s="395"/>
      <c r="E140" s="242" t="s">
        <v>536</v>
      </c>
      <c r="F140" s="258"/>
      <c r="G140" s="315"/>
      <c r="H140" s="5" cm="1">
        <f t="array" ref="H140">_xlfn.IFS(E140="Yes-verified",1, E140="Yes-unverified",1, E140="no",0, E140="Select answer",0)</f>
        <v>0</v>
      </c>
      <c r="I140" s="5">
        <v>1</v>
      </c>
      <c r="J140" s="119"/>
      <c r="K140" s="124"/>
    </row>
    <row r="141" spans="1:19" ht="30" customHeight="1" x14ac:dyDescent="0.25">
      <c r="A141" s="24" t="s">
        <v>358</v>
      </c>
      <c r="B141" s="393" t="s">
        <v>49</v>
      </c>
      <c r="C141" s="394"/>
      <c r="D141" s="395"/>
      <c r="E141" s="242" t="s">
        <v>536</v>
      </c>
      <c r="F141" s="258"/>
      <c r="G141" s="315"/>
      <c r="H141" s="5" cm="1">
        <f t="array" ref="H141">_xlfn.IFS(E141="Yes-verified",1, E141="Yes-unverified",1, E141="no",0, E141="Select answer",0)</f>
        <v>0</v>
      </c>
      <c r="I141" s="5">
        <v>1</v>
      </c>
      <c r="J141" s="119"/>
      <c r="K141" s="124"/>
    </row>
    <row r="142" spans="1:19" ht="50.1" customHeight="1" x14ac:dyDescent="0.25">
      <c r="A142" s="24" t="s">
        <v>359</v>
      </c>
      <c r="B142" s="393" t="s">
        <v>50</v>
      </c>
      <c r="C142" s="394"/>
      <c r="D142" s="395"/>
      <c r="E142" s="242" t="s">
        <v>536</v>
      </c>
      <c r="F142" s="258"/>
      <c r="G142" s="315"/>
      <c r="H142" s="5" cm="1">
        <f t="array" ref="H142">_xlfn.IFS(E142="Yes-verified",1, E142="Yes-unverified",1, E142="no",0, E142="Select answer",0)</f>
        <v>0</v>
      </c>
      <c r="I142" s="5">
        <v>1</v>
      </c>
      <c r="J142" s="119"/>
      <c r="K142" s="124"/>
    </row>
    <row r="143" spans="1:19" ht="39.950000000000003" customHeight="1" x14ac:dyDescent="0.25">
      <c r="A143" s="27" t="s">
        <v>360</v>
      </c>
      <c r="B143" s="393" t="s">
        <v>25</v>
      </c>
      <c r="C143" s="394"/>
      <c r="D143" s="395"/>
      <c r="E143" s="242" t="s">
        <v>536</v>
      </c>
      <c r="F143" s="258"/>
      <c r="G143" s="315"/>
      <c r="H143" s="5" cm="1">
        <f t="array" ref="H143">_xlfn.IFS(E143="Yes-verified",1, E143="Yes-unverified",1, E143="no",0, E143="Select answer",0)</f>
        <v>0</v>
      </c>
      <c r="I143" s="5">
        <v>1</v>
      </c>
      <c r="J143" s="119"/>
      <c r="K143" s="124"/>
    </row>
    <row r="144" spans="1:19" ht="26.1" customHeight="1" thickBot="1" x14ac:dyDescent="0.35">
      <c r="A144" s="39"/>
      <c r="B144" s="34" t="s">
        <v>88</v>
      </c>
      <c r="C144" s="97"/>
      <c r="D144" s="42"/>
      <c r="E144" s="35" t="s">
        <v>64</v>
      </c>
      <c r="F144" s="36" t="s">
        <v>34</v>
      </c>
      <c r="G144" s="200" t="s">
        <v>500</v>
      </c>
      <c r="H144" s="300"/>
      <c r="I144" s="6"/>
      <c r="J144" s="122"/>
      <c r="K144" s="127"/>
    </row>
    <row r="145" spans="1:19" ht="39.950000000000003" customHeight="1" x14ac:dyDescent="0.25">
      <c r="A145" s="25" t="s">
        <v>361</v>
      </c>
      <c r="B145" s="390" t="s">
        <v>69</v>
      </c>
      <c r="C145" s="391"/>
      <c r="D145" s="392"/>
      <c r="E145" s="242" t="s">
        <v>536</v>
      </c>
      <c r="F145" s="257"/>
      <c r="G145" s="307"/>
      <c r="H145" s="5" cm="1">
        <f t="array" ref="H145">_xlfn.IFS(E145="Yes-verified",1.5, E145="Yes-unverified",1.5, E145="no",0, E145="Select answer",0)</f>
        <v>0</v>
      </c>
      <c r="I145" s="5">
        <v>1.5</v>
      </c>
      <c r="J145" s="119" t="s">
        <v>162</v>
      </c>
      <c r="K145" s="124"/>
      <c r="L145" s="4"/>
      <c r="M145" s="4"/>
      <c r="N145" s="2"/>
      <c r="O145" s="2"/>
      <c r="P145" s="2"/>
      <c r="Q145" s="2"/>
      <c r="R145" s="2"/>
      <c r="S145" s="2"/>
    </row>
    <row r="146" spans="1:19" ht="30" customHeight="1" x14ac:dyDescent="0.25">
      <c r="A146" s="23" t="s">
        <v>362</v>
      </c>
      <c r="B146" s="520" t="s">
        <v>268</v>
      </c>
      <c r="C146" s="521"/>
      <c r="D146" s="522"/>
      <c r="E146" s="110" t="str">
        <f>IF(AND(OR(E147="Yes-verified",E147="Yes-unverified")), "Yes", "No")</f>
        <v>No</v>
      </c>
      <c r="F146" s="258"/>
      <c r="G146" s="306"/>
      <c r="H146" s="5" cm="1">
        <f t="array" ref="H146">_xlfn.IFS(E146="Yes",1.5, E146="no",0)</f>
        <v>0</v>
      </c>
      <c r="I146" s="5">
        <v>1.5</v>
      </c>
      <c r="J146" s="119" t="s">
        <v>162</v>
      </c>
      <c r="K146" s="124"/>
    </row>
    <row r="147" spans="1:19" ht="35.1" customHeight="1" x14ac:dyDescent="0.25">
      <c r="A147" s="412" t="s">
        <v>363</v>
      </c>
      <c r="B147" s="413"/>
      <c r="C147" s="422" t="s">
        <v>512</v>
      </c>
      <c r="D147" s="523"/>
      <c r="E147" s="242" t="s">
        <v>536</v>
      </c>
      <c r="F147" s="262"/>
      <c r="G147" s="316"/>
      <c r="H147" s="5"/>
      <c r="I147" s="5"/>
      <c r="J147" s="119"/>
      <c r="K147" s="124"/>
    </row>
    <row r="148" spans="1:19" ht="39.950000000000003" customHeight="1" x14ac:dyDescent="0.25">
      <c r="A148" s="26" t="s">
        <v>364</v>
      </c>
      <c r="B148" s="393" t="s">
        <v>27</v>
      </c>
      <c r="C148" s="394"/>
      <c r="D148" s="395"/>
      <c r="E148" s="242" t="s">
        <v>536</v>
      </c>
      <c r="F148" s="258"/>
      <c r="G148" s="306"/>
      <c r="H148" s="5" cm="1">
        <f t="array" ref="H148">_xlfn.IFS(E148="Yes-verified",1, E148="Yes-unverified",1, E148="no",0, E148="Select answer",0)</f>
        <v>0</v>
      </c>
      <c r="I148" s="5">
        <v>1</v>
      </c>
      <c r="J148" s="119"/>
      <c r="K148" s="124"/>
    </row>
    <row r="149" spans="1:19" ht="26.1" customHeight="1" thickBot="1" x14ac:dyDescent="0.35">
      <c r="A149" s="39"/>
      <c r="B149" s="34" t="s">
        <v>89</v>
      </c>
      <c r="C149" s="33"/>
      <c r="D149" s="35"/>
      <c r="E149" s="35" t="s">
        <v>64</v>
      </c>
      <c r="F149" s="36" t="s">
        <v>34</v>
      </c>
      <c r="G149" s="200" t="s">
        <v>500</v>
      </c>
      <c r="H149" s="300"/>
      <c r="I149" s="6"/>
      <c r="J149" s="122"/>
      <c r="K149" s="127"/>
    </row>
    <row r="150" spans="1:19" ht="39.950000000000003" customHeight="1" x14ac:dyDescent="0.25">
      <c r="A150" s="12" t="s">
        <v>365</v>
      </c>
      <c r="B150" s="524" t="s">
        <v>70</v>
      </c>
      <c r="C150" s="525"/>
      <c r="D150" s="526"/>
      <c r="E150" s="242" t="s">
        <v>536</v>
      </c>
      <c r="F150" s="257"/>
      <c r="G150" s="307"/>
      <c r="H150" s="5" cm="1">
        <f t="array" ref="H150">_xlfn.IFS(E150="Yes-verified",1.5, E150="Yes-unverified",1.5, E150="no",0, E150="Select answer",0)</f>
        <v>0</v>
      </c>
      <c r="I150" s="5">
        <v>1.5</v>
      </c>
      <c r="J150" s="119" t="s">
        <v>162</v>
      </c>
      <c r="K150" s="124"/>
    </row>
    <row r="151" spans="1:19" ht="39.950000000000003" customHeight="1" x14ac:dyDescent="0.25">
      <c r="A151" s="30" t="s">
        <v>366</v>
      </c>
      <c r="B151" s="430" t="s">
        <v>28</v>
      </c>
      <c r="C151" s="431"/>
      <c r="D151" s="432"/>
      <c r="E151" s="242" t="s">
        <v>536</v>
      </c>
      <c r="F151" s="258"/>
      <c r="G151" s="306"/>
      <c r="H151" s="5" cm="1">
        <f t="array" ref="H151">_xlfn.IFS(E151="Yes-verified",1, E151="Yes-unverified",1, E151="no",0, E151="Select answer",0)</f>
        <v>0</v>
      </c>
      <c r="I151" s="5">
        <v>1</v>
      </c>
      <c r="J151" s="119"/>
      <c r="K151" s="124"/>
    </row>
    <row r="152" spans="1:19" ht="26.1" customHeight="1" thickBot="1" x14ac:dyDescent="0.35">
      <c r="A152" s="39"/>
      <c r="B152" s="38" t="s">
        <v>90</v>
      </c>
      <c r="C152" s="33"/>
      <c r="D152" s="35"/>
      <c r="E152" s="35" t="s">
        <v>64</v>
      </c>
      <c r="F152" s="36" t="s">
        <v>34</v>
      </c>
      <c r="G152" s="200" t="s">
        <v>500</v>
      </c>
      <c r="H152" s="300"/>
      <c r="I152" s="6"/>
      <c r="J152" s="122"/>
      <c r="K152" s="127"/>
    </row>
    <row r="153" spans="1:19" ht="39.950000000000003" customHeight="1" x14ac:dyDescent="0.25">
      <c r="A153" s="25" t="s">
        <v>367</v>
      </c>
      <c r="B153" s="390" t="s">
        <v>71</v>
      </c>
      <c r="C153" s="391"/>
      <c r="D153" s="392"/>
      <c r="E153" s="242" t="s">
        <v>536</v>
      </c>
      <c r="F153" s="257"/>
      <c r="G153" s="307"/>
      <c r="H153" s="5" cm="1">
        <f t="array" ref="H153">_xlfn.IFS(E153="Yes-verified",1.5, E153="Yes-unverified",1.5, E153="no",0, E153="Select answer",0)</f>
        <v>0</v>
      </c>
      <c r="I153" s="5">
        <v>1.5</v>
      </c>
      <c r="J153" s="119" t="s">
        <v>162</v>
      </c>
      <c r="K153" s="124"/>
      <c r="L153" s="4"/>
      <c r="M153" s="4"/>
      <c r="N153" s="2"/>
      <c r="O153" s="2"/>
      <c r="P153" s="2"/>
      <c r="Q153" s="2"/>
      <c r="R153" s="2"/>
      <c r="S153" s="2"/>
    </row>
    <row r="154" spans="1:19" ht="30" customHeight="1" x14ac:dyDescent="0.25">
      <c r="A154" s="23" t="s">
        <v>368</v>
      </c>
      <c r="B154" s="402" t="s">
        <v>422</v>
      </c>
      <c r="C154" s="403"/>
      <c r="D154" s="404"/>
      <c r="E154" s="110" t="str">
        <f>IF(AND(OR(E155="Yes-verified",E155="Yes-unverified"), OR(E156="Yes-verified",E156="Yes-unverified")), "Yes", "No")</f>
        <v>No</v>
      </c>
      <c r="F154" s="258"/>
      <c r="G154" s="306"/>
      <c r="H154" s="5" cm="1">
        <f t="array" ref="H154">_xlfn.IFS(E154="Yes",1.5, E154="no",0)</f>
        <v>0</v>
      </c>
      <c r="I154" s="5">
        <v>1.5</v>
      </c>
      <c r="J154" s="119" t="s">
        <v>162</v>
      </c>
      <c r="K154" s="124"/>
    </row>
    <row r="155" spans="1:19" ht="24.95" customHeight="1" x14ac:dyDescent="0.25">
      <c r="A155" s="412" t="s">
        <v>369</v>
      </c>
      <c r="B155" s="413"/>
      <c r="C155" s="422" t="s">
        <v>423</v>
      </c>
      <c r="D155" s="423"/>
      <c r="E155" s="240" t="s">
        <v>536</v>
      </c>
      <c r="F155" s="262"/>
      <c r="G155" s="316"/>
      <c r="H155" s="5"/>
      <c r="I155" s="5"/>
      <c r="J155" s="119"/>
      <c r="K155" s="124"/>
    </row>
    <row r="156" spans="1:19" ht="35.1" customHeight="1" x14ac:dyDescent="0.25">
      <c r="A156" s="412" t="s">
        <v>455</v>
      </c>
      <c r="B156" s="413"/>
      <c r="C156" s="422" t="s">
        <v>29</v>
      </c>
      <c r="D156" s="423"/>
      <c r="E156" s="245" t="s">
        <v>536</v>
      </c>
      <c r="F156" s="262"/>
      <c r="G156" s="316"/>
      <c r="H156" s="5"/>
      <c r="I156" s="5"/>
      <c r="J156" s="119"/>
      <c r="K156" s="124"/>
    </row>
    <row r="157" spans="1:19" ht="39.950000000000003" customHeight="1" x14ac:dyDescent="0.25">
      <c r="A157" s="26" t="s">
        <v>370</v>
      </c>
      <c r="B157" s="424" t="s">
        <v>54</v>
      </c>
      <c r="C157" s="425"/>
      <c r="D157" s="426"/>
      <c r="E157" s="242" t="s">
        <v>536</v>
      </c>
      <c r="F157" s="258"/>
      <c r="G157" s="306"/>
      <c r="H157" s="5" cm="1">
        <f t="array" ref="H157">_xlfn.IFS(E157="Yes-verified",1, E157="Yes-unverified",1, E157="no",0, E157="Select answer",0)</f>
        <v>0</v>
      </c>
      <c r="I157" s="5">
        <v>1</v>
      </c>
      <c r="J157" s="119"/>
      <c r="K157" s="124"/>
    </row>
    <row r="158" spans="1:19" ht="26.1" customHeight="1" thickBot="1" x14ac:dyDescent="0.35">
      <c r="A158" s="39"/>
      <c r="B158" s="38" t="s">
        <v>91</v>
      </c>
      <c r="C158" s="33"/>
      <c r="D158" s="35"/>
      <c r="E158" s="35" t="s">
        <v>64</v>
      </c>
      <c r="F158" s="36" t="s">
        <v>34</v>
      </c>
      <c r="G158" s="200" t="s">
        <v>500</v>
      </c>
      <c r="H158" s="300"/>
      <c r="I158" s="6"/>
      <c r="J158" s="122"/>
      <c r="K158" s="127"/>
    </row>
    <row r="159" spans="1:19" ht="49.5" customHeight="1" x14ac:dyDescent="0.25">
      <c r="A159" s="25" t="s">
        <v>371</v>
      </c>
      <c r="B159" s="390" t="s">
        <v>13</v>
      </c>
      <c r="C159" s="391"/>
      <c r="D159" s="392"/>
      <c r="E159" s="242" t="s">
        <v>536</v>
      </c>
      <c r="F159" s="257"/>
      <c r="G159" s="307"/>
      <c r="H159" s="5" cm="1">
        <f t="array" ref="H159">_xlfn.IFS(E159="Yes-verified",1.5, E159="Yes-unverified",1.5, E159="no",0, E159="Select answer",0)</f>
        <v>0</v>
      </c>
      <c r="I159" s="5">
        <v>1.5</v>
      </c>
      <c r="J159" s="119" t="s">
        <v>162</v>
      </c>
      <c r="K159" s="124"/>
      <c r="L159" s="4"/>
      <c r="M159" s="4"/>
      <c r="N159" s="2"/>
      <c r="O159" s="2"/>
      <c r="P159" s="2"/>
      <c r="Q159" s="2"/>
      <c r="R159" s="2"/>
      <c r="S159" s="2"/>
    </row>
    <row r="160" spans="1:19" ht="39" customHeight="1" x14ac:dyDescent="0.25">
      <c r="A160" s="362" t="s">
        <v>372</v>
      </c>
      <c r="B160" s="393" t="s">
        <v>540</v>
      </c>
      <c r="C160" s="394"/>
      <c r="D160" s="395"/>
      <c r="E160" s="363" t="str">
        <f>IF(AND(E161="Not Applicable", E162="Not Applicable", E163="Not Applicable"), "Not Applicable", (IF(AND(OR(E161="Yes-verified",E161="Yes-unverified"), OR(E162="Yes-verified",E162="Yes-unverified"), OR(E163="Yes-verified",E163="Yes-unverified")), "Yes", "No")))</f>
        <v>No</v>
      </c>
      <c r="F160" s="258"/>
      <c r="G160" s="306"/>
      <c r="H160" s="5" cm="1">
        <f t="array" ref="H160">_xlfn.IFS(E160="Yes",1, E160="Not Applicable", 0, E160="no",0)</f>
        <v>0</v>
      </c>
      <c r="I160" s="5">
        <f t="shared" ref="I160" si="2">IF(E160="not applicable",0,1)</f>
        <v>1</v>
      </c>
      <c r="J160" s="119"/>
      <c r="K160" s="124" t="s">
        <v>419</v>
      </c>
    </row>
    <row r="161" spans="1:19" ht="20.100000000000001" customHeight="1" x14ac:dyDescent="0.25">
      <c r="A161" s="546" t="s">
        <v>373</v>
      </c>
      <c r="B161" s="546"/>
      <c r="C161" s="544" t="s">
        <v>426</v>
      </c>
      <c r="D161" s="545"/>
      <c r="E161" s="247" t="s">
        <v>536</v>
      </c>
      <c r="F161" s="263"/>
      <c r="G161" s="387"/>
      <c r="H161" s="5"/>
      <c r="I161" s="5"/>
      <c r="J161" s="119"/>
      <c r="K161" s="124"/>
    </row>
    <row r="162" spans="1:19" ht="20.100000000000001" customHeight="1" x14ac:dyDescent="0.25">
      <c r="A162" s="547"/>
      <c r="B162" s="547"/>
      <c r="C162" s="542" t="s">
        <v>425</v>
      </c>
      <c r="D162" s="543"/>
      <c r="E162" s="247" t="s">
        <v>536</v>
      </c>
      <c r="F162" s="264"/>
      <c r="G162" s="389"/>
      <c r="H162" s="5"/>
      <c r="I162" s="5"/>
      <c r="J162" s="119"/>
      <c r="K162" s="124"/>
    </row>
    <row r="163" spans="1:19" ht="35.1" customHeight="1" x14ac:dyDescent="0.25">
      <c r="A163" s="548"/>
      <c r="B163" s="548"/>
      <c r="C163" s="396" t="s">
        <v>513</v>
      </c>
      <c r="D163" s="397"/>
      <c r="E163" s="247" t="s">
        <v>536</v>
      </c>
      <c r="F163" s="265"/>
      <c r="G163" s="388"/>
      <c r="H163" s="5"/>
      <c r="I163" s="5"/>
      <c r="J163" s="119"/>
      <c r="K163" s="124"/>
    </row>
    <row r="164" spans="1:19" ht="30" customHeight="1" x14ac:dyDescent="0.25">
      <c r="A164" s="22" t="s">
        <v>374</v>
      </c>
      <c r="B164" s="393" t="s">
        <v>53</v>
      </c>
      <c r="C164" s="394"/>
      <c r="D164" s="395"/>
      <c r="E164" s="242" t="s">
        <v>536</v>
      </c>
      <c r="F164" s="257"/>
      <c r="G164" s="312"/>
      <c r="H164" s="5" cm="1">
        <f t="array" ref="H164">_xlfn.IFS(E164="Yes-verified",1, E164="Yes-unverified",1, E164="no",0, E164="Select answer",0)</f>
        <v>0</v>
      </c>
      <c r="I164" s="5">
        <v>1</v>
      </c>
      <c r="J164" s="119"/>
      <c r="K164" s="124"/>
    </row>
    <row r="165" spans="1:19" ht="26.1" customHeight="1" thickBot="1" x14ac:dyDescent="0.35">
      <c r="A165" s="39"/>
      <c r="B165" s="45" t="s">
        <v>92</v>
      </c>
      <c r="C165" s="33"/>
      <c r="D165" s="35"/>
      <c r="E165" s="35" t="s">
        <v>64</v>
      </c>
      <c r="F165" s="36" t="s">
        <v>34</v>
      </c>
      <c r="G165" s="200" t="s">
        <v>500</v>
      </c>
      <c r="H165" s="300"/>
      <c r="I165" s="6"/>
      <c r="J165" s="122"/>
      <c r="K165" s="127"/>
    </row>
    <row r="166" spans="1:19" ht="39.950000000000003" customHeight="1" x14ac:dyDescent="0.25">
      <c r="A166" s="25" t="s">
        <v>375</v>
      </c>
      <c r="B166" s="390" t="s">
        <v>72</v>
      </c>
      <c r="C166" s="391"/>
      <c r="D166" s="392"/>
      <c r="E166" s="242" t="s">
        <v>536</v>
      </c>
      <c r="F166" s="255"/>
      <c r="G166" s="307"/>
      <c r="H166" s="5" cm="1">
        <f t="array" ref="H166">_xlfn.IFS(E166="Yes-verified",1.5, E166="Yes-unverified",1.5, E166="no",0, E166="Select answer",0)</f>
        <v>0</v>
      </c>
      <c r="I166" s="5">
        <v>1.5</v>
      </c>
      <c r="J166" s="119" t="s">
        <v>162</v>
      </c>
      <c r="K166" s="124"/>
      <c r="L166" s="4"/>
      <c r="M166" s="4"/>
      <c r="N166" s="2"/>
      <c r="O166" s="2"/>
      <c r="P166" s="2"/>
      <c r="Q166" s="2"/>
      <c r="R166" s="2"/>
      <c r="S166" s="2"/>
    </row>
    <row r="167" spans="1:19" ht="30" customHeight="1" x14ac:dyDescent="0.25">
      <c r="A167" s="23" t="s">
        <v>376</v>
      </c>
      <c r="B167" s="402" t="s">
        <v>431</v>
      </c>
      <c r="C167" s="403"/>
      <c r="D167" s="404"/>
      <c r="E167" s="110" t="str">
        <f>IF(AND(OR(E168="Yes-verified",E168="Yes-unverified"), OR(E169="Yes-verified",E169="Yes-unverified")), "Yes", "No")</f>
        <v>No</v>
      </c>
      <c r="F167" s="256"/>
      <c r="G167" s="306"/>
      <c r="H167" s="5" cm="1">
        <f t="array" ref="H167">_xlfn.IFS(E167="Yes",1.5, E167="No",0, E167="Select answer",0)</f>
        <v>0</v>
      </c>
      <c r="I167" s="5">
        <v>1.5</v>
      </c>
      <c r="J167" s="119" t="s">
        <v>162</v>
      </c>
      <c r="K167" s="124"/>
    </row>
    <row r="168" spans="1:19" ht="20.100000000000001" customHeight="1" x14ac:dyDescent="0.25">
      <c r="A168" s="459" t="s">
        <v>377</v>
      </c>
      <c r="B168" s="459"/>
      <c r="C168" s="539" t="s">
        <v>432</v>
      </c>
      <c r="D168" s="540"/>
      <c r="E168" s="248" t="s">
        <v>536</v>
      </c>
      <c r="F168" s="266"/>
      <c r="G168" s="414"/>
      <c r="H168" s="5"/>
      <c r="I168" s="5"/>
      <c r="J168" s="119"/>
      <c r="K168" s="124"/>
    </row>
    <row r="169" spans="1:19" ht="20.100000000000001" customHeight="1" x14ac:dyDescent="0.25">
      <c r="A169" s="463"/>
      <c r="B169" s="463"/>
      <c r="C169" s="515" t="s">
        <v>430</v>
      </c>
      <c r="D169" s="516"/>
      <c r="E169" s="245" t="s">
        <v>536</v>
      </c>
      <c r="F169" s="267"/>
      <c r="G169" s="415"/>
      <c r="H169" s="5"/>
      <c r="I169" s="5"/>
      <c r="J169" s="122"/>
      <c r="K169" s="127"/>
    </row>
    <row r="170" spans="1:19" ht="26.1" customHeight="1" thickBot="1" x14ac:dyDescent="0.35">
      <c r="A170" s="39"/>
      <c r="B170" s="45" t="s">
        <v>93</v>
      </c>
      <c r="C170" s="33"/>
      <c r="D170" s="35"/>
      <c r="E170" s="35" t="s">
        <v>64</v>
      </c>
      <c r="F170" s="36" t="s">
        <v>34</v>
      </c>
      <c r="G170" s="200" t="s">
        <v>500</v>
      </c>
      <c r="H170" s="300"/>
      <c r="I170" s="6"/>
      <c r="J170" s="122"/>
      <c r="K170" s="127"/>
    </row>
    <row r="171" spans="1:19" ht="30" customHeight="1" x14ac:dyDescent="0.25">
      <c r="A171" s="25" t="s">
        <v>378</v>
      </c>
      <c r="B171" s="517" t="s">
        <v>294</v>
      </c>
      <c r="C171" s="518"/>
      <c r="D171" s="519"/>
      <c r="E171" s="115" t="str">
        <f>IF(AND(OR(E172="Yes-verified",E172="Yes-unverified"), OR(E173="Yes-verified",E173="Yes-unverified", E173="Not Applicable"), OR(E174="Yes-verified",E174="Yes-unverified"), OR(E175="Yes-verified",E175="Yes-unverified"), OR(E176="Yes-verified",E176="Yes-unverified")), "Yes", "No")</f>
        <v>No</v>
      </c>
      <c r="F171" s="258"/>
      <c r="G171" s="306"/>
      <c r="H171" s="5" cm="1">
        <f t="array" ref="H171">_xlfn.IFS(E171="Yes",1.5, E171="no",0)</f>
        <v>0</v>
      </c>
      <c r="I171" s="5">
        <v>1.5</v>
      </c>
      <c r="J171" s="119" t="s">
        <v>162</v>
      </c>
      <c r="K171" s="124"/>
      <c r="L171" s="4"/>
      <c r="M171" s="4"/>
      <c r="N171" s="2"/>
      <c r="O171" s="2"/>
      <c r="P171" s="2"/>
      <c r="Q171" s="2"/>
      <c r="R171" s="2"/>
      <c r="S171" s="2"/>
    </row>
    <row r="172" spans="1:19" ht="20.100000000000001" customHeight="1" x14ac:dyDescent="0.25">
      <c r="A172" s="533" t="s">
        <v>379</v>
      </c>
      <c r="B172" s="534"/>
      <c r="C172" s="527" t="s">
        <v>290</v>
      </c>
      <c r="D172" s="528"/>
      <c r="E172" s="248" t="s">
        <v>536</v>
      </c>
      <c r="F172" s="266"/>
      <c r="G172" s="387"/>
      <c r="H172" s="297"/>
      <c r="I172" s="5"/>
      <c r="J172" s="119"/>
      <c r="K172" s="124"/>
      <c r="L172" s="4"/>
      <c r="M172" s="4"/>
      <c r="N172" s="2"/>
      <c r="O172" s="2"/>
      <c r="P172" s="2"/>
      <c r="Q172" s="2"/>
      <c r="R172" s="2"/>
      <c r="S172" s="2"/>
    </row>
    <row r="173" spans="1:19" ht="20.100000000000001" customHeight="1" x14ac:dyDescent="0.25">
      <c r="A173" s="535"/>
      <c r="B173" s="536"/>
      <c r="C173" s="529" t="s">
        <v>289</v>
      </c>
      <c r="D173" s="530"/>
      <c r="E173" s="254" t="s">
        <v>536</v>
      </c>
      <c r="F173" s="267"/>
      <c r="G173" s="389"/>
      <c r="H173" s="297"/>
      <c r="I173" s="5"/>
      <c r="J173" s="119"/>
      <c r="K173" s="124" t="s">
        <v>419</v>
      </c>
      <c r="L173" s="4"/>
      <c r="M173" s="4"/>
      <c r="N173" s="2"/>
      <c r="O173" s="2"/>
      <c r="P173" s="2"/>
      <c r="Q173" s="2"/>
      <c r="R173" s="2"/>
      <c r="S173" s="2"/>
    </row>
    <row r="174" spans="1:19" ht="20.100000000000001" customHeight="1" x14ac:dyDescent="0.25">
      <c r="A174" s="535"/>
      <c r="B174" s="536"/>
      <c r="C174" s="529" t="s">
        <v>291</v>
      </c>
      <c r="D174" s="530"/>
      <c r="E174" s="244" t="s">
        <v>536</v>
      </c>
      <c r="F174" s="267"/>
      <c r="G174" s="389"/>
      <c r="H174" s="297"/>
      <c r="I174" s="5"/>
      <c r="J174" s="119"/>
      <c r="K174" s="124"/>
      <c r="L174" s="4"/>
      <c r="M174" s="4"/>
      <c r="N174" s="2"/>
      <c r="O174" s="2"/>
      <c r="P174" s="2"/>
      <c r="Q174" s="2"/>
      <c r="R174" s="2"/>
      <c r="S174" s="2"/>
    </row>
    <row r="175" spans="1:19" ht="20.100000000000001" customHeight="1" x14ac:dyDescent="0.25">
      <c r="A175" s="535"/>
      <c r="B175" s="536"/>
      <c r="C175" s="370" t="s">
        <v>292</v>
      </c>
      <c r="D175" s="371"/>
      <c r="E175" s="244" t="s">
        <v>536</v>
      </c>
      <c r="F175" s="267"/>
      <c r="G175" s="389"/>
      <c r="H175" s="297"/>
      <c r="I175" s="5"/>
      <c r="J175" s="119"/>
      <c r="K175" s="124"/>
      <c r="L175" s="4"/>
      <c r="M175" s="4"/>
      <c r="N175" s="2"/>
      <c r="O175" s="2"/>
      <c r="P175" s="2"/>
      <c r="Q175" s="2"/>
      <c r="R175" s="2"/>
      <c r="S175" s="2"/>
    </row>
    <row r="176" spans="1:19" ht="20.100000000000001" customHeight="1" x14ac:dyDescent="0.25">
      <c r="A176" s="537"/>
      <c r="B176" s="538"/>
      <c r="C176" s="531" t="s">
        <v>293</v>
      </c>
      <c r="D176" s="532"/>
      <c r="E176" s="250" t="s">
        <v>536</v>
      </c>
      <c r="F176" s="261"/>
      <c r="G176" s="388"/>
      <c r="H176" s="297"/>
      <c r="I176" s="5"/>
      <c r="J176" s="119"/>
      <c r="K176" s="124"/>
      <c r="L176" s="4"/>
      <c r="M176" s="4"/>
      <c r="N176" s="2"/>
      <c r="O176" s="2"/>
      <c r="P176" s="2"/>
      <c r="Q176" s="2"/>
      <c r="R176" s="2"/>
      <c r="S176" s="2"/>
    </row>
    <row r="177" spans="1:12" ht="30" customHeight="1" x14ac:dyDescent="0.25">
      <c r="A177" s="23" t="s">
        <v>380</v>
      </c>
      <c r="B177" s="402" t="s">
        <v>435</v>
      </c>
      <c r="C177" s="403"/>
      <c r="D177" s="404"/>
      <c r="E177" s="110" t="str">
        <f>IF(AND(OR(E178="Yes-verified",E178="Yes-unverified"), OR(E179="Yes-verified",E179="Yes-unverified")), "Yes", "No")</f>
        <v>No</v>
      </c>
      <c r="F177" s="258"/>
      <c r="G177" s="306"/>
      <c r="H177" s="5" cm="1">
        <f t="array" ref="H177">_xlfn.IFS(E177="Yes",1.5, E177="no",0)</f>
        <v>0</v>
      </c>
      <c r="I177" s="5">
        <v>1.5</v>
      </c>
      <c r="J177" s="119" t="s">
        <v>162</v>
      </c>
      <c r="K177" s="124"/>
      <c r="L177" s="4"/>
    </row>
    <row r="178" spans="1:12" ht="30" customHeight="1" x14ac:dyDescent="0.25">
      <c r="A178" s="459" t="s">
        <v>381</v>
      </c>
      <c r="B178" s="459"/>
      <c r="C178" s="539" t="s">
        <v>30</v>
      </c>
      <c r="D178" s="541"/>
      <c r="E178" s="248" t="s">
        <v>536</v>
      </c>
      <c r="F178" s="268"/>
      <c r="G178" s="387"/>
      <c r="H178" s="5"/>
      <c r="I178" s="5"/>
      <c r="J178" s="119"/>
      <c r="K178" s="124"/>
      <c r="L178" s="4"/>
    </row>
    <row r="179" spans="1:12" ht="24.95" customHeight="1" x14ac:dyDescent="0.25">
      <c r="A179" s="463"/>
      <c r="B179" s="463"/>
      <c r="C179" s="515" t="s">
        <v>31</v>
      </c>
      <c r="D179" s="551"/>
      <c r="E179" s="245" t="s">
        <v>536</v>
      </c>
      <c r="F179" s="269"/>
      <c r="G179" s="388"/>
      <c r="H179" s="5"/>
      <c r="I179" s="5"/>
      <c r="J179" s="122"/>
      <c r="K179" s="127"/>
      <c r="L179" s="4"/>
    </row>
    <row r="180" spans="1:12" ht="26.1" customHeight="1" thickBot="1" x14ac:dyDescent="0.35">
      <c r="A180" s="39"/>
      <c r="B180" s="46" t="s">
        <v>94</v>
      </c>
      <c r="C180" s="33"/>
      <c r="D180" s="35"/>
      <c r="E180" s="35" t="s">
        <v>64</v>
      </c>
      <c r="F180" s="36" t="s">
        <v>34</v>
      </c>
      <c r="G180" s="200" t="s">
        <v>500</v>
      </c>
      <c r="H180" s="300"/>
      <c r="I180" s="6"/>
      <c r="J180" s="122"/>
      <c r="K180" s="127"/>
      <c r="L180" s="4"/>
    </row>
    <row r="181" spans="1:12" ht="39.950000000000003" customHeight="1" x14ac:dyDescent="0.25">
      <c r="A181" s="12" t="s">
        <v>382</v>
      </c>
      <c r="B181" s="390" t="s">
        <v>15</v>
      </c>
      <c r="C181" s="391"/>
      <c r="D181" s="392"/>
      <c r="E181" s="242" t="s">
        <v>536</v>
      </c>
      <c r="F181" s="257"/>
      <c r="G181" s="307"/>
      <c r="H181" s="5" cm="1">
        <f t="array" ref="H181">_xlfn.IFS(E181="Yes-verified",1.5, E181="Yes-unverified",1.5, E181="no",0, E181="Select answer",0)</f>
        <v>0</v>
      </c>
      <c r="I181" s="5">
        <v>1.5</v>
      </c>
      <c r="J181" s="119" t="s">
        <v>162</v>
      </c>
      <c r="K181" s="124"/>
      <c r="L181" s="4"/>
    </row>
    <row r="182" spans="1:12" ht="39.950000000000003" customHeight="1" x14ac:dyDescent="0.25">
      <c r="A182" s="13" t="s">
        <v>383</v>
      </c>
      <c r="B182" s="402" t="s">
        <v>26</v>
      </c>
      <c r="C182" s="403"/>
      <c r="D182" s="404"/>
      <c r="E182" s="242" t="s">
        <v>536</v>
      </c>
      <c r="F182" s="257"/>
      <c r="G182" s="306"/>
      <c r="H182" s="5" cm="1">
        <f t="array" ref="H182">_xlfn.IFS(E182="Yes-verified",1.5, E182="Yes-unverified",1.5, E182="no",0, E182="Select answer",0)</f>
        <v>0</v>
      </c>
      <c r="I182" s="5">
        <v>1.5</v>
      </c>
      <c r="J182" s="119" t="s">
        <v>162</v>
      </c>
      <c r="K182" s="124"/>
      <c r="L182" s="4"/>
    </row>
    <row r="183" spans="1:12" x14ac:dyDescent="0.25">
      <c r="H183" s="466" t="s">
        <v>161</v>
      </c>
      <c r="I183" s="467"/>
      <c r="J183" s="66"/>
      <c r="K183" s="114"/>
      <c r="L183" s="4"/>
    </row>
    <row r="184" spans="1:12" x14ac:dyDescent="0.25">
      <c r="H184" s="301">
        <f>SUM(H31:H182)</f>
        <v>0</v>
      </c>
      <c r="I184" s="65">
        <f>SUM(I31:I182)</f>
        <v>91.25</v>
      </c>
      <c r="J184" s="66"/>
      <c r="K184" s="114"/>
      <c r="L184" s="4"/>
    </row>
    <row r="185" spans="1:12" x14ac:dyDescent="0.25">
      <c r="L185" s="4"/>
    </row>
    <row r="186" spans="1:12" x14ac:dyDescent="0.25">
      <c r="L186" s="4"/>
    </row>
    <row r="187" spans="1:12" x14ac:dyDescent="0.25">
      <c r="E187" s="2"/>
      <c r="L187" s="4"/>
    </row>
  </sheetData>
  <mergeCells count="178">
    <mergeCell ref="B177:D177"/>
    <mergeCell ref="C179:D179"/>
    <mergeCell ref="C41:D41"/>
    <mergeCell ref="D3:E3"/>
    <mergeCell ref="B80:D80"/>
    <mergeCell ref="B19:E19"/>
    <mergeCell ref="B59:D59"/>
    <mergeCell ref="C62:D62"/>
    <mergeCell ref="C63:D63"/>
    <mergeCell ref="A60:B64"/>
    <mergeCell ref="C50:D50"/>
    <mergeCell ref="C51:D51"/>
    <mergeCell ref="A49:B51"/>
    <mergeCell ref="A52:B52"/>
    <mergeCell ref="A5:G5"/>
    <mergeCell ref="B31:D31"/>
    <mergeCell ref="C32:D32"/>
    <mergeCell ref="C33:D33"/>
    <mergeCell ref="E12:F12"/>
    <mergeCell ref="B21:F21"/>
    <mergeCell ref="B22:C22"/>
    <mergeCell ref="B23:C23"/>
    <mergeCell ref="B24:C24"/>
    <mergeCell ref="B25:C25"/>
    <mergeCell ref="J29:J30"/>
    <mergeCell ref="K29:K30"/>
    <mergeCell ref="A67:B68"/>
    <mergeCell ref="C67:D67"/>
    <mergeCell ref="G67:G68"/>
    <mergeCell ref="A155:B155"/>
    <mergeCell ref="C155:D155"/>
    <mergeCell ref="B128:D128"/>
    <mergeCell ref="B130:D130"/>
    <mergeCell ref="B131:D131"/>
    <mergeCell ref="C132:D132"/>
    <mergeCell ref="C42:D42"/>
    <mergeCell ref="B43:D43"/>
    <mergeCell ref="B76:D76"/>
    <mergeCell ref="B77:D77"/>
    <mergeCell ref="B79:D79"/>
    <mergeCell ref="B83:D83"/>
    <mergeCell ref="B82:D82"/>
    <mergeCell ref="B54:D54"/>
    <mergeCell ref="B55:D55"/>
    <mergeCell ref="B56:D56"/>
    <mergeCell ref="B57:D57"/>
    <mergeCell ref="C40:D40"/>
    <mergeCell ref="H29:H30"/>
    <mergeCell ref="B181:D181"/>
    <mergeCell ref="B182:D182"/>
    <mergeCell ref="B164:D164"/>
    <mergeCell ref="B166:D166"/>
    <mergeCell ref="B167:D167"/>
    <mergeCell ref="C169:D169"/>
    <mergeCell ref="B171:D171"/>
    <mergeCell ref="B145:D145"/>
    <mergeCell ref="B146:D146"/>
    <mergeCell ref="C147:D147"/>
    <mergeCell ref="B148:D148"/>
    <mergeCell ref="B150:D150"/>
    <mergeCell ref="C172:D172"/>
    <mergeCell ref="C173:D173"/>
    <mergeCell ref="C176:D176"/>
    <mergeCell ref="C174:D174"/>
    <mergeCell ref="A172:B176"/>
    <mergeCell ref="A168:B169"/>
    <mergeCell ref="C168:D168"/>
    <mergeCell ref="C178:D178"/>
    <mergeCell ref="A178:B179"/>
    <mergeCell ref="C162:D162"/>
    <mergeCell ref="C161:D161"/>
    <mergeCell ref="A161:B163"/>
    <mergeCell ref="B27:F27"/>
    <mergeCell ref="B14:F14"/>
    <mergeCell ref="B12:D12"/>
    <mergeCell ref="B15:F15"/>
    <mergeCell ref="D22:F22"/>
    <mergeCell ref="D23:F23"/>
    <mergeCell ref="D24:F24"/>
    <mergeCell ref="D25:F25"/>
    <mergeCell ref="B16:F16"/>
    <mergeCell ref="B18:F18"/>
    <mergeCell ref="B17:F17"/>
    <mergeCell ref="N121:T123"/>
    <mergeCell ref="H183:I183"/>
    <mergeCell ref="G32:G39"/>
    <mergeCell ref="B66:D66"/>
    <mergeCell ref="C68:D68"/>
    <mergeCell ref="B69:D69"/>
    <mergeCell ref="B70:D70"/>
    <mergeCell ref="B71:D71"/>
    <mergeCell ref="B72:D72"/>
    <mergeCell ref="B73:D73"/>
    <mergeCell ref="B75:D75"/>
    <mergeCell ref="B84:D84"/>
    <mergeCell ref="B85:D85"/>
    <mergeCell ref="B86:D86"/>
    <mergeCell ref="B88:D88"/>
    <mergeCell ref="B89:D89"/>
    <mergeCell ref="B100:D100"/>
    <mergeCell ref="B105:D105"/>
    <mergeCell ref="B106:D106"/>
    <mergeCell ref="C107:D107"/>
    <mergeCell ref="C108:D108"/>
    <mergeCell ref="C109:D109"/>
    <mergeCell ref="C49:D49"/>
    <mergeCell ref="B94:D94"/>
    <mergeCell ref="I29:I30"/>
    <mergeCell ref="G107:G111"/>
    <mergeCell ref="G132:G134"/>
    <mergeCell ref="C60:D60"/>
    <mergeCell ref="C61:D61"/>
    <mergeCell ref="C64:D64"/>
    <mergeCell ref="C95:D95"/>
    <mergeCell ref="C96:D96"/>
    <mergeCell ref="C97:D97"/>
    <mergeCell ref="B120:D120"/>
    <mergeCell ref="B121:D121"/>
    <mergeCell ref="B126:D126"/>
    <mergeCell ref="C34:D34"/>
    <mergeCell ref="C35:D35"/>
    <mergeCell ref="C36:D36"/>
    <mergeCell ref="C37:D37"/>
    <mergeCell ref="C38:D38"/>
    <mergeCell ref="B45:D45"/>
    <mergeCell ref="B46:D46"/>
    <mergeCell ref="B48:D48"/>
    <mergeCell ref="C52:D52"/>
    <mergeCell ref="C39:D39"/>
    <mergeCell ref="A132:B134"/>
    <mergeCell ref="A147:B147"/>
    <mergeCell ref="A156:B156"/>
    <mergeCell ref="G168:G169"/>
    <mergeCell ref="G161:G163"/>
    <mergeCell ref="G60:G64"/>
    <mergeCell ref="A95:B97"/>
    <mergeCell ref="B153:D153"/>
    <mergeCell ref="B154:D154"/>
    <mergeCell ref="C156:D156"/>
    <mergeCell ref="B157:D157"/>
    <mergeCell ref="B139:D139"/>
    <mergeCell ref="B140:D140"/>
    <mergeCell ref="B141:D141"/>
    <mergeCell ref="B142:D142"/>
    <mergeCell ref="B143:D143"/>
    <mergeCell ref="B151:D151"/>
    <mergeCell ref="B113:D113"/>
    <mergeCell ref="B115:D115"/>
    <mergeCell ref="B117:D117"/>
    <mergeCell ref="B118:D118"/>
    <mergeCell ref="B119:D119"/>
    <mergeCell ref="B90:D90"/>
    <mergeCell ref="B91:D91"/>
    <mergeCell ref="B93:D93"/>
    <mergeCell ref="C175:D175"/>
    <mergeCell ref="D4:E4"/>
    <mergeCell ref="A32:B39"/>
    <mergeCell ref="A40:B40"/>
    <mergeCell ref="A41:B41"/>
    <mergeCell ref="A42:B42"/>
    <mergeCell ref="A107:B111"/>
    <mergeCell ref="G178:G179"/>
    <mergeCell ref="G172:G176"/>
    <mergeCell ref="G95:G97"/>
    <mergeCell ref="B159:D159"/>
    <mergeCell ref="B160:D160"/>
    <mergeCell ref="C163:D163"/>
    <mergeCell ref="B99:D99"/>
    <mergeCell ref="C110:D110"/>
    <mergeCell ref="C111:D111"/>
    <mergeCell ref="B114:D114"/>
    <mergeCell ref="B112:D112"/>
    <mergeCell ref="C134:D134"/>
    <mergeCell ref="C133:D133"/>
    <mergeCell ref="B135:D135"/>
    <mergeCell ref="B136:D136"/>
    <mergeCell ref="B138:D138"/>
    <mergeCell ref="B127:D127"/>
  </mergeCells>
  <phoneticPr fontId="45" type="noConversion"/>
  <conditionalFormatting sqref="E32:E47 E95:E102 E49:E58 E104:E105 E132:E145 E147:E153 E155:E159 E168:E170 E172:E176 E178:E182 E60:E65 E67:E93 E107:E130 E161:E166">
    <cfRule type="containsText" dxfId="10" priority="9" operator="containsText" text="Not applicable">
      <formula>NOT(ISERROR(SEARCH("Not applicable",E32)))</formula>
    </cfRule>
    <cfRule type="containsText" dxfId="9" priority="10" operator="containsText" text="No">
      <formula>NOT(ISERROR(SEARCH("No",E32)))</formula>
    </cfRule>
    <cfRule type="containsText" dxfId="8" priority="17" operator="containsText" text="Yes-Unverified">
      <formula>NOT(ISERROR(SEARCH("Yes-Unverified",E32)))</formula>
    </cfRule>
    <cfRule type="containsText" dxfId="7" priority="18" operator="containsText" text="Yes-verified">
      <formula>NOT(ISERROR(SEARCH("Yes-verified",E32)))</formula>
    </cfRule>
  </conditionalFormatting>
  <conditionalFormatting sqref="J31:K32 J40:K1048576 J1:K29">
    <cfRule type="containsText" dxfId="6" priority="15" operator="containsText" text="R">
      <formula>NOT(ISERROR(SEARCH("R",J1)))</formula>
    </cfRule>
  </conditionalFormatting>
  <dataValidations count="3">
    <dataValidation type="list" showInputMessage="1" showErrorMessage="1" sqref="E62 E91 E56 E173 E84:E86 E69 E161:E163" xr:uid="{39E88E17-6FFB-4C39-9E58-C017198DACE8}">
      <formula1>"Select Answer, Yes-verified, Yes-unverified, No, Not Applicable"</formula1>
    </dataValidation>
    <dataValidation type="list" showInputMessage="1" showErrorMessage="1" sqref="E45:E46 E63:E64 E75:E77 E79:E80 E54:E55 E57 E32:E43 E60:E61 E178:E179 E82:E83 E88:E90 E93 E95:E97 E99:E100 E49:E52 E105 E117:E121 E126:E128 E130 E138:E143 E145 E147:E148 E150:E151 E153 E155:E157 E159 E166 E181:E182 E172 E70:E73 E168:E169 E132:E136 E174:E176 E67:E68 E107:E115 E164" xr:uid="{9ADBC094-CDE3-4F5F-9295-5B284B2A3323}">
      <formula1>"Select Answer, Yes-verified, Yes-unverified, No"</formula1>
    </dataValidation>
    <dataValidation showInputMessage="1" showErrorMessage="1" sqref="F82:F86 F52 F54:F57 F59:F64 F181:F182 E78 G32 G40:G42 F105:F115 F145:F148 F150:F151 F153:F157 F138:F143 F130:F136 F126:F128 F117:F121 F93:F97 F79:F80 F99:F100 F75:F77 F171:F179 F88:F90 F159:F164 F66:F73 F168:F169" xr:uid="{2FDA6A86-B4C7-4409-BB34-54691DA717A2}"/>
  </dataValidations>
  <pageMargins left="0.7" right="0.7" top="0.75" bottom="0.75" header="0.3" footer="0.3"/>
  <pageSetup scale="67" orientation="portrait" r:id="rId1"/>
  <rowBreaks count="5" manualBreakCount="5">
    <brk id="43" max="6" man="1"/>
    <brk id="75" max="6" man="1"/>
    <brk id="102" max="6" man="1"/>
    <brk id="135" max="6" man="1"/>
    <brk id="164" max="6" man="1"/>
  </rowBreaks>
  <colBreaks count="1" manualBreakCount="1">
    <brk id="7" max="1048575" man="1"/>
  </colBreaks>
  <ignoredErrors>
    <ignoredError sqref="H5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L109"/>
  <sheetViews>
    <sheetView showGridLines="0" topLeftCell="A96" zoomScale="79" zoomScaleNormal="100" workbookViewId="0">
      <selection activeCell="J103" sqref="J103"/>
    </sheetView>
  </sheetViews>
  <sheetFormatPr defaultRowHeight="18.75" x14ac:dyDescent="0.25"/>
  <cols>
    <col min="1" max="1" width="7" style="133" customWidth="1"/>
    <col min="2" max="2" width="38.42578125" customWidth="1"/>
    <col min="3" max="3" width="94.5703125" customWidth="1"/>
    <col min="4" max="4" width="17.7109375" style="183" customWidth="1"/>
    <col min="5" max="5" width="7" style="183" customWidth="1"/>
  </cols>
  <sheetData>
    <row r="1" spans="1:11" x14ac:dyDescent="0.25">
      <c r="A1" s="326"/>
      <c r="B1" s="1"/>
      <c r="C1" s="327"/>
      <c r="D1" s="328"/>
      <c r="E1" s="317" t="s">
        <v>469</v>
      </c>
    </row>
    <row r="2" spans="1:11" x14ac:dyDescent="0.25">
      <c r="A2" s="326"/>
      <c r="B2" s="1"/>
      <c r="C2" s="327"/>
      <c r="D2" s="328"/>
      <c r="E2" s="317" t="s">
        <v>470</v>
      </c>
    </row>
    <row r="3" spans="1:11" x14ac:dyDescent="0.25">
      <c r="A3" s="326"/>
      <c r="B3" s="1"/>
      <c r="C3" s="329" t="s">
        <v>445</v>
      </c>
      <c r="D3" s="328"/>
      <c r="E3" s="317" t="s">
        <v>471</v>
      </c>
    </row>
    <row r="4" spans="1:11" x14ac:dyDescent="0.25">
      <c r="A4" s="326"/>
      <c r="B4" s="1"/>
      <c r="C4" s="329" t="s">
        <v>468</v>
      </c>
      <c r="D4" s="330"/>
      <c r="E4" s="317"/>
    </row>
    <row r="5" spans="1:11" ht="28.5" x14ac:dyDescent="0.25">
      <c r="A5" s="607" t="s">
        <v>0</v>
      </c>
      <c r="B5" s="607"/>
      <c r="C5" s="607"/>
      <c r="D5" s="607"/>
      <c r="E5" s="318"/>
      <c r="G5" s="2"/>
      <c r="H5" s="2"/>
      <c r="I5" s="2"/>
      <c r="J5" s="2"/>
      <c r="K5" s="2"/>
    </row>
    <row r="6" spans="1:11" ht="23.25" x14ac:dyDescent="0.25">
      <c r="A6" s="608" t="s">
        <v>397</v>
      </c>
      <c r="B6" s="608"/>
      <c r="C6" s="608"/>
      <c r="D6" s="608"/>
      <c r="E6" s="319"/>
    </row>
    <row r="7" spans="1:11" ht="18.75" customHeight="1" thickBot="1" x14ac:dyDescent="0.3">
      <c r="A7" s="331"/>
      <c r="B7" s="331"/>
      <c r="C7" s="331"/>
      <c r="D7" s="328"/>
      <c r="E7" s="320"/>
    </row>
    <row r="8" spans="1:11" ht="18.75" customHeight="1" x14ac:dyDescent="0.3">
      <c r="A8" s="331"/>
      <c r="B8" s="190" t="s">
        <v>443</v>
      </c>
      <c r="C8" s="191" t="s">
        <v>476</v>
      </c>
      <c r="D8" s="184" t="s">
        <v>472</v>
      </c>
      <c r="E8" s="320"/>
    </row>
    <row r="9" spans="1:11" ht="18.75" customHeight="1" x14ac:dyDescent="0.3">
      <c r="A9" s="331"/>
      <c r="B9" s="192" t="s">
        <v>473</v>
      </c>
      <c r="C9" s="193" t="s">
        <v>474</v>
      </c>
      <c r="D9" s="185" t="s">
        <v>472</v>
      </c>
      <c r="E9" s="320"/>
    </row>
    <row r="10" spans="1:11" ht="18.75" customHeight="1" thickBot="1" x14ac:dyDescent="0.35">
      <c r="A10" s="326"/>
      <c r="B10" s="194" t="s">
        <v>475</v>
      </c>
      <c r="C10" s="195" t="s">
        <v>477</v>
      </c>
      <c r="D10" s="196" t="s">
        <v>472</v>
      </c>
      <c r="E10" s="320"/>
    </row>
    <row r="11" spans="1:11" ht="18.75" customHeight="1" x14ac:dyDescent="0.25">
      <c r="A11" s="326"/>
      <c r="B11" s="1"/>
      <c r="C11" s="1"/>
      <c r="D11" s="328"/>
      <c r="E11" s="186"/>
    </row>
    <row r="12" spans="1:11" x14ac:dyDescent="0.25">
      <c r="A12" s="134" t="s">
        <v>1</v>
      </c>
      <c r="B12" s="62"/>
      <c r="C12" s="63"/>
      <c r="D12" s="180"/>
      <c r="E12" s="321"/>
    </row>
    <row r="13" spans="1:11" x14ac:dyDescent="0.25">
      <c r="A13" s="135"/>
      <c r="B13" s="59" t="s">
        <v>156</v>
      </c>
      <c r="C13" s="59" t="s">
        <v>385</v>
      </c>
      <c r="D13" s="332" t="s">
        <v>158</v>
      </c>
      <c r="E13" s="187"/>
    </row>
    <row r="14" spans="1:11" ht="90" customHeight="1" x14ac:dyDescent="0.25">
      <c r="A14" s="136" t="s">
        <v>295</v>
      </c>
      <c r="B14" s="132" t="s">
        <v>249</v>
      </c>
      <c r="C14" s="159" t="s">
        <v>116</v>
      </c>
      <c r="D14" s="596" t="s">
        <v>384</v>
      </c>
      <c r="E14" s="597"/>
    </row>
    <row r="15" spans="1:11" ht="60" customHeight="1" x14ac:dyDescent="0.25">
      <c r="A15" s="137" t="s">
        <v>387</v>
      </c>
      <c r="B15" s="174" t="s">
        <v>456</v>
      </c>
      <c r="C15" s="159" t="s">
        <v>102</v>
      </c>
      <c r="D15" s="584" t="s">
        <v>491</v>
      </c>
      <c r="E15" s="585"/>
    </row>
    <row r="16" spans="1:11" ht="51" customHeight="1" x14ac:dyDescent="0.25">
      <c r="A16" s="137" t="s">
        <v>388</v>
      </c>
      <c r="B16" s="175" t="s">
        <v>457</v>
      </c>
      <c r="C16" s="159" t="s">
        <v>103</v>
      </c>
      <c r="D16" s="584" t="s">
        <v>492</v>
      </c>
      <c r="E16" s="585"/>
    </row>
    <row r="17" spans="1:12" ht="76.5" customHeight="1" x14ac:dyDescent="0.25">
      <c r="A17" s="137" t="s">
        <v>389</v>
      </c>
      <c r="B17" s="175" t="s">
        <v>458</v>
      </c>
      <c r="C17" s="159" t="s">
        <v>100</v>
      </c>
      <c r="D17" s="584" t="s">
        <v>493</v>
      </c>
      <c r="E17" s="585"/>
    </row>
    <row r="18" spans="1:12" ht="75" customHeight="1" x14ac:dyDescent="0.25">
      <c r="A18" s="137" t="s">
        <v>390</v>
      </c>
      <c r="B18" s="174" t="s">
        <v>459</v>
      </c>
      <c r="C18" s="159" t="s">
        <v>117</v>
      </c>
      <c r="D18" s="584" t="s">
        <v>494</v>
      </c>
      <c r="E18" s="585"/>
    </row>
    <row r="19" spans="1:12" ht="66" customHeight="1" x14ac:dyDescent="0.25">
      <c r="A19" s="138" t="s">
        <v>300</v>
      </c>
      <c r="B19" s="68" t="s">
        <v>175</v>
      </c>
      <c r="C19" s="48" t="s">
        <v>407</v>
      </c>
      <c r="D19" s="592" t="s">
        <v>479</v>
      </c>
      <c r="E19" s="593"/>
    </row>
    <row r="20" spans="1:12" ht="75" customHeight="1" x14ac:dyDescent="0.25">
      <c r="A20" s="139" t="s">
        <v>301</v>
      </c>
      <c r="B20" s="129" t="s">
        <v>176</v>
      </c>
      <c r="C20" s="158" t="s">
        <v>118</v>
      </c>
      <c r="D20" s="584" t="s">
        <v>398</v>
      </c>
      <c r="E20" s="585"/>
    </row>
    <row r="21" spans="1:12" ht="60" customHeight="1" x14ac:dyDescent="0.25">
      <c r="A21" s="140" t="s">
        <v>302</v>
      </c>
      <c r="B21" s="69" t="s">
        <v>177</v>
      </c>
      <c r="C21" s="49" t="s">
        <v>119</v>
      </c>
      <c r="D21" s="592"/>
      <c r="E21" s="593"/>
    </row>
    <row r="22" spans="1:12" ht="69" customHeight="1" x14ac:dyDescent="0.25">
      <c r="A22" s="141" t="s">
        <v>303</v>
      </c>
      <c r="B22" s="68" t="s">
        <v>178</v>
      </c>
      <c r="C22" s="48" t="s">
        <v>110</v>
      </c>
      <c r="D22" s="588" t="s">
        <v>495</v>
      </c>
      <c r="E22" s="589"/>
      <c r="F22" s="602"/>
      <c r="G22" s="602"/>
      <c r="H22" s="602"/>
      <c r="I22" s="602"/>
      <c r="J22" s="602"/>
      <c r="K22" s="602"/>
      <c r="L22" s="602"/>
    </row>
    <row r="23" spans="1:12" ht="50.1" customHeight="1" x14ac:dyDescent="0.25">
      <c r="A23" s="142" t="s">
        <v>391</v>
      </c>
      <c r="B23" s="67" t="s">
        <v>179</v>
      </c>
      <c r="C23" s="48" t="s">
        <v>99</v>
      </c>
      <c r="D23" s="588" t="s">
        <v>496</v>
      </c>
      <c r="E23" s="589"/>
      <c r="H23" s="1"/>
      <c r="I23" s="1"/>
    </row>
    <row r="24" spans="1:12" ht="60" customHeight="1" x14ac:dyDescent="0.25">
      <c r="A24" s="141" t="s">
        <v>305</v>
      </c>
      <c r="B24" s="68" t="s">
        <v>180</v>
      </c>
      <c r="C24" s="198" t="s">
        <v>111</v>
      </c>
      <c r="D24" s="588" t="s">
        <v>464</v>
      </c>
      <c r="E24" s="589"/>
      <c r="H24" s="1"/>
      <c r="I24" s="1"/>
    </row>
    <row r="25" spans="1:12" ht="75" customHeight="1" x14ac:dyDescent="0.25">
      <c r="A25" s="143" t="s">
        <v>306</v>
      </c>
      <c r="B25" s="47" t="s">
        <v>181</v>
      </c>
      <c r="C25" s="198" t="s">
        <v>514</v>
      </c>
      <c r="D25" s="588" t="s">
        <v>480</v>
      </c>
      <c r="E25" s="589"/>
      <c r="H25" s="1"/>
      <c r="I25" s="1"/>
    </row>
    <row r="26" spans="1:12" ht="60" customHeight="1" x14ac:dyDescent="0.25">
      <c r="A26" s="143" t="s">
        <v>307</v>
      </c>
      <c r="B26" s="68" t="s">
        <v>462</v>
      </c>
      <c r="C26" s="199" t="s">
        <v>515</v>
      </c>
      <c r="D26" s="590"/>
      <c r="E26" s="591"/>
      <c r="H26" s="1"/>
      <c r="I26" s="1"/>
    </row>
    <row r="27" spans="1:12" ht="65.099999999999994" customHeight="1" x14ac:dyDescent="0.25">
      <c r="A27" s="143" t="s">
        <v>308</v>
      </c>
      <c r="B27" s="179" t="s">
        <v>463</v>
      </c>
      <c r="C27" s="198" t="s">
        <v>120</v>
      </c>
      <c r="D27" s="588" t="s">
        <v>480</v>
      </c>
      <c r="E27" s="589"/>
    </row>
    <row r="28" spans="1:12" ht="75" customHeight="1" x14ac:dyDescent="0.25">
      <c r="A28" s="155" t="s">
        <v>309</v>
      </c>
      <c r="B28" s="156" t="s">
        <v>182</v>
      </c>
      <c r="C28" s="157" t="s">
        <v>112</v>
      </c>
      <c r="D28" s="582" t="s">
        <v>481</v>
      </c>
      <c r="E28" s="583"/>
    </row>
    <row r="29" spans="1:12" ht="93" customHeight="1" x14ac:dyDescent="0.25">
      <c r="A29" s="155" t="s">
        <v>311</v>
      </c>
      <c r="B29" s="156" t="s">
        <v>183</v>
      </c>
      <c r="C29" s="158" t="s">
        <v>121</v>
      </c>
      <c r="D29" s="584" t="s">
        <v>482</v>
      </c>
      <c r="E29" s="585"/>
    </row>
    <row r="30" spans="1:12" ht="50.1" customHeight="1" x14ac:dyDescent="0.25">
      <c r="A30" s="144" t="s">
        <v>392</v>
      </c>
      <c r="B30" s="73" t="s">
        <v>184</v>
      </c>
      <c r="C30" s="50" t="s">
        <v>516</v>
      </c>
      <c r="D30" s="592"/>
      <c r="E30" s="593"/>
    </row>
    <row r="31" spans="1:12" ht="79.5" customHeight="1" x14ac:dyDescent="0.25">
      <c r="A31" s="145" t="s">
        <v>313</v>
      </c>
      <c r="B31" s="74" t="s">
        <v>186</v>
      </c>
      <c r="C31" s="50" t="s">
        <v>185</v>
      </c>
      <c r="D31" s="588" t="s">
        <v>483</v>
      </c>
      <c r="E31" s="589"/>
    </row>
    <row r="32" spans="1:12" ht="75" customHeight="1" x14ac:dyDescent="0.25">
      <c r="A32" s="145" t="s">
        <v>314</v>
      </c>
      <c r="B32" s="73" t="s">
        <v>386</v>
      </c>
      <c r="C32" s="50" t="s">
        <v>517</v>
      </c>
      <c r="D32" s="592"/>
      <c r="E32" s="593"/>
    </row>
    <row r="33" spans="1:8" ht="75" customHeight="1" x14ac:dyDescent="0.25">
      <c r="A33" s="143" t="s">
        <v>315</v>
      </c>
      <c r="B33" s="72" t="s">
        <v>187</v>
      </c>
      <c r="C33" s="48" t="s">
        <v>518</v>
      </c>
      <c r="D33" s="604" t="s">
        <v>190</v>
      </c>
      <c r="E33" s="605"/>
    </row>
    <row r="34" spans="1:8" ht="50.1" customHeight="1" x14ac:dyDescent="0.25">
      <c r="A34" s="143" t="s">
        <v>316</v>
      </c>
      <c r="B34" s="71" t="s">
        <v>188</v>
      </c>
      <c r="C34" s="48" t="s">
        <v>96</v>
      </c>
      <c r="D34" s="592"/>
      <c r="E34" s="593"/>
    </row>
    <row r="35" spans="1:8" ht="50.1" customHeight="1" x14ac:dyDescent="0.25">
      <c r="A35" s="143" t="s">
        <v>317</v>
      </c>
      <c r="B35" s="71" t="s">
        <v>189</v>
      </c>
      <c r="C35" s="48" t="s">
        <v>113</v>
      </c>
      <c r="D35" s="592"/>
      <c r="E35" s="593"/>
    </row>
    <row r="36" spans="1:8" ht="75" customHeight="1" x14ac:dyDescent="0.25">
      <c r="A36" s="143" t="s">
        <v>318</v>
      </c>
      <c r="B36" s="72" t="s">
        <v>191</v>
      </c>
      <c r="C36" s="48" t="s">
        <v>97</v>
      </c>
      <c r="D36" s="592" t="s">
        <v>484</v>
      </c>
      <c r="E36" s="593"/>
    </row>
    <row r="37" spans="1:8" ht="60" customHeight="1" x14ac:dyDescent="0.25">
      <c r="A37" s="143" t="s">
        <v>319</v>
      </c>
      <c r="B37" s="72" t="s">
        <v>192</v>
      </c>
      <c r="C37" s="51" t="s">
        <v>106</v>
      </c>
      <c r="D37" s="592" t="s">
        <v>484</v>
      </c>
      <c r="E37" s="593"/>
    </row>
    <row r="38" spans="1:8" ht="75" customHeight="1" x14ac:dyDescent="0.25">
      <c r="A38" s="146" t="s">
        <v>320</v>
      </c>
      <c r="B38" s="75" t="s">
        <v>193</v>
      </c>
      <c r="C38" s="52" t="s">
        <v>114</v>
      </c>
      <c r="D38" s="592"/>
      <c r="E38" s="593"/>
    </row>
    <row r="39" spans="1:8" ht="99.75" customHeight="1" x14ac:dyDescent="0.25">
      <c r="A39" s="155" t="s">
        <v>321</v>
      </c>
      <c r="B39" s="160" t="s">
        <v>450</v>
      </c>
      <c r="C39" s="158" t="s">
        <v>122</v>
      </c>
      <c r="D39" s="584" t="s">
        <v>497</v>
      </c>
      <c r="E39" s="585"/>
    </row>
    <row r="40" spans="1:8" ht="50.1" customHeight="1" x14ac:dyDescent="0.25">
      <c r="A40" s="155" t="s">
        <v>322</v>
      </c>
      <c r="B40" s="161" t="s">
        <v>519</v>
      </c>
      <c r="C40" s="162" t="s">
        <v>101</v>
      </c>
      <c r="D40" s="582"/>
      <c r="E40" s="583"/>
    </row>
    <row r="41" spans="1:8" ht="90" customHeight="1" x14ac:dyDescent="0.25">
      <c r="A41" s="146" t="s">
        <v>323</v>
      </c>
      <c r="B41" s="72" t="s">
        <v>194</v>
      </c>
      <c r="C41" s="51" t="s">
        <v>105</v>
      </c>
      <c r="D41" s="582"/>
      <c r="E41" s="583"/>
    </row>
    <row r="42" spans="1:8" ht="60" customHeight="1" x14ac:dyDescent="0.25">
      <c r="A42" s="143" t="s">
        <v>324</v>
      </c>
      <c r="B42" s="72" t="s">
        <v>195</v>
      </c>
      <c r="C42" s="51" t="s">
        <v>123</v>
      </c>
      <c r="D42" s="582"/>
      <c r="E42" s="583"/>
    </row>
    <row r="43" spans="1:8" ht="60" customHeight="1" x14ac:dyDescent="0.25">
      <c r="A43" s="143" t="s">
        <v>325</v>
      </c>
      <c r="B43" s="72" t="s">
        <v>196</v>
      </c>
      <c r="C43" s="48" t="s">
        <v>520</v>
      </c>
      <c r="D43" s="588" t="s">
        <v>485</v>
      </c>
      <c r="E43" s="589"/>
    </row>
    <row r="44" spans="1:8" ht="75" customHeight="1" x14ac:dyDescent="0.25">
      <c r="A44" s="146" t="s">
        <v>326</v>
      </c>
      <c r="B44" s="71" t="s">
        <v>197</v>
      </c>
      <c r="C44" s="51" t="s">
        <v>104</v>
      </c>
      <c r="D44" s="582"/>
      <c r="E44" s="583"/>
    </row>
    <row r="45" spans="1:8" ht="75" customHeight="1" x14ac:dyDescent="0.25">
      <c r="A45" s="143" t="s">
        <v>327</v>
      </c>
      <c r="B45" s="71" t="s">
        <v>198</v>
      </c>
      <c r="C45" s="51" t="s">
        <v>131</v>
      </c>
      <c r="D45" s="582"/>
      <c r="E45" s="583"/>
    </row>
    <row r="46" spans="1:8" ht="75" customHeight="1" x14ac:dyDescent="0.25">
      <c r="A46" s="155" t="s">
        <v>328</v>
      </c>
      <c r="B46" s="156" t="s">
        <v>451</v>
      </c>
      <c r="C46" s="157" t="s">
        <v>521</v>
      </c>
      <c r="D46" s="584" t="s">
        <v>399</v>
      </c>
      <c r="E46" s="585"/>
      <c r="F46" s="603"/>
      <c r="G46" s="603"/>
      <c r="H46" s="76"/>
    </row>
    <row r="47" spans="1:8" ht="75" customHeight="1" x14ac:dyDescent="0.25">
      <c r="A47" s="146" t="s">
        <v>329</v>
      </c>
      <c r="B47" s="109" t="s">
        <v>542</v>
      </c>
      <c r="C47" s="51" t="s">
        <v>522</v>
      </c>
      <c r="D47" s="582"/>
      <c r="E47" s="583"/>
    </row>
    <row r="48" spans="1:8" ht="60" customHeight="1" x14ac:dyDescent="0.25">
      <c r="A48" s="143" t="s">
        <v>330</v>
      </c>
      <c r="B48" s="109" t="s">
        <v>394</v>
      </c>
      <c r="C48" s="51" t="s">
        <v>393</v>
      </c>
      <c r="D48" s="588" t="s">
        <v>537</v>
      </c>
      <c r="E48" s="589"/>
    </row>
    <row r="49" spans="1:5" ht="60" customHeight="1" x14ac:dyDescent="0.25">
      <c r="A49" s="143" t="s">
        <v>331</v>
      </c>
      <c r="B49" s="71" t="s">
        <v>199</v>
      </c>
      <c r="C49" s="51" t="s">
        <v>124</v>
      </c>
      <c r="D49" s="582"/>
      <c r="E49" s="583"/>
    </row>
    <row r="50" spans="1:5" ht="75" customHeight="1" x14ac:dyDescent="0.25">
      <c r="A50" s="163" t="s">
        <v>332</v>
      </c>
      <c r="B50" s="164" t="s">
        <v>200</v>
      </c>
      <c r="C50" s="157" t="s">
        <v>107</v>
      </c>
      <c r="D50" s="582"/>
      <c r="E50" s="583"/>
    </row>
    <row r="51" spans="1:5" ht="60" customHeight="1" x14ac:dyDescent="0.25">
      <c r="A51" s="143" t="s">
        <v>333</v>
      </c>
      <c r="B51" s="72" t="s">
        <v>201</v>
      </c>
      <c r="C51" s="51" t="s">
        <v>109</v>
      </c>
      <c r="D51" s="588" t="s">
        <v>465</v>
      </c>
      <c r="E51" s="589"/>
    </row>
    <row r="52" spans="1:5" ht="60" customHeight="1" x14ac:dyDescent="0.25">
      <c r="A52" s="155" t="s">
        <v>334</v>
      </c>
      <c r="B52" s="156" t="s">
        <v>202</v>
      </c>
      <c r="C52" s="157" t="s">
        <v>108</v>
      </c>
      <c r="D52" s="582"/>
      <c r="E52" s="583"/>
    </row>
    <row r="53" spans="1:5" ht="65.099999999999994" customHeight="1" x14ac:dyDescent="0.25">
      <c r="A53" s="146" t="s">
        <v>449</v>
      </c>
      <c r="B53" s="72" t="s">
        <v>203</v>
      </c>
      <c r="C53" s="51" t="s">
        <v>125</v>
      </c>
      <c r="D53" s="598" t="s">
        <v>395</v>
      </c>
      <c r="E53" s="599"/>
    </row>
    <row r="54" spans="1:5" ht="21" customHeight="1" x14ac:dyDescent="0.25">
      <c r="A54" s="147" t="s">
        <v>7</v>
      </c>
      <c r="B54" s="57"/>
      <c r="C54" s="58"/>
      <c r="D54" s="181"/>
      <c r="E54" s="322"/>
    </row>
    <row r="55" spans="1:5" x14ac:dyDescent="0.25">
      <c r="A55" s="148"/>
      <c r="B55" s="60" t="s">
        <v>156</v>
      </c>
      <c r="C55" s="60" t="s">
        <v>157</v>
      </c>
      <c r="D55" s="188" t="s">
        <v>158</v>
      </c>
      <c r="E55" s="323"/>
    </row>
    <row r="56" spans="1:5" ht="50.1" customHeight="1" x14ac:dyDescent="0.25">
      <c r="A56" s="149" t="s">
        <v>335</v>
      </c>
      <c r="B56" s="128" t="s">
        <v>204</v>
      </c>
      <c r="C56" s="165" t="s">
        <v>140</v>
      </c>
      <c r="D56" s="600"/>
      <c r="E56" s="601"/>
    </row>
    <row r="57" spans="1:5" ht="60" customHeight="1" x14ac:dyDescent="0.25">
      <c r="A57" s="150" t="s">
        <v>336</v>
      </c>
      <c r="B57" s="129" t="s">
        <v>206</v>
      </c>
      <c r="C57" s="165" t="s">
        <v>523</v>
      </c>
      <c r="D57" s="582"/>
      <c r="E57" s="583"/>
    </row>
    <row r="58" spans="1:5" ht="50.1" customHeight="1" x14ac:dyDescent="0.25">
      <c r="A58" s="151" t="s">
        <v>337</v>
      </c>
      <c r="B58" s="130" t="s">
        <v>442</v>
      </c>
      <c r="C58" s="166" t="s">
        <v>207</v>
      </c>
      <c r="D58" s="582"/>
      <c r="E58" s="583"/>
    </row>
    <row r="59" spans="1:5" ht="90" customHeight="1" x14ac:dyDescent="0.25">
      <c r="A59" s="149" t="s">
        <v>338</v>
      </c>
      <c r="B59" s="129" t="s">
        <v>210</v>
      </c>
      <c r="C59" s="165" t="s">
        <v>524</v>
      </c>
      <c r="D59" s="584" t="s">
        <v>498</v>
      </c>
      <c r="E59" s="585"/>
    </row>
    <row r="60" spans="1:5" ht="75" customHeight="1" x14ac:dyDescent="0.25">
      <c r="A60" s="149" t="s">
        <v>339</v>
      </c>
      <c r="B60" s="128" t="s">
        <v>211</v>
      </c>
      <c r="C60" s="165" t="s">
        <v>115</v>
      </c>
      <c r="D60" s="582"/>
      <c r="E60" s="583"/>
    </row>
    <row r="61" spans="1:5" ht="90" customHeight="1" x14ac:dyDescent="0.25">
      <c r="A61" s="152" t="s">
        <v>340</v>
      </c>
      <c r="B61" s="68" t="s">
        <v>208</v>
      </c>
      <c r="C61" s="53" t="s">
        <v>209</v>
      </c>
      <c r="D61" s="588" t="s">
        <v>401</v>
      </c>
      <c r="E61" s="589"/>
    </row>
    <row r="62" spans="1:5" ht="75" customHeight="1" x14ac:dyDescent="0.25">
      <c r="A62" s="152" t="s">
        <v>341</v>
      </c>
      <c r="B62" s="67" t="s">
        <v>212</v>
      </c>
      <c r="C62" s="53" t="s">
        <v>129</v>
      </c>
      <c r="D62" s="590"/>
      <c r="E62" s="591"/>
    </row>
    <row r="63" spans="1:5" ht="60" customHeight="1" x14ac:dyDescent="0.25">
      <c r="A63" s="149" t="s">
        <v>342</v>
      </c>
      <c r="B63" s="129" t="s">
        <v>213</v>
      </c>
      <c r="C63" s="165" t="s">
        <v>126</v>
      </c>
      <c r="D63" s="584" t="s">
        <v>396</v>
      </c>
      <c r="E63" s="585"/>
    </row>
    <row r="64" spans="1:5" ht="75" customHeight="1" x14ac:dyDescent="0.25">
      <c r="A64" s="149" t="s">
        <v>343</v>
      </c>
      <c r="B64" s="128" t="s">
        <v>214</v>
      </c>
      <c r="C64" s="165" t="s">
        <v>128</v>
      </c>
      <c r="D64" s="584" t="s">
        <v>406</v>
      </c>
      <c r="E64" s="585"/>
    </row>
    <row r="65" spans="1:5" ht="75" customHeight="1" x14ac:dyDescent="0.25">
      <c r="A65" s="152" t="s">
        <v>344</v>
      </c>
      <c r="B65" s="68" t="s">
        <v>215</v>
      </c>
      <c r="C65" s="236" t="s">
        <v>525</v>
      </c>
      <c r="D65" s="590"/>
      <c r="E65" s="591"/>
    </row>
    <row r="66" spans="1:5" ht="60" customHeight="1" x14ac:dyDescent="0.25">
      <c r="A66" s="152" t="s">
        <v>345</v>
      </c>
      <c r="B66" s="68" t="s">
        <v>216</v>
      </c>
      <c r="C66" s="53" t="s">
        <v>127</v>
      </c>
      <c r="D66" s="592"/>
      <c r="E66" s="593"/>
    </row>
    <row r="67" spans="1:5" ht="60" customHeight="1" x14ac:dyDescent="0.25">
      <c r="A67" s="152" t="s">
        <v>346</v>
      </c>
      <c r="B67" s="68" t="s">
        <v>217</v>
      </c>
      <c r="C67" s="53" t="s">
        <v>526</v>
      </c>
      <c r="D67" s="594"/>
      <c r="E67" s="595"/>
    </row>
    <row r="68" spans="1:5" ht="21" customHeight="1" x14ac:dyDescent="0.35">
      <c r="A68" s="333"/>
      <c r="B68" s="334" t="s">
        <v>95</v>
      </c>
      <c r="C68" s="335"/>
      <c r="D68" s="182"/>
      <c r="E68" s="324"/>
    </row>
    <row r="69" spans="1:5" x14ac:dyDescent="0.25">
      <c r="A69" s="153"/>
      <c r="B69" s="61" t="s">
        <v>156</v>
      </c>
      <c r="C69" s="61" t="s">
        <v>157</v>
      </c>
      <c r="D69" s="189" t="s">
        <v>158</v>
      </c>
      <c r="E69" s="325"/>
    </row>
    <row r="70" spans="1:5" ht="75" customHeight="1" x14ac:dyDescent="0.25">
      <c r="A70" s="167" t="s">
        <v>347</v>
      </c>
      <c r="B70" s="129" t="s">
        <v>218</v>
      </c>
      <c r="C70" s="158" t="s">
        <v>527</v>
      </c>
      <c r="D70" s="596" t="s">
        <v>486</v>
      </c>
      <c r="E70" s="597"/>
    </row>
    <row r="71" spans="1:5" ht="60" customHeight="1" x14ac:dyDescent="0.25">
      <c r="A71" s="167" t="s">
        <v>348</v>
      </c>
      <c r="B71" s="129" t="s">
        <v>219</v>
      </c>
      <c r="C71" s="158" t="s">
        <v>136</v>
      </c>
      <c r="D71" s="582"/>
      <c r="E71" s="583"/>
    </row>
    <row r="72" spans="1:5" ht="60" customHeight="1" x14ac:dyDescent="0.25">
      <c r="A72" s="154" t="s">
        <v>349</v>
      </c>
      <c r="B72" s="68" t="s">
        <v>220</v>
      </c>
      <c r="C72" s="48" t="s">
        <v>130</v>
      </c>
      <c r="D72" s="592"/>
      <c r="E72" s="593"/>
    </row>
    <row r="73" spans="1:5" ht="75" customHeight="1" x14ac:dyDescent="0.25">
      <c r="A73" s="167" t="s">
        <v>350</v>
      </c>
      <c r="B73" s="129" t="s">
        <v>221</v>
      </c>
      <c r="C73" s="157" t="s">
        <v>149</v>
      </c>
      <c r="D73" s="584" t="s">
        <v>487</v>
      </c>
      <c r="E73" s="585"/>
    </row>
    <row r="74" spans="1:5" ht="50.1" customHeight="1" x14ac:dyDescent="0.25">
      <c r="A74" s="167" t="s">
        <v>351</v>
      </c>
      <c r="B74" s="129" t="s">
        <v>222</v>
      </c>
      <c r="C74" s="157" t="s">
        <v>134</v>
      </c>
      <c r="D74" s="582"/>
      <c r="E74" s="583"/>
    </row>
    <row r="75" spans="1:5" ht="75" customHeight="1" x14ac:dyDescent="0.25">
      <c r="A75" s="168" t="s">
        <v>352</v>
      </c>
      <c r="B75" s="169" t="s">
        <v>452</v>
      </c>
      <c r="C75" s="157" t="s">
        <v>147</v>
      </c>
      <c r="D75" s="582"/>
      <c r="E75" s="583"/>
    </row>
    <row r="76" spans="1:5" ht="75" customHeight="1" x14ac:dyDescent="0.25">
      <c r="A76" s="167" t="s">
        <v>353</v>
      </c>
      <c r="B76" s="129" t="s">
        <v>223</v>
      </c>
      <c r="C76" s="158" t="s">
        <v>132</v>
      </c>
      <c r="D76" s="582"/>
      <c r="E76" s="583"/>
    </row>
    <row r="77" spans="1:5" ht="60" customHeight="1" x14ac:dyDescent="0.25">
      <c r="A77" s="154" t="s">
        <v>354</v>
      </c>
      <c r="B77" s="68" t="s">
        <v>224</v>
      </c>
      <c r="C77" s="51" t="s">
        <v>141</v>
      </c>
      <c r="D77" s="592"/>
      <c r="E77" s="593"/>
    </row>
    <row r="78" spans="1:5" ht="60" customHeight="1" x14ac:dyDescent="0.25">
      <c r="A78" s="167" t="s">
        <v>355</v>
      </c>
      <c r="B78" s="129" t="s">
        <v>225</v>
      </c>
      <c r="C78" s="157" t="s">
        <v>528</v>
      </c>
      <c r="D78" s="582"/>
      <c r="E78" s="583"/>
    </row>
    <row r="79" spans="1:5" ht="75" customHeight="1" x14ac:dyDescent="0.25">
      <c r="A79" s="167" t="s">
        <v>356</v>
      </c>
      <c r="B79" s="129" t="s">
        <v>226</v>
      </c>
      <c r="C79" s="157" t="s">
        <v>453</v>
      </c>
      <c r="D79" s="582"/>
      <c r="E79" s="583"/>
    </row>
    <row r="80" spans="1:5" ht="75" customHeight="1" x14ac:dyDescent="0.25">
      <c r="A80" s="154" t="s">
        <v>357</v>
      </c>
      <c r="B80" s="68" t="s">
        <v>228</v>
      </c>
      <c r="C80" s="51" t="s">
        <v>150</v>
      </c>
      <c r="D80" s="592"/>
      <c r="E80" s="593"/>
    </row>
    <row r="81" spans="1:11" ht="50.1" customHeight="1" x14ac:dyDescent="0.25">
      <c r="A81" s="154" t="s">
        <v>358</v>
      </c>
      <c r="B81" s="67" t="s">
        <v>231</v>
      </c>
      <c r="C81" s="48" t="s">
        <v>529</v>
      </c>
      <c r="D81" s="592"/>
      <c r="E81" s="593"/>
    </row>
    <row r="82" spans="1:11" ht="75" customHeight="1" x14ac:dyDescent="0.25">
      <c r="A82" s="154" t="s">
        <v>359</v>
      </c>
      <c r="B82" s="68" t="s">
        <v>230</v>
      </c>
      <c r="C82" s="48" t="s">
        <v>530</v>
      </c>
      <c r="D82" s="592"/>
      <c r="E82" s="593"/>
    </row>
    <row r="83" spans="1:11" ht="75" customHeight="1" x14ac:dyDescent="0.25">
      <c r="A83" s="154" t="s">
        <v>360</v>
      </c>
      <c r="B83" s="68" t="s">
        <v>229</v>
      </c>
      <c r="C83" s="237" t="s">
        <v>531</v>
      </c>
      <c r="D83" s="586"/>
      <c r="E83" s="587"/>
    </row>
    <row r="84" spans="1:11" ht="60" customHeight="1" x14ac:dyDescent="0.25">
      <c r="A84" s="167" t="s">
        <v>361</v>
      </c>
      <c r="B84" s="129" t="s">
        <v>232</v>
      </c>
      <c r="C84" s="157" t="s">
        <v>154</v>
      </c>
      <c r="D84" s="584" t="s">
        <v>488</v>
      </c>
      <c r="E84" s="585"/>
    </row>
    <row r="85" spans="1:11" ht="90" customHeight="1" x14ac:dyDescent="0.25">
      <c r="A85" s="167" t="s">
        <v>362</v>
      </c>
      <c r="B85" s="129" t="s">
        <v>233</v>
      </c>
      <c r="C85" s="157" t="s">
        <v>137</v>
      </c>
      <c r="D85" s="584" t="s">
        <v>488</v>
      </c>
      <c r="E85" s="585"/>
    </row>
    <row r="86" spans="1:11" ht="75" customHeight="1" x14ac:dyDescent="0.25">
      <c r="A86" s="168" t="s">
        <v>363</v>
      </c>
      <c r="B86" s="128" t="s">
        <v>454</v>
      </c>
      <c r="C86" s="157" t="s">
        <v>133</v>
      </c>
      <c r="D86" s="584" t="s">
        <v>488</v>
      </c>
      <c r="E86" s="585"/>
    </row>
    <row r="87" spans="1:11" ht="75" customHeight="1" x14ac:dyDescent="0.25">
      <c r="A87" s="154" t="s">
        <v>364</v>
      </c>
      <c r="B87" s="68" t="s">
        <v>234</v>
      </c>
      <c r="C87" s="51" t="s">
        <v>138</v>
      </c>
      <c r="D87" s="590"/>
      <c r="E87" s="591"/>
    </row>
    <row r="88" spans="1:11" ht="60" customHeight="1" x14ac:dyDescent="0.25">
      <c r="A88" s="167" t="s">
        <v>365</v>
      </c>
      <c r="B88" s="129" t="s">
        <v>235</v>
      </c>
      <c r="C88" s="157" t="s">
        <v>146</v>
      </c>
      <c r="D88" s="584" t="s">
        <v>488</v>
      </c>
      <c r="E88" s="585"/>
    </row>
    <row r="89" spans="1:11" ht="50.1" customHeight="1" x14ac:dyDescent="0.25">
      <c r="A89" s="154" t="s">
        <v>366</v>
      </c>
      <c r="B89" s="67" t="s">
        <v>236</v>
      </c>
      <c r="C89" s="51" t="s">
        <v>151</v>
      </c>
      <c r="D89" s="590"/>
      <c r="E89" s="591"/>
    </row>
    <row r="90" spans="1:11" ht="90" customHeight="1" x14ac:dyDescent="0.25">
      <c r="A90" s="167" t="s">
        <v>367</v>
      </c>
      <c r="B90" s="128" t="s">
        <v>237</v>
      </c>
      <c r="C90" s="158" t="s">
        <v>532</v>
      </c>
      <c r="D90" s="584" t="s">
        <v>400</v>
      </c>
      <c r="E90" s="585"/>
    </row>
    <row r="91" spans="1:11" ht="75" customHeight="1" x14ac:dyDescent="0.25">
      <c r="A91" s="167" t="s">
        <v>368</v>
      </c>
      <c r="B91" s="129" t="s">
        <v>238</v>
      </c>
      <c r="C91" s="157" t="s">
        <v>139</v>
      </c>
      <c r="D91" s="582" t="s">
        <v>489</v>
      </c>
      <c r="E91" s="583"/>
    </row>
    <row r="92" spans="1:11" ht="75" customHeight="1" x14ac:dyDescent="0.25">
      <c r="A92" s="168" t="s">
        <v>455</v>
      </c>
      <c r="B92" s="128" t="s">
        <v>424</v>
      </c>
      <c r="C92" s="157" t="s">
        <v>145</v>
      </c>
      <c r="D92" s="582"/>
      <c r="E92" s="583"/>
    </row>
    <row r="93" spans="1:11" ht="75" customHeight="1" x14ac:dyDescent="0.25">
      <c r="A93" s="154" t="s">
        <v>370</v>
      </c>
      <c r="B93" s="67" t="s">
        <v>239</v>
      </c>
      <c r="C93" s="51" t="s">
        <v>144</v>
      </c>
      <c r="D93" s="592"/>
      <c r="E93" s="593"/>
    </row>
    <row r="94" spans="1:11" ht="60" customHeight="1" x14ac:dyDescent="0.25">
      <c r="A94" s="167" t="s">
        <v>371</v>
      </c>
      <c r="B94" s="129" t="s">
        <v>241</v>
      </c>
      <c r="C94" s="157" t="s">
        <v>240</v>
      </c>
      <c r="D94" s="582"/>
      <c r="E94" s="583"/>
    </row>
    <row r="95" spans="1:11" ht="50.1" customHeight="1" x14ac:dyDescent="0.25">
      <c r="A95" s="154" t="s">
        <v>372</v>
      </c>
      <c r="B95" s="68" t="s">
        <v>246</v>
      </c>
      <c r="C95" s="364" t="s">
        <v>148</v>
      </c>
      <c r="D95" s="588" t="s">
        <v>488</v>
      </c>
      <c r="E95" s="589"/>
      <c r="F95" s="77"/>
      <c r="G95" s="77"/>
      <c r="H95" s="77"/>
      <c r="I95" s="77"/>
      <c r="J95" s="77"/>
      <c r="K95" s="77"/>
    </row>
    <row r="96" spans="1:11" ht="90" customHeight="1" x14ac:dyDescent="0.25">
      <c r="A96" s="365" t="s">
        <v>373</v>
      </c>
      <c r="B96" s="67" t="s">
        <v>427</v>
      </c>
      <c r="C96" s="49" t="s">
        <v>533</v>
      </c>
      <c r="D96" s="590"/>
      <c r="E96" s="591"/>
      <c r="F96" s="77"/>
      <c r="G96" s="77"/>
      <c r="H96" s="77"/>
      <c r="I96" s="77"/>
      <c r="J96" s="77"/>
      <c r="K96" s="77"/>
    </row>
    <row r="97" spans="1:12" ht="50.1" customHeight="1" x14ac:dyDescent="0.25">
      <c r="A97" s="154" t="s">
        <v>374</v>
      </c>
      <c r="B97" s="67" t="s">
        <v>428</v>
      </c>
      <c r="C97" s="51" t="s">
        <v>429</v>
      </c>
      <c r="D97" s="590"/>
      <c r="E97" s="591"/>
      <c r="F97" s="77"/>
      <c r="G97" s="77"/>
      <c r="H97" s="77"/>
      <c r="I97" s="77"/>
      <c r="J97" s="77"/>
      <c r="K97" s="77"/>
    </row>
    <row r="98" spans="1:12" ht="60" customHeight="1" x14ac:dyDescent="0.25">
      <c r="A98" s="167" t="s">
        <v>375</v>
      </c>
      <c r="B98" s="129" t="s">
        <v>478</v>
      </c>
      <c r="C98" s="157" t="s">
        <v>534</v>
      </c>
      <c r="D98" s="584" t="s">
        <v>488</v>
      </c>
      <c r="E98" s="585"/>
      <c r="F98" s="1"/>
      <c r="G98" s="609"/>
      <c r="H98" s="609"/>
      <c r="I98" s="609"/>
      <c r="J98" s="609"/>
      <c r="K98" s="609"/>
      <c r="L98" s="609"/>
    </row>
    <row r="99" spans="1:12" ht="60" customHeight="1" x14ac:dyDescent="0.25">
      <c r="A99" s="167" t="s">
        <v>376</v>
      </c>
      <c r="B99" s="336" t="s">
        <v>247</v>
      </c>
      <c r="C99" s="157" t="s">
        <v>153</v>
      </c>
      <c r="D99" s="584" t="s">
        <v>490</v>
      </c>
      <c r="E99" s="585"/>
      <c r="F99" s="197"/>
      <c r="G99" s="197"/>
      <c r="H99" s="197"/>
      <c r="I99" s="197"/>
      <c r="J99" s="197"/>
      <c r="K99" s="197"/>
      <c r="L99" s="1"/>
    </row>
    <row r="100" spans="1:12" ht="75" customHeight="1" x14ac:dyDescent="0.25">
      <c r="A100" s="168" t="s">
        <v>377</v>
      </c>
      <c r="B100" s="128" t="s">
        <v>434</v>
      </c>
      <c r="C100" s="170" t="s">
        <v>433</v>
      </c>
      <c r="D100" s="586"/>
      <c r="E100" s="587"/>
      <c r="F100" s="197"/>
      <c r="G100" s="197"/>
      <c r="H100" s="197"/>
      <c r="I100" s="197"/>
      <c r="J100" s="197"/>
      <c r="K100" s="197"/>
      <c r="L100" s="1"/>
    </row>
    <row r="101" spans="1:12" ht="60" customHeight="1" x14ac:dyDescent="0.25">
      <c r="A101" s="167" t="s">
        <v>378</v>
      </c>
      <c r="B101" s="129" t="s">
        <v>245</v>
      </c>
      <c r="C101" s="157" t="s">
        <v>135</v>
      </c>
      <c r="D101" s="582" t="s">
        <v>436</v>
      </c>
      <c r="E101" s="583"/>
      <c r="F101" s="606"/>
      <c r="G101" s="606"/>
      <c r="H101" s="606"/>
      <c r="I101" s="606"/>
      <c r="J101" s="606"/>
      <c r="K101" s="606"/>
      <c r="L101" s="1"/>
    </row>
    <row r="102" spans="1:12" ht="60" customHeight="1" x14ac:dyDescent="0.25">
      <c r="A102" s="167" t="s">
        <v>380</v>
      </c>
      <c r="B102" s="129" t="s">
        <v>244</v>
      </c>
      <c r="C102" s="157" t="s">
        <v>535</v>
      </c>
      <c r="D102" s="582" t="s">
        <v>544</v>
      </c>
      <c r="E102" s="583"/>
    </row>
    <row r="103" spans="1:12" ht="50.1" customHeight="1" x14ac:dyDescent="0.25">
      <c r="A103" s="168" t="s">
        <v>381</v>
      </c>
      <c r="B103" s="128" t="s">
        <v>248</v>
      </c>
      <c r="C103" s="157" t="s">
        <v>152</v>
      </c>
      <c r="D103" s="582" t="s">
        <v>437</v>
      </c>
      <c r="E103" s="583"/>
    </row>
    <row r="104" spans="1:12" ht="75" customHeight="1" x14ac:dyDescent="0.25">
      <c r="A104" s="167" t="s">
        <v>382</v>
      </c>
      <c r="B104" s="129" t="s">
        <v>242</v>
      </c>
      <c r="C104" s="157" t="s">
        <v>142</v>
      </c>
      <c r="D104" s="582" t="s">
        <v>545</v>
      </c>
      <c r="E104" s="583"/>
    </row>
    <row r="105" spans="1:12" ht="50.1" customHeight="1" x14ac:dyDescent="0.25">
      <c r="A105" s="171" t="s">
        <v>383</v>
      </c>
      <c r="B105" s="172" t="s">
        <v>243</v>
      </c>
      <c r="C105" s="173" t="s">
        <v>143</v>
      </c>
      <c r="D105" s="582"/>
      <c r="E105" s="583"/>
    </row>
    <row r="106" spans="1:12" ht="66" customHeight="1" x14ac:dyDescent="0.25">
      <c r="B106" s="15"/>
    </row>
    <row r="107" spans="1:12" ht="66" customHeight="1" x14ac:dyDescent="0.25">
      <c r="B107" s="15"/>
    </row>
    <row r="108" spans="1:12" ht="66" customHeight="1" x14ac:dyDescent="0.25">
      <c r="B108" s="15"/>
    </row>
    <row r="109" spans="1:12" ht="66" customHeight="1" x14ac:dyDescent="0.25">
      <c r="B109" s="15"/>
    </row>
  </sheetData>
  <mergeCells count="94">
    <mergeCell ref="F101:K101"/>
    <mergeCell ref="A5:D5"/>
    <mergeCell ref="A6:D6"/>
    <mergeCell ref="G98:L98"/>
    <mergeCell ref="D17:E17"/>
    <mergeCell ref="D18:E18"/>
    <mergeCell ref="D19:E19"/>
    <mergeCell ref="D20:E20"/>
    <mergeCell ref="D21:E21"/>
    <mergeCell ref="D22:E22"/>
    <mergeCell ref="D23:E23"/>
    <mergeCell ref="D24:E24"/>
    <mergeCell ref="D25:E25"/>
    <mergeCell ref="D26:E26"/>
    <mergeCell ref="D14:E14"/>
    <mergeCell ref="D15:E15"/>
    <mergeCell ref="D16:E16"/>
    <mergeCell ref="F22:L22"/>
    <mergeCell ref="F46:G4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6:E56"/>
    <mergeCell ref="D57:E57"/>
    <mergeCell ref="D58:E58"/>
    <mergeCell ref="D59:E59"/>
    <mergeCell ref="D60:E60"/>
    <mergeCell ref="D61:E61"/>
    <mergeCell ref="D62:E62"/>
    <mergeCell ref="D63:E63"/>
    <mergeCell ref="D64:E64"/>
    <mergeCell ref="D65:E65"/>
    <mergeCell ref="D66:E66"/>
    <mergeCell ref="D67:E67"/>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91:E91"/>
    <mergeCell ref="D92:E92"/>
    <mergeCell ref="D93:E93"/>
    <mergeCell ref="D94:E94"/>
    <mergeCell ref="D95:E95"/>
    <mergeCell ref="D96:E96"/>
    <mergeCell ref="D97:E97"/>
    <mergeCell ref="D98:E98"/>
    <mergeCell ref="D104:E104"/>
    <mergeCell ref="D105:E105"/>
    <mergeCell ref="D99:E99"/>
    <mergeCell ref="D100:E100"/>
    <mergeCell ref="D101:E101"/>
    <mergeCell ref="D102:E102"/>
    <mergeCell ref="D103:E103"/>
  </mergeCells>
  <phoneticPr fontId="45" type="noConversion"/>
  <hyperlinks>
    <hyperlink ref="D33" r:id="rId1" xr:uid="{80585262-54AC-430A-B02F-0CB4FCEA5D5D}"/>
    <hyperlink ref="D59" r:id="rId2" display="OMA" xr:uid="{A2451744-9684-48B5-9280-F4F13E935387}"/>
    <hyperlink ref="D31" r:id="rId3" display="https://vsat.epa.gov/vsat/" xr:uid="{CA03B34A-AD6F-4942-9380-7F93D9C515E2}"/>
    <hyperlink ref="D8" r:id="rId4" xr:uid="{7F0DF77F-B41A-470E-8488-6853FD77ECC2}"/>
    <hyperlink ref="D9" r:id="rId5" xr:uid="{582E7769-502A-4B11-B148-1BD3CA0F574C}"/>
    <hyperlink ref="D10" r:id="rId6" xr:uid="{52CF4F4B-F543-4DD4-B70B-5DE87E6D5D79}"/>
    <hyperlink ref="D43:E43" r:id="rId7" display="FEMA Flood Maps" xr:uid="{1ED61865-ACAA-4CBB-B158-141AD1EC525F}"/>
    <hyperlink ref="D14:E14" r:id="rId8" display="O&amp;M Template available here" xr:uid="{44434CA6-D6B5-4A8B-8CA1-444F0F3DE281}"/>
    <hyperlink ref="D15:E15" r:id="rId9" display="See O&amp;M Template here" xr:uid="{D2931D37-470F-4FEE-9FE3-1EB5CFB526C0}"/>
    <hyperlink ref="D16:E16" r:id="rId10" display="See board approval form in O&amp;M Template here" xr:uid="{F12A2353-AF3E-4DBB-A903-64EDC285FA76}"/>
    <hyperlink ref="D17:E17" r:id="rId11" display="See work order form in O&amp;M Template here" xr:uid="{22B796F4-08A6-46EA-9A89-6512AF15DDD4}"/>
    <hyperlink ref="D18:E18" r:id="rId12" display="Tracking sheet examples in O&amp;M Template here" xr:uid="{D5368E02-3F44-4388-923E-240621640A8D}"/>
    <hyperlink ref="D20:E20" r:id="rId13" display="Training and Certification Plan Template available here" xr:uid="{EDF873FC-521F-46F6-A935-D64D310AE0BA}"/>
    <hyperlink ref="D22:E22" r:id="rId14" display="Communication Policy Template available here" xr:uid="{91515B6D-7097-4C04-84D5-925FA30B2583}"/>
    <hyperlink ref="D23:E23" r:id="rId15" display="See Communication Policy Template here" xr:uid="{4F6E3FBC-8BEC-4BD2-9563-B6048F9EDC1F}"/>
    <hyperlink ref="D24:E24" r:id="rId16" display="Strategic Growth Plan Template available here" xr:uid="{E063A40F-7A4E-4B17-9192-8382B8A82851}"/>
    <hyperlink ref="D25:E25" r:id="rId17" display="See Strategic Growth Plan Template here" xr:uid="{50FCCB82-B2A6-4063-A8B2-C3CD56AD6A04}"/>
    <hyperlink ref="D27:E27" r:id="rId18" display="See Strategic Growth Plan Template here" xr:uid="{638FC042-178E-48FA-AF1E-E7094B09981F}"/>
    <hyperlink ref="D29:E29" r:id="rId19" display="Emergency Response Plan Template available here_x000a__x000a_DEQ will assist with this" xr:uid="{CD52E701-FC51-431F-BE55-16E66CFFA2FD}"/>
    <hyperlink ref="D39:E39" r:id="rId20" display="AWWA Audit Worksheet available here_x000a__x000a_DEQ and ORWA will assist with this" xr:uid="{CF199427-A274-4D9E-A18B-49D36F7F3F7E}"/>
    <hyperlink ref="D46:E46" r:id="rId21" display="Records and Reports Policies Template available here" xr:uid="{95CBCD39-00C1-4A64-AB28-140A766EC8BE}"/>
    <hyperlink ref="D51:E51" r:id="rId22" display="Meter Maintenance Plan Template available here" xr:uid="{59BC2037-8F8F-4252-AE01-1387084AFEEC}"/>
    <hyperlink ref="D53:E53" r:id="rId23" display="Cybersecurity Plan Template available here" xr:uid="{B4EBD010-76A2-45B4-9947-811441B7AC4E}"/>
    <hyperlink ref="D61:E61" r:id="rId24" display="Notification to Board Letter Template available here." xr:uid="{C03B69F9-DCA4-45F5-8118-0F60638F2CE4}"/>
    <hyperlink ref="D63:E63" r:id="rId25" display="Organizational Chart Tool available here" xr:uid="{110631B9-C493-4177-9E7B-5053D8AB6CCA}"/>
    <hyperlink ref="D64:E64" r:id="rId26" display="Personnel Policies Template available here" xr:uid="{7688C7A7-823F-444B-9CC4-1A97082E277B}"/>
    <hyperlink ref="D70:E70" r:id="rId27" display="DEQ Asset Management Tool available here_x000a__x000a_DEQ will assist with this" xr:uid="{8A96E15E-515A-4143-A73B-D0F52DE4F6E5}"/>
    <hyperlink ref="D73:E73" r:id="rId28" display="GAAP Fact Sheet" xr:uid="{844C31D3-F3E6-4C6E-B35B-D2FE1DA05D6F}"/>
    <hyperlink ref="D84:E84" r:id="rId29" display="See Financial Management Plan Template available here" xr:uid="{5E2C36BE-D561-4285-948C-753A2AB02582}"/>
    <hyperlink ref="D85:E85" r:id="rId30" display="See Financial Management Plan Template available here" xr:uid="{5A5E9967-00B1-443C-B812-82955B9881A6}"/>
    <hyperlink ref="D86:E86" r:id="rId31" display="See Financial Management Plan Template available here" xr:uid="{A255F237-991D-464B-BC46-7F9BC06C21DC}"/>
    <hyperlink ref="D88:E88" r:id="rId32" display="See Financial Management Plan Template available here" xr:uid="{16B23F11-B3B4-49F3-9C25-3FF42F5C04D7}"/>
    <hyperlink ref="D90:E90" r:id="rId33" display="Metering Policy Template available here" xr:uid="{D64A3061-09F9-478F-85FC-7073C0546F30}"/>
    <hyperlink ref="D95:E95" r:id="rId34" display="See Financial Management Plan Template available here" xr:uid="{72B01046-23D3-477F-B7D3-B34A65F8C2C0}"/>
    <hyperlink ref="D98:E98" r:id="rId35" display="See Financial Management Plan Template available here" xr:uid="{A4D65E68-C5A3-462E-BE24-499E089D7B99}"/>
    <hyperlink ref="D99:E99" r:id="rId36" display="Procurement Policy Template available here" xr:uid="{2412539E-52B3-4753-8200-6FA4CD4A711E}"/>
    <hyperlink ref="D48:E48" r:id="rId37" display="Records and Reports Policies Template available here" xr:uid="{EF71132D-0EBD-440F-9917-4D308F4A909A}"/>
  </hyperlinks>
  <printOptions headings="1" gridLines="1"/>
  <pageMargins left="0.7" right="0.7" top="0.75" bottom="0.75" header="0.3" footer="0.3"/>
  <pageSetup scale="53" orientation="portrait" r:id="rId38"/>
  <drawing r:id="rId3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F6BD-CB72-4CA3-8771-6B57454C43FA}">
  <sheetPr codeName="Sheet3">
    <tabColor theme="9" tint="-0.249977111117893"/>
  </sheetPr>
  <dimension ref="A1:AF92"/>
  <sheetViews>
    <sheetView zoomScaleNormal="100" zoomScaleSheetLayoutView="100" workbookViewId="0">
      <selection activeCell="P18" sqref="P18"/>
    </sheetView>
  </sheetViews>
  <sheetFormatPr defaultRowHeight="15" x14ac:dyDescent="0.25"/>
  <cols>
    <col min="1" max="1" width="5.28515625" style="79" customWidth="1"/>
    <col min="2" max="2" width="32.7109375" customWidth="1"/>
    <col min="3" max="3" width="11.140625" customWidth="1"/>
    <col min="4" max="4" width="5.28515625" style="78" customWidth="1"/>
    <col min="7" max="7" width="9.140625" customWidth="1"/>
    <col min="14" max="14" width="9.140625" style="177"/>
    <col min="15" max="15" width="9.140625" style="369" customWidth="1"/>
    <col min="16" max="21" width="9.140625" style="292" customWidth="1"/>
    <col min="22" max="22" width="9.140625" style="367"/>
    <col min="23" max="23" width="9.140625" style="81"/>
    <col min="24" max="32" width="9.140625" style="78"/>
  </cols>
  <sheetData>
    <row r="1" spans="1:23" s="78" customFormat="1" ht="15" customHeight="1" x14ac:dyDescent="0.25">
      <c r="A1" s="233"/>
      <c r="B1" s="234"/>
      <c r="C1" s="610" t="s">
        <v>446</v>
      </c>
      <c r="D1" s="610"/>
      <c r="E1" s="610"/>
      <c r="F1" s="610"/>
      <c r="G1" s="610"/>
      <c r="H1" s="610"/>
      <c r="I1" s="610"/>
      <c r="J1" s="610"/>
      <c r="K1" s="610"/>
      <c r="L1" s="610"/>
      <c r="M1" s="234"/>
      <c r="N1" s="235"/>
      <c r="O1" s="366"/>
      <c r="P1" s="292"/>
      <c r="Q1" s="292"/>
      <c r="R1" s="292"/>
      <c r="S1" s="292"/>
      <c r="T1" s="292"/>
      <c r="U1" s="292"/>
      <c r="V1" s="367"/>
      <c r="W1" s="81"/>
    </row>
    <row r="2" spans="1:23" s="78" customFormat="1" ht="15" customHeight="1" x14ac:dyDescent="0.25">
      <c r="A2" s="224"/>
      <c r="B2" s="90"/>
      <c r="C2" s="611"/>
      <c r="D2" s="611"/>
      <c r="E2" s="611"/>
      <c r="F2" s="611"/>
      <c r="G2" s="611"/>
      <c r="H2" s="611"/>
      <c r="I2" s="611"/>
      <c r="J2" s="611"/>
      <c r="K2" s="611"/>
      <c r="L2" s="611"/>
      <c r="M2" s="90"/>
      <c r="N2" s="91"/>
      <c r="O2" s="366"/>
      <c r="P2" s="292"/>
      <c r="Q2" s="292"/>
      <c r="R2" s="292"/>
      <c r="S2" s="292"/>
      <c r="T2" s="292"/>
      <c r="U2" s="292"/>
      <c r="V2" s="367"/>
      <c r="W2" s="81"/>
    </row>
    <row r="3" spans="1:23" s="78" customFormat="1" ht="18.75" x14ac:dyDescent="0.3">
      <c r="A3" s="224"/>
      <c r="B3" s="86"/>
      <c r="C3" s="87"/>
      <c r="D3" s="86"/>
      <c r="E3" s="221" t="s">
        <v>256</v>
      </c>
      <c r="F3" s="222"/>
      <c r="G3" s="612">
        <f>'Capacity Development Checksheet'!D7</f>
        <v>0</v>
      </c>
      <c r="H3" s="612"/>
      <c r="I3" s="612"/>
      <c r="J3" s="612"/>
      <c r="K3" s="93"/>
      <c r="L3" s="86"/>
      <c r="M3" s="86"/>
      <c r="N3" s="91"/>
      <c r="O3" s="366"/>
      <c r="P3" s="292"/>
      <c r="Q3" s="292"/>
      <c r="R3" s="292"/>
      <c r="S3" s="292"/>
      <c r="T3" s="292"/>
      <c r="U3" s="292"/>
      <c r="V3" s="367"/>
      <c r="W3" s="81"/>
    </row>
    <row r="4" spans="1:23" s="78" customFormat="1" ht="18.75" x14ac:dyDescent="0.3">
      <c r="A4" s="224"/>
      <c r="B4" s="86"/>
      <c r="C4" s="87"/>
      <c r="D4" s="86"/>
      <c r="E4" s="221" t="s">
        <v>503</v>
      </c>
      <c r="F4" s="222"/>
      <c r="G4" s="613">
        <f>'Capacity Development Checksheet'!F9</f>
        <v>0</v>
      </c>
      <c r="H4" s="613"/>
      <c r="I4" s="613"/>
      <c r="J4" s="613"/>
      <c r="K4" s="90"/>
      <c r="L4" s="86"/>
      <c r="M4" s="86"/>
      <c r="N4" s="91"/>
      <c r="O4" s="366"/>
      <c r="P4" s="292"/>
      <c r="Q4" s="292"/>
      <c r="R4" s="292"/>
      <c r="S4" s="292"/>
      <c r="T4" s="292"/>
      <c r="U4" s="292"/>
      <c r="V4" s="367"/>
      <c r="W4" s="81"/>
    </row>
    <row r="5" spans="1:23" s="78" customFormat="1" ht="15.75" thickBot="1" x14ac:dyDescent="0.3">
      <c r="A5" s="224"/>
      <c r="B5" s="90"/>
      <c r="C5" s="90"/>
      <c r="D5" s="90"/>
      <c r="E5" s="90"/>
      <c r="F5" s="90"/>
      <c r="G5" s="90"/>
      <c r="H5" s="90"/>
      <c r="I5" s="90"/>
      <c r="J5" s="90"/>
      <c r="K5" s="90"/>
      <c r="L5" s="90"/>
      <c r="M5" s="90"/>
      <c r="N5" s="91"/>
      <c r="O5" s="366"/>
      <c r="P5" s="292"/>
      <c r="Q5" s="292"/>
      <c r="R5" s="292"/>
      <c r="S5" s="292"/>
      <c r="T5" s="292"/>
      <c r="U5" s="292"/>
      <c r="V5" s="367"/>
      <c r="W5" s="81"/>
    </row>
    <row r="6" spans="1:23" s="78" customFormat="1" ht="18" customHeight="1" thickBot="1" x14ac:dyDescent="0.3">
      <c r="A6" s="614" t="s">
        <v>277</v>
      </c>
      <c r="B6" s="615"/>
      <c r="C6" s="615"/>
      <c r="D6" s="615"/>
      <c r="E6" s="615"/>
      <c r="F6" s="615"/>
      <c r="G6" s="615"/>
      <c r="H6" s="615"/>
      <c r="I6" s="615"/>
      <c r="J6" s="615"/>
      <c r="K6" s="615"/>
      <c r="L6" s="615"/>
      <c r="M6" s="615"/>
      <c r="N6" s="616"/>
      <c r="O6" s="366"/>
      <c r="P6" s="292" t="s">
        <v>251</v>
      </c>
      <c r="Q6" s="292"/>
      <c r="R6" s="292"/>
      <c r="S6" s="292"/>
      <c r="T6" s="292"/>
      <c r="U6" s="292"/>
      <c r="V6" s="367"/>
      <c r="W6" s="81"/>
    </row>
    <row r="7" spans="1:23" ht="17.100000000000001" customHeight="1" x14ac:dyDescent="0.25">
      <c r="B7" s="78"/>
      <c r="C7" s="78"/>
      <c r="E7" s="78"/>
      <c r="F7" s="78"/>
      <c r="G7" s="78"/>
      <c r="H7" s="78"/>
      <c r="I7" s="78"/>
      <c r="J7" s="78"/>
      <c r="K7" s="78"/>
      <c r="L7" s="78"/>
      <c r="M7" s="78"/>
      <c r="O7" s="366"/>
      <c r="Q7" s="293" t="s">
        <v>171</v>
      </c>
      <c r="R7" s="293" t="s">
        <v>172</v>
      </c>
    </row>
    <row r="8" spans="1:23" ht="15" customHeight="1" x14ac:dyDescent="0.25">
      <c r="B8" s="617" t="s">
        <v>504</v>
      </c>
      <c r="C8" s="619">
        <f>'Capacity Development Checksheet'!H184/'Capacity Development Checksheet'!I184</f>
        <v>0</v>
      </c>
      <c r="E8" s="621" t="s">
        <v>166</v>
      </c>
      <c r="F8" s="621"/>
      <c r="G8" s="621"/>
      <c r="H8" s="622" t="s">
        <v>167</v>
      </c>
      <c r="I8" s="622"/>
      <c r="J8" s="622"/>
      <c r="K8" s="623" t="s">
        <v>173</v>
      </c>
      <c r="L8" s="623"/>
      <c r="M8" s="623"/>
      <c r="O8" s="366"/>
      <c r="P8" s="292" t="s">
        <v>168</v>
      </c>
      <c r="Q8" s="294">
        <f>SUM('Capacity Development Checksheet'!H31:H100)/SUM('Capacity Development Checksheet'!I31:I100)</f>
        <v>0</v>
      </c>
      <c r="R8" s="294">
        <f>1-Q8</f>
        <v>1</v>
      </c>
    </row>
    <row r="9" spans="1:23" x14ac:dyDescent="0.25">
      <c r="B9" s="618"/>
      <c r="C9" s="620"/>
      <c r="E9" s="621"/>
      <c r="F9" s="621"/>
      <c r="G9" s="621"/>
      <c r="H9" s="622"/>
      <c r="I9" s="622"/>
      <c r="J9" s="622"/>
      <c r="K9" s="623"/>
      <c r="L9" s="623"/>
      <c r="M9" s="623"/>
      <c r="O9" s="366"/>
      <c r="P9" s="292" t="s">
        <v>169</v>
      </c>
      <c r="Q9" s="294">
        <f>SUM('Capacity Development Checksheet'!H105:H121)/SUM('Capacity Development Checksheet'!I105:I121)</f>
        <v>0</v>
      </c>
      <c r="R9" s="294">
        <f>1-Q9</f>
        <v>1</v>
      </c>
    </row>
    <row r="10" spans="1:23" ht="15.75" x14ac:dyDescent="0.25">
      <c r="B10" s="209" t="s">
        <v>163</v>
      </c>
      <c r="C10" s="218">
        <f>SUM('Capacity Development Checksheet'!H31:H100)/SUM('Capacity Development Checksheet'!I31:I100)</f>
        <v>0</v>
      </c>
      <c r="E10" s="78"/>
      <c r="F10" s="78"/>
      <c r="G10" s="78"/>
      <c r="H10" s="78"/>
      <c r="I10" s="78"/>
      <c r="J10" s="78"/>
      <c r="K10" s="78"/>
      <c r="L10" s="78"/>
      <c r="M10" s="78"/>
      <c r="O10" s="366"/>
      <c r="P10" s="292" t="s">
        <v>170</v>
      </c>
      <c r="Q10" s="294">
        <f>SUM('Capacity Development Checksheet'!H126:H182)/SUM('Capacity Development Checksheet'!I126:I182)</f>
        <v>0</v>
      </c>
      <c r="R10" s="294">
        <f>1-Q10</f>
        <v>1</v>
      </c>
    </row>
    <row r="11" spans="1:23" ht="15.75" x14ac:dyDescent="0.25">
      <c r="B11" s="210" t="s">
        <v>164</v>
      </c>
      <c r="C11" s="219">
        <f>SUM('Capacity Development Checksheet'!H105:H121)/SUM('Capacity Development Checksheet'!I105:I121)</f>
        <v>0</v>
      </c>
      <c r="E11" s="78"/>
      <c r="F11" s="78"/>
      <c r="G11" s="78"/>
      <c r="H11" s="78"/>
      <c r="I11" s="78"/>
      <c r="J11" s="78"/>
      <c r="K11" s="78"/>
      <c r="L11" s="78"/>
      <c r="M11" s="78"/>
      <c r="O11" s="366"/>
    </row>
    <row r="12" spans="1:23" ht="15.75" x14ac:dyDescent="0.25">
      <c r="B12" s="211" t="s">
        <v>165</v>
      </c>
      <c r="C12" s="220">
        <f>SUM('Capacity Development Checksheet'!H126:H182)/SUM('Capacity Development Checksheet'!I126:I182)</f>
        <v>0</v>
      </c>
      <c r="E12" s="78"/>
      <c r="F12" s="78"/>
      <c r="G12" s="78"/>
      <c r="H12" s="78"/>
      <c r="I12" s="78"/>
      <c r="J12" s="78"/>
      <c r="K12" s="78"/>
      <c r="L12" s="78"/>
      <c r="M12" s="78"/>
      <c r="O12" s="366"/>
    </row>
    <row r="13" spans="1:23" x14ac:dyDescent="0.25">
      <c r="B13" s="81"/>
      <c r="C13" s="82"/>
      <c r="E13" s="78"/>
      <c r="F13" s="78"/>
      <c r="G13" s="78"/>
      <c r="H13" s="78"/>
      <c r="I13" s="78"/>
      <c r="J13" s="78"/>
      <c r="K13" s="78"/>
      <c r="L13" s="78"/>
      <c r="M13" s="78"/>
      <c r="O13" s="366"/>
    </row>
    <row r="14" spans="1:23" s="78" customFormat="1" ht="18.75" x14ac:dyDescent="0.3">
      <c r="A14" s="79"/>
      <c r="B14" s="624" t="s">
        <v>174</v>
      </c>
      <c r="C14" s="625"/>
      <c r="D14" s="80"/>
      <c r="N14" s="177"/>
      <c r="O14" s="366"/>
      <c r="P14" s="292" t="s">
        <v>250</v>
      </c>
      <c r="Q14" s="292"/>
      <c r="R14" s="292"/>
      <c r="S14" s="292"/>
      <c r="T14" s="292"/>
      <c r="U14" s="292"/>
      <c r="V14" s="367"/>
      <c r="W14" s="81"/>
    </row>
    <row r="15" spans="1:23" ht="15" customHeight="1" x14ac:dyDescent="0.25">
      <c r="B15" s="626" t="str" cm="1">
        <f t="array" ref="B15">_xlfn.IFS(P15=C10,"Technical", P15=C11, "Managerial", P15=C12, "Financial")</f>
        <v>Technical</v>
      </c>
      <c r="C15" s="627"/>
      <c r="D15" s="80"/>
      <c r="E15" s="78"/>
      <c r="F15" s="78"/>
      <c r="G15" s="78"/>
      <c r="H15" s="78"/>
      <c r="I15" s="78"/>
      <c r="J15" s="78"/>
      <c r="K15" s="78"/>
      <c r="L15" s="78"/>
      <c r="M15" s="78"/>
      <c r="O15" s="366"/>
      <c r="P15" s="295">
        <f>MIN(C10:C12)</f>
        <v>0</v>
      </c>
    </row>
    <row r="16" spans="1:23" x14ac:dyDescent="0.25">
      <c r="B16" s="628"/>
      <c r="C16" s="629"/>
      <c r="D16" s="80"/>
      <c r="E16" s="78"/>
      <c r="F16" s="78"/>
      <c r="G16" s="78"/>
      <c r="H16" s="78"/>
      <c r="I16" s="78"/>
      <c r="J16" s="78"/>
      <c r="K16" s="78"/>
      <c r="L16" s="78"/>
      <c r="M16" s="78"/>
      <c r="O16" s="366"/>
    </row>
    <row r="17" spans="1:23" x14ac:dyDescent="0.25">
      <c r="B17" s="83" t="s">
        <v>255</v>
      </c>
      <c r="C17" s="84"/>
      <c r="E17" s="78"/>
      <c r="F17" s="78"/>
      <c r="G17" s="78"/>
      <c r="H17" s="78"/>
      <c r="I17" s="78"/>
      <c r="J17" s="78"/>
      <c r="K17" s="78"/>
      <c r="L17" s="78"/>
      <c r="M17" s="78"/>
      <c r="O17" s="366"/>
    </row>
    <row r="18" spans="1:23" ht="27" customHeight="1" x14ac:dyDescent="0.25">
      <c r="B18" s="85"/>
      <c r="C18" s="85"/>
      <c r="E18" s="78"/>
      <c r="F18" s="78"/>
      <c r="G18" s="78"/>
      <c r="H18" s="78"/>
      <c r="I18" s="78"/>
      <c r="J18" s="78"/>
      <c r="K18" s="78"/>
      <c r="L18" s="78"/>
      <c r="M18" s="78"/>
      <c r="O18" s="366"/>
    </row>
    <row r="19" spans="1:23" ht="19.5" customHeight="1" x14ac:dyDescent="0.25">
      <c r="B19" s="213"/>
      <c r="C19" s="645" t="s">
        <v>501</v>
      </c>
      <c r="D19" s="646"/>
      <c r="E19" s="646"/>
      <c r="F19" s="646"/>
      <c r="G19" s="646"/>
      <c r="H19" s="646"/>
      <c r="I19" s="646"/>
      <c r="J19" s="646"/>
      <c r="K19" s="646"/>
      <c r="L19" s="646"/>
      <c r="M19" s="647"/>
      <c r="O19" s="366"/>
    </row>
    <row r="20" spans="1:23" x14ac:dyDescent="0.25">
      <c r="B20" s="214"/>
      <c r="C20" s="648"/>
      <c r="D20" s="649"/>
      <c r="E20" s="649"/>
      <c r="F20" s="649"/>
      <c r="G20" s="649"/>
      <c r="H20" s="649"/>
      <c r="I20" s="649"/>
      <c r="J20" s="649"/>
      <c r="K20" s="649"/>
      <c r="L20" s="649"/>
      <c r="M20" s="650"/>
      <c r="O20" s="366"/>
    </row>
    <row r="21" spans="1:23" ht="6" customHeight="1" x14ac:dyDescent="0.25">
      <c r="B21" s="214"/>
      <c r="C21" s="70"/>
      <c r="D21" s="81"/>
      <c r="E21" s="1"/>
      <c r="F21" s="81"/>
      <c r="G21" s="81"/>
      <c r="H21" s="81"/>
      <c r="I21" s="81"/>
      <c r="J21" s="81"/>
      <c r="K21" s="81"/>
      <c r="L21" s="81"/>
      <c r="M21" s="217"/>
      <c r="O21" s="366"/>
    </row>
    <row r="22" spans="1:23" x14ac:dyDescent="0.25">
      <c r="B22" s="214"/>
      <c r="C22" s="651" t="s">
        <v>502</v>
      </c>
      <c r="D22" s="652"/>
      <c r="E22" s="652"/>
      <c r="F22" s="652"/>
      <c r="G22" s="652"/>
      <c r="H22" s="652"/>
      <c r="I22" s="652"/>
      <c r="J22" s="652"/>
      <c r="K22" s="652"/>
      <c r="L22" s="652"/>
      <c r="M22" s="653"/>
      <c r="O22" s="366"/>
    </row>
    <row r="23" spans="1:23" ht="19.5" customHeight="1" x14ac:dyDescent="0.25">
      <c r="B23" s="215"/>
      <c r="C23" s="654"/>
      <c r="D23" s="655"/>
      <c r="E23" s="655"/>
      <c r="F23" s="655"/>
      <c r="G23" s="655"/>
      <c r="H23" s="655"/>
      <c r="I23" s="655"/>
      <c r="J23" s="655"/>
      <c r="K23" s="655"/>
      <c r="L23" s="655"/>
      <c r="M23" s="656"/>
      <c r="O23" s="366"/>
    </row>
    <row r="24" spans="1:23" x14ac:dyDescent="0.25">
      <c r="B24" s="216"/>
      <c r="C24" s="81"/>
      <c r="D24" s="81"/>
      <c r="E24" s="81"/>
      <c r="F24" s="81"/>
      <c r="G24" s="81"/>
      <c r="H24" s="81"/>
      <c r="I24" s="81"/>
      <c r="J24" s="81"/>
      <c r="K24" s="81"/>
      <c r="L24" s="81"/>
      <c r="M24" s="81"/>
      <c r="O24" s="366"/>
    </row>
    <row r="25" spans="1:23" x14ac:dyDescent="0.25">
      <c r="A25" s="224"/>
      <c r="B25" s="90"/>
      <c r="C25" s="90"/>
      <c r="D25" s="90"/>
      <c r="E25" s="90"/>
      <c r="F25" s="90"/>
      <c r="G25" s="90"/>
      <c r="H25" s="90"/>
      <c r="I25" s="90"/>
      <c r="J25" s="90"/>
      <c r="K25" s="90"/>
      <c r="L25" s="90"/>
      <c r="M25" s="90"/>
      <c r="N25" s="91"/>
      <c r="O25" s="366"/>
    </row>
    <row r="26" spans="1:23" ht="22.5" customHeight="1" x14ac:dyDescent="0.25">
      <c r="A26" s="630" t="s">
        <v>253</v>
      </c>
      <c r="B26" s="630"/>
      <c r="C26" s="630"/>
      <c r="D26" s="630"/>
      <c r="E26" s="630"/>
      <c r="F26" s="630"/>
      <c r="G26" s="630"/>
      <c r="H26" s="630"/>
      <c r="I26" s="630"/>
      <c r="J26" s="630"/>
      <c r="K26" s="630"/>
      <c r="L26" s="630"/>
      <c r="M26" s="630"/>
      <c r="N26" s="631"/>
      <c r="O26" s="366"/>
    </row>
    <row r="27" spans="1:23" s="78" customFormat="1" ht="16.5" customHeight="1" x14ac:dyDescent="0.25">
      <c r="A27" s="225"/>
      <c r="B27" s="88"/>
      <c r="C27" s="94"/>
      <c r="D27" s="94"/>
      <c r="E27" s="94"/>
      <c r="F27" s="94"/>
      <c r="G27" s="212" t="s">
        <v>254</v>
      </c>
      <c r="H27" s="632">
        <f>(SUMIF('Capacity Development Checksheet'!J31:J182, "R", 'Capacity Development Checksheet'!H31:H182))/(SUMIF('Capacity Development Checksheet'!J31:J182, "R", 'Capacity Development Checksheet'!I31:I182))</f>
        <v>0</v>
      </c>
      <c r="I27" s="633"/>
      <c r="J27" s="89"/>
      <c r="K27" s="89"/>
      <c r="L27" s="89"/>
      <c r="M27" s="89"/>
      <c r="N27" s="92"/>
      <c r="O27" s="366"/>
      <c r="P27" s="292"/>
      <c r="Q27" s="292"/>
      <c r="R27" s="292"/>
      <c r="S27" s="292"/>
      <c r="T27" s="292"/>
      <c r="U27" s="292"/>
      <c r="V27" s="367"/>
      <c r="W27" s="81"/>
    </row>
    <row r="28" spans="1:23" s="78" customFormat="1" ht="9" customHeight="1" thickBot="1" x14ac:dyDescent="0.3">
      <c r="A28" s="226"/>
      <c r="B28" s="104"/>
      <c r="C28" s="104"/>
      <c r="D28" s="104"/>
      <c r="E28" s="103"/>
      <c r="F28" s="103"/>
      <c r="G28" s="103"/>
      <c r="H28" s="103"/>
      <c r="I28" s="103"/>
      <c r="J28" s="103"/>
      <c r="K28" s="103"/>
      <c r="L28" s="103"/>
      <c r="M28" s="103"/>
      <c r="N28" s="105"/>
      <c r="O28" s="366"/>
      <c r="P28" s="292"/>
      <c r="Q28" s="292"/>
      <c r="R28" s="292"/>
      <c r="S28" s="292"/>
      <c r="T28" s="292"/>
      <c r="U28" s="292"/>
      <c r="V28" s="367"/>
      <c r="W28" s="81"/>
    </row>
    <row r="29" spans="1:23" s="78" customFormat="1" ht="18" customHeight="1" x14ac:dyDescent="0.25">
      <c r="A29" s="634" t="s">
        <v>278</v>
      </c>
      <c r="B29" s="634"/>
      <c r="C29" s="634"/>
      <c r="D29" s="634"/>
      <c r="E29" s="634"/>
      <c r="F29" s="634"/>
      <c r="G29" s="634"/>
      <c r="H29" s="634"/>
      <c r="I29" s="634"/>
      <c r="J29" s="634"/>
      <c r="K29" s="634"/>
      <c r="L29" s="634"/>
      <c r="M29" s="634"/>
      <c r="N29" s="635"/>
      <c r="O29" s="366"/>
      <c r="P29" s="292"/>
      <c r="Q29" s="292"/>
      <c r="R29" s="292"/>
      <c r="S29" s="292"/>
      <c r="T29" s="292"/>
      <c r="U29" s="292"/>
      <c r="V29" s="367"/>
      <c r="W29" s="81"/>
    </row>
    <row r="30" spans="1:23" s="78" customFormat="1" ht="21" x14ac:dyDescent="0.35">
      <c r="A30" s="642" t="s">
        <v>166</v>
      </c>
      <c r="B30" s="643"/>
      <c r="C30" s="643"/>
      <c r="D30" s="643"/>
      <c r="E30" s="643"/>
      <c r="F30" s="643"/>
      <c r="G30" s="643"/>
      <c r="H30" s="643"/>
      <c r="I30" s="643"/>
      <c r="J30" s="643"/>
      <c r="K30" s="643"/>
      <c r="L30" s="643"/>
      <c r="M30" s="643"/>
      <c r="N30" s="644"/>
      <c r="O30" s="366"/>
      <c r="P30" s="293" t="s">
        <v>252</v>
      </c>
      <c r="Q30" s="292"/>
      <c r="R30" s="292"/>
      <c r="S30" s="292"/>
      <c r="T30" s="292"/>
      <c r="U30" s="292"/>
      <c r="V30" s="367"/>
      <c r="W30" s="81"/>
    </row>
    <row r="31" spans="1:23" s="78" customFormat="1" ht="18" customHeight="1" x14ac:dyDescent="0.3">
      <c r="A31" s="227" t="str" cm="1">
        <f t="array" ref="A31:A38">_xlfn._xlws.FILTER(P31:P38,(P31:P38&lt;&gt;""))</f>
        <v>[T1] - Operations &amp; Maintenance Plan (O&amp;M)</v>
      </c>
      <c r="B31" s="95"/>
      <c r="C31" s="95"/>
      <c r="D31" s="95"/>
      <c r="E31" s="95"/>
      <c r="F31" s="95"/>
      <c r="G31" s="95"/>
      <c r="H31" s="95"/>
      <c r="I31" s="95"/>
      <c r="J31" s="95"/>
      <c r="K31" s="95"/>
      <c r="L31" s="95"/>
      <c r="M31" s="95"/>
      <c r="N31" s="201"/>
      <c r="O31" s="366"/>
      <c r="P31" s="292" t="str">
        <f>IF('Capacity Development Checksheet'!H31&gt;0, "", "[T1] - Operations &amp; Maintenance Plan (O&amp;M)")</f>
        <v>[T1] - Operations &amp; Maintenance Plan (O&amp;M)</v>
      </c>
      <c r="Q31" s="292"/>
      <c r="R31" s="292"/>
      <c r="S31" s="292"/>
      <c r="T31" s="292"/>
      <c r="U31" s="292"/>
      <c r="V31" s="367"/>
      <c r="W31" s="81"/>
    </row>
    <row r="32" spans="1:23" s="78" customFormat="1" ht="18" customHeight="1" x14ac:dyDescent="0.3">
      <c r="A32" s="227" t="str">
        <v>[T3] - Training Plan</v>
      </c>
      <c r="B32" s="96"/>
      <c r="C32" s="95"/>
      <c r="D32" s="95"/>
      <c r="E32" s="95"/>
      <c r="F32" s="95"/>
      <c r="G32" s="95"/>
      <c r="H32" s="95"/>
      <c r="I32" s="95"/>
      <c r="J32" s="95"/>
      <c r="K32" s="95"/>
      <c r="L32" s="95"/>
      <c r="M32" s="95"/>
      <c r="N32" s="201"/>
      <c r="O32" s="366"/>
      <c r="P32" s="292" t="str">
        <f>IF('Capacity Development Checksheet'!H45&gt;0, "","[T3] - Training Plan")</f>
        <v>[T3] - Training Plan</v>
      </c>
      <c r="Q32" s="292"/>
      <c r="R32" s="292"/>
      <c r="S32" s="292"/>
      <c r="T32" s="292"/>
      <c r="U32" s="292"/>
      <c r="V32" s="367"/>
      <c r="W32" s="81"/>
    </row>
    <row r="33" spans="1:23" s="78" customFormat="1" ht="18" customHeight="1" x14ac:dyDescent="0.3">
      <c r="A33" s="227" t="str">
        <v>[T10] - Accurate and Up-To-Date Maps</v>
      </c>
      <c r="B33" s="96"/>
      <c r="C33" s="95"/>
      <c r="D33" s="95"/>
      <c r="E33" s="95"/>
      <c r="F33" s="95"/>
      <c r="G33" s="95"/>
      <c r="H33" s="95"/>
      <c r="I33" s="95"/>
      <c r="J33" s="95"/>
      <c r="K33" s="95"/>
      <c r="L33" s="95"/>
      <c r="M33" s="95"/>
      <c r="N33" s="201"/>
      <c r="O33" s="366"/>
      <c r="P33" s="292" t="str">
        <f>IF('Capacity Development Checksheet'!H59&gt;0, "", "[T10] - Accurate and Up-To-Date Maps")</f>
        <v>[T10] - Accurate and Up-To-Date Maps</v>
      </c>
      <c r="Q33" s="292"/>
      <c r="R33" s="292"/>
      <c r="S33" s="292"/>
      <c r="T33" s="292"/>
      <c r="U33" s="292"/>
      <c r="V33" s="367"/>
      <c r="W33" s="81"/>
    </row>
    <row r="34" spans="1:23" s="78" customFormat="1" ht="18" customHeight="1" x14ac:dyDescent="0.3">
      <c r="A34" s="227" t="str">
        <v>[T11] - Emergency Response Plan (ERP)</v>
      </c>
      <c r="B34" s="96"/>
      <c r="C34" s="95"/>
      <c r="D34" s="95"/>
      <c r="E34" s="95"/>
      <c r="F34" s="95"/>
      <c r="G34" s="95"/>
      <c r="H34" s="95"/>
      <c r="I34" s="95"/>
      <c r="J34" s="95"/>
      <c r="K34" s="95"/>
      <c r="L34" s="95"/>
      <c r="M34" s="95"/>
      <c r="N34" s="201"/>
      <c r="O34" s="366"/>
      <c r="P34" s="292" t="str">
        <f>IF('Capacity Development Checksheet'!H66&gt;0, "","[T11] - Emergency Response Plan (ERP)")</f>
        <v>[T11] - Emergency Response Plan (ERP)</v>
      </c>
      <c r="Q34" s="292"/>
      <c r="R34" s="292"/>
      <c r="S34" s="292"/>
      <c r="T34" s="292"/>
      <c r="U34" s="292"/>
      <c r="V34" s="367"/>
      <c r="W34" s="81"/>
    </row>
    <row r="35" spans="1:23" s="78" customFormat="1" ht="18" customHeight="1" x14ac:dyDescent="0.3">
      <c r="A35" s="227" t="str">
        <v>[T20] - Water Loss Audit (AWWA Method)</v>
      </c>
      <c r="B35" s="96"/>
      <c r="C35" s="95"/>
      <c r="D35" s="95"/>
      <c r="E35" s="95"/>
      <c r="F35" s="95"/>
      <c r="G35" s="95"/>
      <c r="H35" s="95"/>
      <c r="I35" s="95"/>
      <c r="J35" s="95"/>
      <c r="K35" s="95"/>
      <c r="L35" s="95"/>
      <c r="M35" s="95"/>
      <c r="N35" s="201"/>
      <c r="O35" s="366"/>
      <c r="P35" s="292" t="str">
        <f>IF('Capacity Development Checksheet'!H79&gt;0, "","[T20] - Water Loss Audit (AWWA Method)")</f>
        <v>[T20] - Water Loss Audit (AWWA Method)</v>
      </c>
      <c r="Q35" s="292"/>
      <c r="R35" s="292"/>
      <c r="S35" s="292"/>
      <c r="T35" s="292"/>
      <c r="U35" s="292"/>
      <c r="V35" s="367"/>
      <c r="W35" s="81"/>
    </row>
    <row r="36" spans="1:23" s="78" customFormat="1" ht="18" customHeight="1" x14ac:dyDescent="0.3">
      <c r="A36" s="227" t="str">
        <v>[T26] - Written Policy requiring OAC 252:631-3-11 requirements</v>
      </c>
      <c r="B36" s="96"/>
      <c r="C36" s="95"/>
      <c r="D36" s="95"/>
      <c r="E36" s="95"/>
      <c r="F36" s="95"/>
      <c r="G36" s="95"/>
      <c r="H36" s="95"/>
      <c r="I36" s="95"/>
      <c r="J36" s="95"/>
      <c r="K36" s="95"/>
      <c r="L36" s="95"/>
      <c r="M36" s="95"/>
      <c r="N36" s="201"/>
      <c r="O36" s="366"/>
      <c r="P36" s="292" t="str">
        <f>IF('Capacity Development Checksheet'!H88&gt;0, "","[T26] - Written Policy requiring OAC 252:631-3-11 requirements")</f>
        <v>[T26] - Written Policy requiring OAC 252:631-3-11 requirements</v>
      </c>
      <c r="Q36" s="292"/>
      <c r="R36" s="292"/>
      <c r="S36" s="292"/>
      <c r="T36" s="292"/>
      <c r="U36" s="292"/>
      <c r="V36" s="367"/>
      <c r="W36" s="81"/>
    </row>
    <row r="37" spans="1:23" s="78" customFormat="1" ht="18" customHeight="1" x14ac:dyDescent="0.3">
      <c r="A37" s="227" t="str">
        <v>[T30] - All wells/finished water production metered and readings recorded</v>
      </c>
      <c r="B37" s="96"/>
      <c r="C37" s="95"/>
      <c r="D37" s="95"/>
      <c r="E37" s="95"/>
      <c r="F37" s="95"/>
      <c r="G37" s="95"/>
      <c r="H37" s="95"/>
      <c r="I37" s="95"/>
      <c r="J37" s="95"/>
      <c r="K37" s="95"/>
      <c r="L37" s="95"/>
      <c r="M37" s="95"/>
      <c r="N37" s="201"/>
      <c r="O37" s="366"/>
      <c r="P37" s="292" t="str">
        <f>IF('Capacity Development Checksheet'!H93&gt;0, "","[T30] - All wells/finished water production metered and readings recorded")</f>
        <v>[T30] - All wells/finished water production metered and readings recorded</v>
      </c>
      <c r="Q37" s="292"/>
      <c r="R37" s="292"/>
      <c r="S37" s="292"/>
      <c r="T37" s="292"/>
      <c r="U37" s="292"/>
      <c r="V37" s="367"/>
      <c r="W37" s="81"/>
    </row>
    <row r="38" spans="1:23" s="78" customFormat="1" ht="18" customHeight="1" x14ac:dyDescent="0.3">
      <c r="A38" s="227" t="str">
        <v>[T32] - Secure water treatment facilities and processes at all times</v>
      </c>
      <c r="B38" s="96"/>
      <c r="C38" s="95"/>
      <c r="D38" s="95"/>
      <c r="E38" s="95"/>
      <c r="F38" s="95"/>
      <c r="G38" s="95"/>
      <c r="H38" s="95"/>
      <c r="I38" s="95"/>
      <c r="J38" s="95"/>
      <c r="K38" s="95"/>
      <c r="L38" s="95"/>
      <c r="M38" s="95"/>
      <c r="N38" s="201"/>
      <c r="O38" s="366"/>
      <c r="P38" s="292" t="str">
        <f>IF('Capacity Development Checksheet'!H99&gt;0, "","[T32] - Secure water treatment facilities and processes at all times")</f>
        <v>[T32] - Secure water treatment facilities and processes at all times</v>
      </c>
      <c r="Q38" s="292"/>
      <c r="R38" s="292"/>
      <c r="S38" s="292"/>
      <c r="T38" s="292"/>
      <c r="U38" s="292"/>
      <c r="V38" s="367"/>
      <c r="W38" s="81"/>
    </row>
    <row r="39" spans="1:23" s="78" customFormat="1" ht="21" x14ac:dyDescent="0.25">
      <c r="A39" s="639" t="s">
        <v>167</v>
      </c>
      <c r="B39" s="640"/>
      <c r="C39" s="640"/>
      <c r="D39" s="640"/>
      <c r="E39" s="640"/>
      <c r="F39" s="640"/>
      <c r="G39" s="640"/>
      <c r="H39" s="640"/>
      <c r="I39" s="640"/>
      <c r="J39" s="640"/>
      <c r="K39" s="640"/>
      <c r="L39" s="640"/>
      <c r="M39" s="640"/>
      <c r="N39" s="641"/>
      <c r="O39" s="366"/>
      <c r="P39" s="292" t="str">
        <f>IF('Capacity Development Checksheet'!H105&gt;0, "","[M1] - Ownership and authority is clearly defined")</f>
        <v>[M1] - Ownership and authority is clearly defined</v>
      </c>
      <c r="Q39" s="292"/>
      <c r="R39" s="292"/>
      <c r="S39" s="292"/>
      <c r="T39" s="292"/>
      <c r="U39" s="292"/>
      <c r="V39" s="367"/>
      <c r="W39" s="81"/>
    </row>
    <row r="40" spans="1:23" s="78" customFormat="1" ht="18" customHeight="1" x14ac:dyDescent="0.3">
      <c r="A40" s="228" t="str" cm="1">
        <f t="array" ref="A40:A45">_xlfn._xlws.FILTER(P39:P44,(P39:P44&lt;&gt;""))</f>
        <v>[M1] - Ownership and authority is clearly defined</v>
      </c>
      <c r="B40" s="202"/>
      <c r="C40" s="202"/>
      <c r="D40" s="202"/>
      <c r="E40" s="202"/>
      <c r="F40" s="202"/>
      <c r="G40" s="203"/>
      <c r="H40" s="203"/>
      <c r="I40" s="203"/>
      <c r="J40" s="203"/>
      <c r="K40" s="203"/>
      <c r="L40" s="203"/>
      <c r="M40" s="203"/>
      <c r="N40" s="204"/>
      <c r="O40" s="366"/>
      <c r="P40" s="292" t="str">
        <f>IF('Capacity Development Checksheet'!H106&gt;0, "","[M2] - Governing documents contain the necessary infromation")</f>
        <v>[M2] - Governing documents contain the necessary infromation</v>
      </c>
      <c r="Q40" s="292"/>
      <c r="R40" s="292"/>
      <c r="S40" s="292"/>
      <c r="T40" s="292"/>
      <c r="U40" s="292"/>
      <c r="V40" s="367"/>
      <c r="W40" s="81"/>
    </row>
    <row r="41" spans="1:23" s="78" customFormat="1" ht="18" customHeight="1" x14ac:dyDescent="0.3">
      <c r="A41" s="228" t="str">
        <v>[M2] - Governing documents contain the necessary infromation</v>
      </c>
      <c r="B41" s="202"/>
      <c r="C41" s="202"/>
      <c r="D41" s="202"/>
      <c r="E41" s="202"/>
      <c r="F41" s="202"/>
      <c r="G41" s="203"/>
      <c r="H41" s="203"/>
      <c r="I41" s="203"/>
      <c r="J41" s="203"/>
      <c r="K41" s="203"/>
      <c r="L41" s="203"/>
      <c r="M41" s="203"/>
      <c r="N41" s="204"/>
      <c r="O41" s="366"/>
      <c r="P41" s="292" t="str">
        <f>IF('Capacity Development Checksheet'!H112&gt;0, "","[M3] - Board meetings comply with the Oklahoma Open Meeting Act")</f>
        <v>[M3] - Board meetings comply with the Oklahoma Open Meeting Act</v>
      </c>
      <c r="Q41" s="292"/>
      <c r="R41" s="292"/>
      <c r="S41" s="292"/>
      <c r="T41" s="292"/>
      <c r="U41" s="292"/>
      <c r="V41" s="367"/>
      <c r="W41" s="81"/>
    </row>
    <row r="42" spans="1:23" s="78" customFormat="1" ht="18" customHeight="1" x14ac:dyDescent="0.3">
      <c r="A42" s="228" t="str">
        <v>[M3] - Board meetings comply with the Oklahoma Open Meeting Act</v>
      </c>
      <c r="B42" s="202"/>
      <c r="C42" s="202"/>
      <c r="D42" s="202"/>
      <c r="E42" s="202"/>
      <c r="F42" s="202"/>
      <c r="G42" s="203"/>
      <c r="H42" s="203"/>
      <c r="I42" s="203"/>
      <c r="J42" s="203"/>
      <c r="K42" s="203"/>
      <c r="L42" s="203"/>
      <c r="M42" s="203"/>
      <c r="N42" s="204"/>
      <c r="O42" s="366"/>
      <c r="P42" s="292" t="str">
        <f>IF('Capacity Development Checksheet'!H113&gt;0, "","[M4] - Accurate minutes are kept at board meetings and later made public")</f>
        <v>[M4] - Accurate minutes are kept at board meetings and later made public</v>
      </c>
      <c r="Q42" s="292"/>
      <c r="R42" s="292"/>
      <c r="S42" s="292"/>
      <c r="T42" s="292"/>
      <c r="U42" s="292"/>
      <c r="V42" s="367"/>
      <c r="W42" s="81"/>
    </row>
    <row r="43" spans="1:23" s="78" customFormat="1" ht="18" customHeight="1" x14ac:dyDescent="0.3">
      <c r="A43" s="228" t="str">
        <v>[M4] - Accurate minutes are kept at board meetings and later made public</v>
      </c>
      <c r="B43" s="202"/>
      <c r="C43" s="202"/>
      <c r="D43" s="202"/>
      <c r="E43" s="202"/>
      <c r="F43" s="202"/>
      <c r="G43" s="203"/>
      <c r="H43" s="203"/>
      <c r="I43" s="203"/>
      <c r="J43" s="203"/>
      <c r="K43" s="203"/>
      <c r="L43" s="203"/>
      <c r="M43" s="203"/>
      <c r="N43" s="204"/>
      <c r="O43" s="366"/>
      <c r="P43" s="292" t="str">
        <f>IF('Capacity Development Checksheet'!H117&gt;0, "","[M7] - Clear and effective organizational chart ")</f>
        <v xml:space="preserve">[M7] - Clear and effective organizational chart </v>
      </c>
      <c r="Q43" s="292"/>
      <c r="R43" s="292"/>
      <c r="S43" s="292"/>
      <c r="T43" s="292"/>
      <c r="U43" s="292"/>
      <c r="V43" s="367"/>
      <c r="W43" s="81"/>
    </row>
    <row r="44" spans="1:23" s="78" customFormat="1" ht="18" customHeight="1" x14ac:dyDescent="0.3">
      <c r="A44" s="228" t="str">
        <v xml:space="preserve">[M7] - Clear and effective organizational chart </v>
      </c>
      <c r="B44" s="202"/>
      <c r="C44" s="202"/>
      <c r="D44" s="202"/>
      <c r="E44" s="202"/>
      <c r="F44" s="202"/>
      <c r="G44" s="203"/>
      <c r="H44" s="203"/>
      <c r="I44" s="203"/>
      <c r="J44" s="203"/>
      <c r="K44" s="203"/>
      <c r="L44" s="203"/>
      <c r="M44" s="203"/>
      <c r="N44" s="204"/>
      <c r="O44" s="366"/>
      <c r="P44" s="292" t="str">
        <f>IF('Capacity Development Checksheet'!H118&gt;0, "","[M8] - System has written personnel policies and job descriptions")</f>
        <v>[M8] - System has written personnel policies and job descriptions</v>
      </c>
      <c r="Q44" s="292"/>
      <c r="R44" s="292"/>
      <c r="S44" s="292"/>
      <c r="T44" s="292"/>
      <c r="U44" s="292"/>
      <c r="V44" s="367"/>
      <c r="W44" s="81"/>
    </row>
    <row r="45" spans="1:23" s="78" customFormat="1" ht="18" customHeight="1" x14ac:dyDescent="0.3">
      <c r="A45" s="228" t="str">
        <v>[M8] - System has written personnel policies and job descriptions</v>
      </c>
      <c r="B45" s="203"/>
      <c r="C45" s="203"/>
      <c r="D45" s="203"/>
      <c r="E45" s="203"/>
      <c r="F45" s="203"/>
      <c r="G45" s="203"/>
      <c r="H45" s="205"/>
      <c r="I45" s="203"/>
      <c r="J45" s="203"/>
      <c r="K45" s="203"/>
      <c r="L45" s="203"/>
      <c r="M45" s="203"/>
      <c r="N45" s="223"/>
      <c r="O45" s="366"/>
      <c r="P45" s="292" t="str">
        <f>IF('Capacity Development Checksheet'!H126&gt;0, "","[F1] - Current Asset Management Plan")</f>
        <v>[F1] - Current Asset Management Plan</v>
      </c>
      <c r="Q45" s="292"/>
      <c r="R45" s="292"/>
      <c r="S45" s="292"/>
      <c r="T45" s="292"/>
      <c r="U45" s="292"/>
      <c r="V45" s="367"/>
      <c r="W45" s="81"/>
    </row>
    <row r="46" spans="1:23" s="78" customFormat="1" ht="21" x14ac:dyDescent="0.35">
      <c r="A46" s="636" t="s">
        <v>173</v>
      </c>
      <c r="B46" s="637"/>
      <c r="C46" s="637"/>
      <c r="D46" s="637"/>
      <c r="E46" s="637"/>
      <c r="F46" s="637"/>
      <c r="G46" s="637"/>
      <c r="H46" s="637"/>
      <c r="I46" s="637"/>
      <c r="J46" s="637"/>
      <c r="K46" s="637"/>
      <c r="L46" s="637"/>
      <c r="M46" s="637"/>
      <c r="N46" s="638"/>
      <c r="O46" s="366"/>
      <c r="P46" s="292" t="str">
        <f>IF('Capacity Development Checksheet'!H127&gt;0, "","[F2] - Capital Improvement Plan")</f>
        <v>[F2] - Capital Improvement Plan</v>
      </c>
      <c r="Q46" s="292"/>
      <c r="R46" s="292"/>
      <c r="S46" s="292"/>
      <c r="T46" s="292"/>
      <c r="U46" s="292"/>
      <c r="V46" s="367"/>
      <c r="W46" s="81"/>
    </row>
    <row r="47" spans="1:23" s="78" customFormat="1" ht="18" customHeight="1" x14ac:dyDescent="0.3">
      <c r="A47" s="229" t="str" cm="1">
        <f t="array" ref="A47:A65">_xlfn._xlws.FILTER(P45:P64,(P45:P64&lt;&gt;""))</f>
        <v>[F1] - Current Asset Management Plan</v>
      </c>
      <c r="B47" s="206"/>
      <c r="C47" s="206"/>
      <c r="D47" s="206"/>
      <c r="E47" s="206"/>
      <c r="F47" s="206"/>
      <c r="G47" s="206"/>
      <c r="H47" s="207"/>
      <c r="I47" s="207"/>
      <c r="J47" s="207"/>
      <c r="K47" s="207"/>
      <c r="L47" s="207"/>
      <c r="M47" s="207"/>
      <c r="N47" s="208"/>
      <c r="O47" s="366"/>
      <c r="P47" s="292" t="str">
        <f>IF('Capacity Development Checksheet'!H130&gt;0, "","[F4] - Budget according to Generally Accepted Accounting Principles (GAAP)")</f>
        <v>[F4] - Budget according to Generally Accepted Accounting Principles (GAAP)</v>
      </c>
      <c r="Q47" s="292"/>
      <c r="R47" s="292"/>
      <c r="S47" s="292"/>
      <c r="T47" s="292"/>
      <c r="U47" s="292"/>
      <c r="V47" s="367"/>
      <c r="W47" s="81"/>
    </row>
    <row r="48" spans="1:23" s="78" customFormat="1" ht="18" customHeight="1" x14ac:dyDescent="0.3">
      <c r="A48" s="229" t="str">
        <v>[F2] - Capital Improvement Plan</v>
      </c>
      <c r="B48" s="206"/>
      <c r="C48" s="206"/>
      <c r="D48" s="206"/>
      <c r="E48" s="206"/>
      <c r="F48" s="206"/>
      <c r="G48" s="206"/>
      <c r="H48" s="207"/>
      <c r="I48" s="207"/>
      <c r="J48" s="207"/>
      <c r="K48" s="207"/>
      <c r="L48" s="207"/>
      <c r="M48" s="207"/>
      <c r="N48" s="208"/>
      <c r="O48" s="366"/>
      <c r="P48" s="292" t="str">
        <f>IF('Capacity Development Checksheet'!H131&gt;0, "","[F5] - Budget complete and approved by the board")</f>
        <v>[F5] - Budget complete and approved by the board</v>
      </c>
      <c r="Q48" s="292"/>
      <c r="R48" s="292"/>
      <c r="S48" s="292"/>
      <c r="T48" s="292"/>
      <c r="U48" s="292"/>
      <c r="V48" s="367"/>
      <c r="W48" s="81"/>
    </row>
    <row r="49" spans="1:23" s="78" customFormat="1" ht="18" customHeight="1" x14ac:dyDescent="0.3">
      <c r="A49" s="229" t="str">
        <v>[F4] - Budget according to Generally Accepted Accounting Principles (GAAP)</v>
      </c>
      <c r="B49" s="206"/>
      <c r="C49" s="206"/>
      <c r="D49" s="206"/>
      <c r="E49" s="206"/>
      <c r="F49" s="206"/>
      <c r="G49" s="206"/>
      <c r="H49" s="207"/>
      <c r="I49" s="207"/>
      <c r="J49" s="207"/>
      <c r="K49" s="207"/>
      <c r="L49" s="207"/>
      <c r="M49" s="207"/>
      <c r="N49" s="208"/>
      <c r="O49" s="366"/>
      <c r="P49" s="292" t="str">
        <f>IF('Capacity Development Checksheet'!H135&gt;0, "","[F6] - Financial reports presented to board on a monthly basis")</f>
        <v>[F6] - Financial reports presented to board on a monthly basis</v>
      </c>
      <c r="Q49" s="292"/>
      <c r="R49" s="292"/>
      <c r="S49" s="292"/>
      <c r="T49" s="292"/>
      <c r="U49" s="292"/>
      <c r="V49" s="367"/>
      <c r="W49" s="81"/>
    </row>
    <row r="50" spans="1:23" s="78" customFormat="1" ht="18" customHeight="1" x14ac:dyDescent="0.3">
      <c r="A50" s="229" t="str">
        <v>[F5] - Budget complete and approved by the board</v>
      </c>
      <c r="B50" s="206"/>
      <c r="C50" s="206"/>
      <c r="D50" s="206"/>
      <c r="E50" s="206"/>
      <c r="F50" s="206"/>
      <c r="G50" s="206"/>
      <c r="H50" s="207"/>
      <c r="I50" s="207"/>
      <c r="J50" s="207"/>
      <c r="K50" s="207"/>
      <c r="L50" s="207"/>
      <c r="M50" s="207"/>
      <c r="N50" s="208"/>
      <c r="O50" s="366"/>
      <c r="P50" s="292" t="str">
        <f>IF('Capacity Development Checksheet'!H138&gt;0, "","[F8] - Revenues need to exceed expenses annually in the past five years")</f>
        <v>[F8] - Revenues need to exceed expenses annually in the past five years</v>
      </c>
      <c r="Q50" s="292"/>
      <c r="R50" s="292"/>
      <c r="S50" s="292"/>
      <c r="T50" s="292"/>
      <c r="U50" s="292"/>
      <c r="V50" s="367"/>
      <c r="W50" s="81"/>
    </row>
    <row r="51" spans="1:23" s="78" customFormat="1" ht="18" customHeight="1" x14ac:dyDescent="0.3">
      <c r="A51" s="229" t="str">
        <v>[F6] - Financial reports presented to board on a monthly basis</v>
      </c>
      <c r="B51" s="206"/>
      <c r="C51" s="206"/>
      <c r="D51" s="206"/>
      <c r="E51" s="206"/>
      <c r="F51" s="206"/>
      <c r="G51" s="206"/>
      <c r="H51" s="207"/>
      <c r="I51" s="207"/>
      <c r="J51" s="207"/>
      <c r="K51" s="207"/>
      <c r="L51" s="207"/>
      <c r="M51" s="207"/>
      <c r="N51" s="208"/>
      <c r="O51" s="366"/>
      <c r="P51" s="292" t="str">
        <f>IF('Capacity Development Checksheet'!H139&gt;0, "","[F9] - Current revenues should be &gt; the total debt by 1.25 or greater")</f>
        <v>[F9] - Current revenues should be &gt; the total debt by 1.25 or greater</v>
      </c>
      <c r="Q51" s="292"/>
      <c r="R51" s="292"/>
      <c r="S51" s="292"/>
      <c r="T51" s="292"/>
      <c r="U51" s="292"/>
      <c r="V51" s="367"/>
      <c r="W51" s="81"/>
    </row>
    <row r="52" spans="1:23" s="78" customFormat="1" ht="18" customHeight="1" x14ac:dyDescent="0.3">
      <c r="A52" s="229" t="str">
        <v>[F8] - Revenues need to exceed expenses annually in the past five years</v>
      </c>
      <c r="B52" s="206"/>
      <c r="C52" s="206"/>
      <c r="D52" s="206"/>
      <c r="E52" s="206"/>
      <c r="F52" s="206"/>
      <c r="G52" s="206"/>
      <c r="H52" s="207"/>
      <c r="I52" s="207"/>
      <c r="J52" s="207"/>
      <c r="K52" s="207"/>
      <c r="L52" s="207"/>
      <c r="M52" s="207"/>
      <c r="N52" s="208"/>
      <c r="O52" s="366"/>
      <c r="P52" s="292" t="str">
        <f>IF('Capacity Development Checksheet'!H145&gt;0, "","[F14] - Written policy for accounts receivable")</f>
        <v>[F14] - Written policy for accounts receivable</v>
      </c>
      <c r="Q52" s="292"/>
      <c r="R52" s="292"/>
      <c r="S52" s="292"/>
      <c r="T52" s="292"/>
      <c r="U52" s="292"/>
      <c r="V52" s="367"/>
      <c r="W52" s="81"/>
    </row>
    <row r="53" spans="1:23" s="78" customFormat="1" ht="18" customHeight="1" x14ac:dyDescent="0.3">
      <c r="A53" s="229" t="str">
        <v>[F9] - Current revenues should be &gt; the total debt by 1.25 or greater</v>
      </c>
      <c r="B53" s="206"/>
      <c r="C53" s="206"/>
      <c r="D53" s="206"/>
      <c r="E53" s="206"/>
      <c r="F53" s="206"/>
      <c r="G53" s="206"/>
      <c r="H53" s="207"/>
      <c r="I53" s="207"/>
      <c r="J53" s="207"/>
      <c r="K53" s="207"/>
      <c r="L53" s="207"/>
      <c r="M53" s="207"/>
      <c r="N53" s="208"/>
      <c r="O53" s="366"/>
      <c r="P53" s="292" t="str">
        <f>IF('Capacity Development Checksheet'!H146&gt;0, "","[F15] - System has written policy for methods of meter reading and billing")</f>
        <v>[F15] - System has written policy for methods of meter reading and billing</v>
      </c>
      <c r="Q53" s="292"/>
      <c r="R53" s="292"/>
      <c r="S53" s="292"/>
      <c r="T53" s="292"/>
      <c r="U53" s="292"/>
      <c r="V53" s="367"/>
      <c r="W53" s="81"/>
    </row>
    <row r="54" spans="1:23" s="78" customFormat="1" ht="18" customHeight="1" x14ac:dyDescent="0.3">
      <c r="A54" s="229" t="str">
        <v>[F14] - Written policy for accounts receivable</v>
      </c>
      <c r="B54" s="206"/>
      <c r="C54" s="206"/>
      <c r="D54" s="206"/>
      <c r="E54" s="206"/>
      <c r="F54" s="206"/>
      <c r="G54" s="206"/>
      <c r="H54" s="207"/>
      <c r="I54" s="207"/>
      <c r="J54" s="207"/>
      <c r="K54" s="207"/>
      <c r="L54" s="207"/>
      <c r="M54" s="207"/>
      <c r="N54" s="208"/>
      <c r="O54" s="366"/>
      <c r="P54" s="292" t="str">
        <f>IF('Capacity Development Checksheet'!H150&gt;0, "","[F17] - Written policy for accounts payable")</f>
        <v>[F17] - Written policy for accounts payable</v>
      </c>
      <c r="Q54" s="292"/>
      <c r="R54" s="292"/>
      <c r="S54" s="292"/>
      <c r="T54" s="292"/>
      <c r="U54" s="292"/>
      <c r="V54" s="367"/>
      <c r="W54" s="81"/>
    </row>
    <row r="55" spans="1:23" s="78" customFormat="1" ht="18" customHeight="1" x14ac:dyDescent="0.3">
      <c r="A55" s="229" t="str">
        <v>[F15] - System has written policy for methods of meter reading and billing</v>
      </c>
      <c r="B55" s="206"/>
      <c r="C55" s="206"/>
      <c r="D55" s="206"/>
      <c r="E55" s="206"/>
      <c r="F55" s="206"/>
      <c r="G55" s="206"/>
      <c r="H55" s="207"/>
      <c r="I55" s="207"/>
      <c r="J55" s="207"/>
      <c r="K55" s="207"/>
      <c r="L55" s="207"/>
      <c r="M55" s="207"/>
      <c r="N55" s="208"/>
      <c r="O55" s="366"/>
      <c r="P55" s="292" t="str">
        <f>IF('Capacity Development Checksheet'!H153&gt;0, "","[F19] - Written policy requiring all connections to be metered and billed")</f>
        <v>[F19] - Written policy requiring all connections to be metered and billed</v>
      </c>
      <c r="Q55" s="292"/>
      <c r="R55" s="292"/>
      <c r="S55" s="292"/>
      <c r="T55" s="292"/>
      <c r="U55" s="292"/>
      <c r="V55" s="367"/>
      <c r="W55" s="81"/>
    </row>
    <row r="56" spans="1:23" s="78" customFormat="1" ht="18" customHeight="1" x14ac:dyDescent="0.3">
      <c r="A56" s="229" t="str">
        <v>[F17] - Written policy for accounts payable</v>
      </c>
      <c r="B56" s="206"/>
      <c r="C56" s="206"/>
      <c r="D56" s="206"/>
      <c r="E56" s="206"/>
      <c r="F56" s="206"/>
      <c r="G56" s="206"/>
      <c r="H56" s="207"/>
      <c r="I56" s="207"/>
      <c r="J56" s="207"/>
      <c r="K56" s="207"/>
      <c r="L56" s="207"/>
      <c r="M56" s="207"/>
      <c r="N56" s="208"/>
      <c r="O56" s="366"/>
      <c r="P56" s="292" t="str">
        <f>IF('Capacity Development Checksheet'!H154&gt;0, "","[F20] - System conducts rate review at least annually")</f>
        <v>[F20] - System conducts rate review at least annually</v>
      </c>
      <c r="Q56" s="292"/>
      <c r="R56" s="292"/>
      <c r="S56" s="292"/>
      <c r="T56" s="292"/>
      <c r="U56" s="292"/>
      <c r="V56" s="367"/>
      <c r="W56" s="81"/>
    </row>
    <row r="57" spans="1:23" s="78" customFormat="1" ht="18" customHeight="1" x14ac:dyDescent="0.3">
      <c r="A57" s="229" t="str">
        <v>[F19] - Written policy requiring all connections to be metered and billed</v>
      </c>
      <c r="B57" s="206"/>
      <c r="C57" s="206"/>
      <c r="D57" s="206"/>
      <c r="E57" s="206"/>
      <c r="F57" s="206"/>
      <c r="G57" s="206"/>
      <c r="H57" s="207"/>
      <c r="I57" s="207"/>
      <c r="J57" s="207"/>
      <c r="K57" s="207"/>
      <c r="L57" s="207"/>
      <c r="M57" s="207"/>
      <c r="N57" s="208"/>
      <c r="O57" s="366"/>
      <c r="P57" s="292" t="str">
        <f>IF('Capacity Development Checksheet'!H159&gt;0, "","[F22] - System has financial reserves set aside in a seperate account")</f>
        <v>[F22] - System has financial reserves set aside in a seperate account</v>
      </c>
      <c r="Q57" s="292"/>
      <c r="R57" s="292"/>
      <c r="S57" s="292"/>
      <c r="T57" s="292"/>
      <c r="U57" s="292"/>
      <c r="V57" s="367"/>
      <c r="W57" s="81"/>
    </row>
    <row r="58" spans="1:23" s="78" customFormat="1" ht="18" customHeight="1" x14ac:dyDescent="0.3">
      <c r="A58" s="229" t="str">
        <v>[F20] - System conducts rate review at least annually</v>
      </c>
      <c r="B58" s="206"/>
      <c r="C58" s="206"/>
      <c r="D58" s="206"/>
      <c r="E58" s="206"/>
      <c r="F58" s="206"/>
      <c r="G58" s="206"/>
      <c r="H58" s="207"/>
      <c r="I58" s="207"/>
      <c r="J58" s="207"/>
      <c r="K58" s="207"/>
      <c r="L58" s="207"/>
      <c r="M58" s="207"/>
      <c r="N58" s="208"/>
      <c r="O58" s="366"/>
      <c r="P58" s="292" t="str">
        <f>IF('Capacity Development Checksheet'!H166&gt;0, "","[F25] - Written budgetary control processes in place")</f>
        <v>[F25] - Written budgetary control processes in place</v>
      </c>
      <c r="Q58" s="292"/>
      <c r="R58" s="292"/>
      <c r="S58" s="292"/>
      <c r="T58" s="292"/>
      <c r="U58" s="292"/>
      <c r="V58" s="367"/>
      <c r="W58" s="81"/>
    </row>
    <row r="59" spans="1:23" s="78" customFormat="1" ht="18" customHeight="1" x14ac:dyDescent="0.3">
      <c r="A59" s="229" t="str">
        <v>[F22] - System has financial reserves set aside in a seperate account</v>
      </c>
      <c r="B59" s="206"/>
      <c r="C59" s="206"/>
      <c r="D59" s="206"/>
      <c r="E59" s="206"/>
      <c r="F59" s="206"/>
      <c r="G59" s="206"/>
      <c r="H59" s="207"/>
      <c r="I59" s="207"/>
      <c r="J59" s="207"/>
      <c r="K59" s="207"/>
      <c r="L59" s="207"/>
      <c r="M59" s="207"/>
      <c r="N59" s="208"/>
      <c r="O59" s="366"/>
      <c r="P59" s="292" t="str">
        <f>IF('Capacity Development Checksheet'!H167&gt;0, "","[F26] - Written procurement plan")</f>
        <v>[F26] - Written procurement plan</v>
      </c>
      <c r="Q59" s="292"/>
      <c r="R59" s="292"/>
      <c r="S59" s="292"/>
      <c r="T59" s="292"/>
      <c r="U59" s="292"/>
      <c r="V59" s="367"/>
      <c r="W59" s="81"/>
    </row>
    <row r="60" spans="1:23" s="78" customFormat="1" ht="18" customHeight="1" x14ac:dyDescent="0.3">
      <c r="A60" s="229" t="str">
        <v>[F25] - Written budgetary control processes in place</v>
      </c>
      <c r="B60" s="206"/>
      <c r="C60" s="206"/>
      <c r="D60" s="206"/>
      <c r="E60" s="206"/>
      <c r="F60" s="206"/>
      <c r="G60" s="206"/>
      <c r="H60" s="207"/>
      <c r="I60" s="207"/>
      <c r="J60" s="207"/>
      <c r="K60" s="207"/>
      <c r="L60" s="207"/>
      <c r="M60" s="207"/>
      <c r="N60" s="208"/>
      <c r="O60" s="366"/>
      <c r="P60" s="292" t="str">
        <f>IF('Capacity Development Checksheet'!H171&gt;0, "","[F27] - System has adequate insurance coverage")</f>
        <v>[F27] - System has adequate insurance coverage</v>
      </c>
      <c r="Q60" s="292"/>
      <c r="R60" s="292"/>
      <c r="S60" s="292"/>
      <c r="T60" s="292"/>
      <c r="U60" s="292"/>
      <c r="V60" s="367"/>
      <c r="W60" s="81"/>
    </row>
    <row r="61" spans="1:23" s="78" customFormat="1" ht="18" customHeight="1" x14ac:dyDescent="0.3">
      <c r="A61" s="229" t="str">
        <v>[F26] - Written procurement plan</v>
      </c>
      <c r="B61" s="206"/>
      <c r="C61" s="206"/>
      <c r="D61" s="206"/>
      <c r="E61" s="206"/>
      <c r="F61" s="206"/>
      <c r="G61" s="206"/>
      <c r="H61" s="207"/>
      <c r="I61" s="207"/>
      <c r="J61" s="207"/>
      <c r="K61" s="207"/>
      <c r="L61" s="207"/>
      <c r="M61" s="207"/>
      <c r="N61" s="208"/>
      <c r="O61" s="366"/>
      <c r="P61" s="292" t="str">
        <f>IF('Capacity Development Checksheet'!H177&gt;0, "","[F28] - System has fidelity bonds for employees and board members")</f>
        <v>[F28] - System has fidelity bonds for employees and board members</v>
      </c>
      <c r="Q61" s="292"/>
      <c r="R61" s="292"/>
      <c r="S61" s="292"/>
      <c r="T61" s="292"/>
      <c r="U61" s="292"/>
      <c r="V61" s="367"/>
      <c r="W61" s="81"/>
    </row>
    <row r="62" spans="1:23" s="78" customFormat="1" ht="18" customHeight="1" x14ac:dyDescent="0.3">
      <c r="A62" s="229" t="str">
        <v>[F27] - System has adequate insurance coverage</v>
      </c>
      <c r="B62" s="207"/>
      <c r="C62" s="207"/>
      <c r="D62" s="207"/>
      <c r="E62" s="207"/>
      <c r="F62" s="207"/>
      <c r="G62" s="207"/>
      <c r="H62" s="207"/>
      <c r="I62" s="207"/>
      <c r="J62" s="207"/>
      <c r="K62" s="207"/>
      <c r="L62" s="207"/>
      <c r="M62" s="207"/>
      <c r="N62" s="208"/>
      <c r="O62" s="366"/>
      <c r="P62" s="292" t="str">
        <f>IF('Capacity Development Checksheet'!H181&gt;0, "","[F29] - Finances are fully audited at least yearly by an independent auditor")</f>
        <v>[F29] - Finances are fully audited at least yearly by an independent auditor</v>
      </c>
      <c r="Q62" s="292"/>
      <c r="R62" s="292"/>
      <c r="S62" s="292"/>
      <c r="T62" s="292"/>
      <c r="U62" s="292"/>
      <c r="V62" s="367"/>
      <c r="W62" s="81"/>
    </row>
    <row r="63" spans="1:23" s="78" customFormat="1" ht="18" customHeight="1" x14ac:dyDescent="0.3">
      <c r="A63" s="229" t="str">
        <v>[F28] - System has fidelity bonds for employees and board members</v>
      </c>
      <c r="B63" s="206"/>
      <c r="C63" s="206"/>
      <c r="D63" s="206"/>
      <c r="E63" s="206"/>
      <c r="F63" s="206"/>
      <c r="G63" s="206"/>
      <c r="H63" s="206"/>
      <c r="I63" s="206"/>
      <c r="J63" s="206"/>
      <c r="K63" s="206"/>
      <c r="L63" s="206"/>
      <c r="M63" s="206"/>
      <c r="N63" s="208"/>
      <c r="O63" s="366"/>
      <c r="P63" s="292" t="str">
        <f>IF('Capacity Development Checksheet'!H182&gt;0, "","[F30] - Audit results are presented to the board by the auditor")</f>
        <v>[F30] - Audit results are presented to the board by the auditor</v>
      </c>
      <c r="Q63" s="292"/>
      <c r="R63" s="292"/>
      <c r="S63" s="292"/>
      <c r="T63" s="292"/>
      <c r="U63" s="292"/>
      <c r="V63" s="367"/>
      <c r="W63" s="81"/>
    </row>
    <row r="64" spans="1:23" s="78" customFormat="1" ht="18" customHeight="1" thickBot="1" x14ac:dyDescent="0.35">
      <c r="A64" s="230" t="str">
        <v>[F29] - Finances are fully audited at least yearly by an independent auditor</v>
      </c>
      <c r="B64" s="231"/>
      <c r="C64" s="231"/>
      <c r="D64" s="231"/>
      <c r="E64" s="231"/>
      <c r="F64" s="231"/>
      <c r="G64" s="231"/>
      <c r="H64" s="231"/>
      <c r="I64" s="231"/>
      <c r="J64" s="231"/>
      <c r="K64" s="231"/>
      <c r="L64" s="231"/>
      <c r="M64" s="231"/>
      <c r="N64" s="232"/>
      <c r="O64" s="366"/>
      <c r="P64" s="292"/>
      <c r="Q64" s="292"/>
      <c r="R64" s="292"/>
      <c r="S64" s="292"/>
      <c r="T64" s="292"/>
      <c r="U64" s="292"/>
      <c r="V64" s="367"/>
      <c r="W64" s="81"/>
    </row>
    <row r="65" spans="1:23" s="78" customFormat="1" x14ac:dyDescent="0.25">
      <c r="A65" s="81" t="str">
        <v>[F30] - Audit results are presented to the board by the auditor</v>
      </c>
      <c r="N65" s="81"/>
      <c r="O65" s="367"/>
      <c r="P65" s="292"/>
      <c r="Q65" s="292"/>
      <c r="R65" s="292"/>
      <c r="S65" s="292"/>
      <c r="T65" s="292"/>
      <c r="U65" s="292"/>
      <c r="V65" s="367"/>
      <c r="W65" s="81"/>
    </row>
    <row r="66" spans="1:23" s="78" customFormat="1" x14ac:dyDescent="0.25">
      <c r="A66" s="81"/>
      <c r="N66" s="81"/>
      <c r="O66" s="367"/>
      <c r="P66" s="292"/>
      <c r="Q66" s="292"/>
      <c r="R66" s="292"/>
      <c r="S66" s="292"/>
      <c r="T66" s="292"/>
      <c r="U66" s="292"/>
      <c r="V66" s="367"/>
      <c r="W66" s="81"/>
    </row>
    <row r="67" spans="1:23" s="78" customFormat="1" x14ac:dyDescent="0.25">
      <c r="A67" s="81"/>
      <c r="N67" s="81"/>
      <c r="O67" s="367"/>
      <c r="P67" s="292"/>
      <c r="Q67" s="292"/>
      <c r="R67" s="292"/>
      <c r="S67" s="292"/>
      <c r="T67" s="292"/>
      <c r="U67" s="292"/>
      <c r="V67" s="367"/>
      <c r="W67" s="81"/>
    </row>
    <row r="68" spans="1:23" s="78" customFormat="1" x14ac:dyDescent="0.25">
      <c r="A68" s="81"/>
      <c r="N68" s="81"/>
      <c r="O68" s="367"/>
      <c r="P68" s="292"/>
      <c r="Q68" s="292"/>
      <c r="R68" s="292"/>
      <c r="S68" s="292"/>
      <c r="T68" s="292"/>
      <c r="U68" s="292"/>
      <c r="V68" s="367"/>
      <c r="W68" s="81"/>
    </row>
    <row r="69" spans="1:23" s="78" customFormat="1" x14ac:dyDescent="0.25">
      <c r="A69" s="4"/>
      <c r="B69" s="2"/>
      <c r="C69" s="2"/>
      <c r="D69" s="2"/>
      <c r="E69" s="2"/>
      <c r="F69" s="2"/>
      <c r="G69" s="2"/>
      <c r="H69" s="2"/>
      <c r="I69" s="2"/>
      <c r="J69" s="2"/>
      <c r="K69" s="2"/>
      <c r="L69" s="2"/>
      <c r="M69" s="2"/>
      <c r="N69" s="4"/>
      <c r="O69" s="5"/>
      <c r="P69" s="292"/>
      <c r="Q69" s="292"/>
      <c r="R69" s="292"/>
      <c r="S69" s="292"/>
      <c r="T69" s="292"/>
      <c r="U69" s="292"/>
      <c r="V69" s="367"/>
      <c r="W69" s="81"/>
    </row>
    <row r="70" spans="1:23" x14ac:dyDescent="0.25">
      <c r="A70" s="4"/>
      <c r="B70" s="2"/>
      <c r="C70" s="2"/>
      <c r="D70" s="2"/>
      <c r="E70" s="2"/>
      <c r="F70" s="2"/>
      <c r="G70" s="2"/>
      <c r="H70" s="2"/>
      <c r="I70" s="2"/>
      <c r="J70" s="2"/>
      <c r="K70" s="2"/>
      <c r="L70" s="2"/>
      <c r="M70" s="2"/>
      <c r="N70" s="4"/>
      <c r="O70" s="5"/>
    </row>
    <row r="71" spans="1:23" x14ac:dyDescent="0.25">
      <c r="A71" s="4"/>
      <c r="B71" s="2"/>
      <c r="C71" s="2"/>
      <c r="D71" s="2"/>
      <c r="E71" s="2"/>
      <c r="F71" s="2"/>
      <c r="G71" s="2"/>
      <c r="H71" s="2"/>
      <c r="I71" s="2"/>
      <c r="J71" s="2"/>
      <c r="K71" s="2"/>
      <c r="L71" s="2"/>
      <c r="M71" s="2"/>
      <c r="N71" s="4"/>
      <c r="O71" s="368"/>
    </row>
    <row r="72" spans="1:23" x14ac:dyDescent="0.25">
      <c r="A72" s="4"/>
      <c r="B72" s="2"/>
      <c r="C72" s="2"/>
      <c r="D72" s="2"/>
      <c r="E72" s="2"/>
      <c r="F72" s="2"/>
      <c r="G72" s="2"/>
      <c r="H72" s="2"/>
      <c r="I72" s="2"/>
      <c r="J72" s="2"/>
      <c r="K72" s="2"/>
      <c r="L72" s="2"/>
      <c r="M72" s="2"/>
      <c r="N72" s="4"/>
      <c r="O72" s="368"/>
    </row>
    <row r="73" spans="1:23" x14ac:dyDescent="0.25">
      <c r="A73" s="4"/>
      <c r="B73" s="2"/>
      <c r="C73" s="2"/>
      <c r="D73" s="2"/>
      <c r="E73" s="2"/>
      <c r="F73" s="2"/>
      <c r="G73" s="2"/>
      <c r="H73" s="2"/>
      <c r="I73" s="2"/>
      <c r="J73" s="2"/>
      <c r="K73" s="2"/>
      <c r="L73" s="2"/>
      <c r="M73" s="2"/>
      <c r="N73" s="4"/>
      <c r="O73" s="368"/>
    </row>
    <row r="74" spans="1:23" x14ac:dyDescent="0.25">
      <c r="A74" s="4"/>
      <c r="B74" s="2"/>
      <c r="C74" s="2"/>
      <c r="D74" s="2"/>
      <c r="E74" s="2"/>
      <c r="F74" s="2"/>
      <c r="G74" s="2"/>
      <c r="H74" s="2"/>
      <c r="I74" s="2"/>
      <c r="J74" s="2"/>
      <c r="K74" s="2"/>
      <c r="L74" s="2"/>
      <c r="M74" s="2"/>
      <c r="N74" s="4"/>
      <c r="O74" s="368"/>
    </row>
    <row r="75" spans="1:23" x14ac:dyDescent="0.25">
      <c r="A75" s="4"/>
      <c r="B75" s="2"/>
      <c r="C75" s="2"/>
      <c r="D75" s="2"/>
      <c r="E75" s="2"/>
      <c r="F75" s="2"/>
      <c r="G75" s="2"/>
      <c r="H75" s="2"/>
      <c r="I75" s="2"/>
      <c r="J75" s="2"/>
      <c r="K75" s="2"/>
      <c r="L75" s="2"/>
      <c r="M75" s="2"/>
      <c r="N75" s="4"/>
      <c r="O75" s="5"/>
    </row>
    <row r="76" spans="1:23" x14ac:dyDescent="0.25">
      <c r="A76" s="4"/>
      <c r="B76" s="2"/>
      <c r="C76" s="2"/>
      <c r="D76" s="2"/>
      <c r="E76" s="2"/>
      <c r="F76" s="2"/>
      <c r="G76" s="2"/>
      <c r="H76" s="2"/>
      <c r="I76" s="2"/>
      <c r="J76" s="2"/>
      <c r="K76" s="2"/>
      <c r="L76" s="2"/>
      <c r="M76" s="2"/>
      <c r="N76" s="4"/>
      <c r="O76" s="5"/>
    </row>
    <row r="77" spans="1:23" x14ac:dyDescent="0.25">
      <c r="A77" s="4"/>
      <c r="B77" s="2"/>
      <c r="C77" s="2"/>
      <c r="D77" s="2"/>
      <c r="E77" s="2"/>
      <c r="F77" s="2"/>
      <c r="G77" s="2"/>
      <c r="H77" s="2"/>
      <c r="I77" s="2"/>
      <c r="J77" s="2"/>
      <c r="K77" s="2"/>
      <c r="L77" s="2"/>
      <c r="M77" s="2"/>
      <c r="N77" s="4"/>
      <c r="O77" s="5"/>
    </row>
    <row r="78" spans="1:23" x14ac:dyDescent="0.25">
      <c r="A78" s="4"/>
      <c r="B78" s="2"/>
      <c r="C78" s="2"/>
      <c r="D78" s="2"/>
      <c r="E78" s="2"/>
      <c r="F78" s="2"/>
      <c r="G78" s="2"/>
      <c r="H78" s="2"/>
      <c r="I78" s="2"/>
      <c r="J78" s="2"/>
      <c r="K78" s="2"/>
      <c r="L78" s="2"/>
      <c r="M78" s="2"/>
      <c r="N78" s="4"/>
      <c r="O78" s="5"/>
    </row>
    <row r="79" spans="1:23" x14ac:dyDescent="0.25">
      <c r="A79" s="4"/>
      <c r="B79" s="2"/>
      <c r="C79" s="2"/>
      <c r="D79" s="2"/>
      <c r="E79" s="2"/>
      <c r="F79" s="2"/>
      <c r="G79" s="2"/>
      <c r="H79" s="2"/>
      <c r="I79" s="2"/>
      <c r="J79" s="2"/>
      <c r="K79" s="2"/>
      <c r="L79" s="2"/>
      <c r="M79" s="2"/>
      <c r="N79" s="4"/>
      <c r="O79" s="5"/>
    </row>
    <row r="80" spans="1:23" x14ac:dyDescent="0.25">
      <c r="A80" s="4"/>
      <c r="B80" s="2"/>
      <c r="C80" s="2"/>
      <c r="D80" s="2"/>
      <c r="E80" s="2"/>
      <c r="F80" s="2"/>
      <c r="G80" s="2"/>
      <c r="H80" s="2"/>
      <c r="I80" s="2"/>
      <c r="J80" s="2"/>
      <c r="K80" s="2"/>
      <c r="L80" s="2"/>
      <c r="M80" s="2"/>
      <c r="N80" s="4"/>
      <c r="O80" s="5"/>
    </row>
    <row r="81" spans="1:15" x14ac:dyDescent="0.25">
      <c r="A81" s="4"/>
      <c r="B81" s="2"/>
      <c r="C81" s="2"/>
      <c r="D81" s="2"/>
      <c r="E81" s="2"/>
      <c r="F81" s="2"/>
      <c r="G81" s="2"/>
      <c r="H81" s="2"/>
      <c r="I81" s="2"/>
      <c r="J81" s="2"/>
      <c r="K81" s="2"/>
      <c r="L81" s="2"/>
      <c r="M81" s="2"/>
      <c r="N81" s="4"/>
      <c r="O81" s="5"/>
    </row>
    <row r="82" spans="1:15" x14ac:dyDescent="0.25">
      <c r="A82" s="4"/>
      <c r="B82" s="2"/>
      <c r="C82" s="2"/>
      <c r="D82" s="2"/>
      <c r="E82" s="2"/>
      <c r="F82" s="2"/>
      <c r="G82" s="2"/>
      <c r="H82" s="2"/>
      <c r="I82" s="2"/>
      <c r="J82" s="2"/>
      <c r="K82" s="2"/>
      <c r="L82" s="2"/>
      <c r="M82" s="2"/>
      <c r="N82" s="4"/>
      <c r="O82" s="5"/>
    </row>
    <row r="83" spans="1:15" x14ac:dyDescent="0.25">
      <c r="A83" s="4"/>
      <c r="B83" s="2"/>
      <c r="C83" s="2"/>
      <c r="D83" s="2"/>
      <c r="E83" s="2"/>
      <c r="F83" s="2"/>
      <c r="G83" s="2"/>
      <c r="H83" s="2"/>
      <c r="I83" s="2"/>
      <c r="J83" s="2"/>
      <c r="K83" s="2"/>
      <c r="L83" s="2"/>
      <c r="M83" s="2"/>
      <c r="N83" s="4"/>
      <c r="O83" s="5"/>
    </row>
    <row r="84" spans="1:15" x14ac:dyDescent="0.25">
      <c r="A84" s="81"/>
      <c r="N84" s="81"/>
      <c r="O84" s="368"/>
    </row>
    <row r="85" spans="1:15" x14ac:dyDescent="0.25">
      <c r="A85" s="81"/>
      <c r="N85" s="81"/>
      <c r="O85" s="368"/>
    </row>
    <row r="86" spans="1:15" x14ac:dyDescent="0.25">
      <c r="A86" s="81"/>
      <c r="N86" s="81"/>
      <c r="O86" s="368"/>
    </row>
    <row r="87" spans="1:15" x14ac:dyDescent="0.25">
      <c r="A87" s="81"/>
      <c r="N87" s="81"/>
      <c r="O87" s="368"/>
    </row>
    <row r="88" spans="1:15" x14ac:dyDescent="0.25">
      <c r="A88" s="81"/>
      <c r="N88" s="81"/>
      <c r="O88" s="368"/>
    </row>
    <row r="89" spans="1:15" x14ac:dyDescent="0.25">
      <c r="A89" s="81"/>
      <c r="N89" s="81"/>
      <c r="O89" s="368"/>
    </row>
    <row r="90" spans="1:15" x14ac:dyDescent="0.25">
      <c r="A90" s="81"/>
      <c r="N90" s="81"/>
      <c r="O90" s="368"/>
    </row>
    <row r="91" spans="1:15" x14ac:dyDescent="0.25">
      <c r="A91" s="81"/>
      <c r="N91" s="81"/>
      <c r="O91" s="368"/>
    </row>
    <row r="92" spans="1:15" x14ac:dyDescent="0.25">
      <c r="A92" s="81"/>
      <c r="N92" s="81"/>
      <c r="O92" s="368"/>
    </row>
  </sheetData>
  <mergeCells count="19">
    <mergeCell ref="A46:N46"/>
    <mergeCell ref="A39:N39"/>
    <mergeCell ref="A30:N30"/>
    <mergeCell ref="C19:M20"/>
    <mergeCell ref="C22:M23"/>
    <mergeCell ref="B14:C14"/>
    <mergeCell ref="B15:C16"/>
    <mergeCell ref="A26:N26"/>
    <mergeCell ref="H27:I27"/>
    <mergeCell ref="A29:N29"/>
    <mergeCell ref="C1:L2"/>
    <mergeCell ref="G3:J3"/>
    <mergeCell ref="G4:J4"/>
    <mergeCell ref="A6:N6"/>
    <mergeCell ref="B8:B9"/>
    <mergeCell ref="C8:C9"/>
    <mergeCell ref="E8:G9"/>
    <mergeCell ref="H8:J9"/>
    <mergeCell ref="K8:M9"/>
  </mergeCells>
  <conditionalFormatting sqref="H27">
    <cfRule type="cellIs" dxfId="5" priority="7" operator="between">
      <formula>0.5</formula>
      <formula>0.99</formula>
    </cfRule>
    <cfRule type="cellIs" dxfId="4" priority="8" operator="lessThan">
      <formula>0.5</formula>
    </cfRule>
    <cfRule type="cellIs" dxfId="3" priority="9" operator="equal">
      <formula>1</formula>
    </cfRule>
  </conditionalFormatting>
  <conditionalFormatting sqref="B15">
    <cfRule type="containsText" dxfId="2" priority="1" operator="containsText" text="Financial">
      <formula>NOT(ISERROR(SEARCH("Financial",B15)))</formula>
    </cfRule>
    <cfRule type="cellIs" dxfId="1" priority="2" operator="equal">
      <formula>"Managerial"</formula>
    </cfRule>
    <cfRule type="containsText" dxfId="0" priority="3" operator="containsText" text="Technical">
      <formula>NOT(ISERROR(SEARCH("Technical",B15)))</formula>
    </cfRule>
  </conditionalFormatting>
  <pageMargins left="0.7" right="0.7" top="0.75" bottom="0.75" header="0.3" footer="0.3"/>
  <pageSetup scale="61" fitToWidth="0" orientation="portrait" r:id="rId1"/>
  <colBreaks count="1" manualBreakCount="1">
    <brk id="14" max="6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Capacity Development Checksheet</vt:lpstr>
      <vt:lpstr>Additional Information</vt:lpstr>
      <vt:lpstr>RESULTS</vt:lpstr>
      <vt:lpstr>'Capacity Development Checksheet'!Print_Area</vt:lpstr>
      <vt:lpstr>RESULTS!Print_Area</vt:lpstr>
    </vt:vector>
  </TitlesOfParts>
  <Company>State of Oklahoma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dc:creator>
  <cp:lastModifiedBy>Belsky, Cadence</cp:lastModifiedBy>
  <cp:lastPrinted>2024-04-01T15:17:44Z</cp:lastPrinted>
  <dcterms:created xsi:type="dcterms:W3CDTF">2022-05-20T17:47:48Z</dcterms:created>
  <dcterms:modified xsi:type="dcterms:W3CDTF">2024-10-01T18:50:00Z</dcterms:modified>
</cp:coreProperties>
</file>