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G:\Grants\VOCA\2025\"/>
    </mc:Choice>
  </mc:AlternateContent>
  <xr:revisionPtr revIDLastSave="0" documentId="8_{9C154952-FD27-41B2-B604-3CD8E3396906}" xr6:coauthVersionLast="47" xr6:coauthVersionMax="47" xr10:uidLastSave="{00000000-0000-0000-0000-000000000000}"/>
  <bookViews>
    <workbookView xWindow="28680" yWindow="-195" windowWidth="29040" windowHeight="16440" tabRatio="788" xr2:uid="{00000000-000D-0000-FFFF-FFFF00000000}"/>
  </bookViews>
  <sheets>
    <sheet name="Calendar" sheetId="14" r:id="rId1"/>
  </sheets>
  <definedNames>
    <definedName name="Calendar10Month">Calendar!$C$127</definedName>
    <definedName name="Calendar10MonthOption">MATCH(Calendar10Month,Months,0)</definedName>
    <definedName name="Calendar10Year">Calendar!$B$127</definedName>
    <definedName name="Calendar11Month">Calendar!$C$141</definedName>
    <definedName name="Calendar11MonthOption">MATCH(Calendar11Month,Months,0)</definedName>
    <definedName name="Calendar11Year">Calendar!$B$141</definedName>
    <definedName name="Calendar12Month">Calendar!$C$155</definedName>
    <definedName name="Calendar12MonthOption">MATCH(Calendar12Month,Months,0)</definedName>
    <definedName name="Calendar12Year">Calendar!$B$155</definedName>
    <definedName name="Calendar1Month">Calendar!$C$1</definedName>
    <definedName name="Calendar1MonthOption">MATCH(Calendar1Month,Months,0)</definedName>
    <definedName name="Calendar1Year">Calendar!$B$1</definedName>
    <definedName name="Calendar2Month">Calendar!$C$15</definedName>
    <definedName name="Calendar2MonthOption">MATCH(Calendar2Month,Months,0)</definedName>
    <definedName name="Calendar2Year">Calendar!$B$15</definedName>
    <definedName name="Calendar3Month">Calendar!$C$29</definedName>
    <definedName name="Calendar3MonthOption">MATCH(Calendar3Month,Months,0)</definedName>
    <definedName name="Calendar3Year">Calendar!$B$29</definedName>
    <definedName name="Calendar4Month">Calendar!$C$43</definedName>
    <definedName name="Calendar4MonthOption">MATCH(Calendar4Month,Months,0)</definedName>
    <definedName name="Calendar4Year">Calendar!$B$43</definedName>
    <definedName name="Calendar5Month">Calendar!$C$57</definedName>
    <definedName name="Calendar5MonthOption">MATCH(Calendar5Month,Months,0)</definedName>
    <definedName name="Calendar5Year">Calendar!$B$57</definedName>
    <definedName name="Calendar6Month">Calendar!$C$71</definedName>
    <definedName name="Calendar6MonthOption">MATCH(Calendar6Month,Months,0)</definedName>
    <definedName name="Calendar6Year">Calendar!$B$71</definedName>
    <definedName name="Calendar7Month">Calendar!$C$85</definedName>
    <definedName name="Calendar7MonthOption">MATCH(Calendar7Month,Months,0)</definedName>
    <definedName name="Calendar7Year">Calendar!$B$85</definedName>
    <definedName name="Calendar8Month">Calendar!$C$99</definedName>
    <definedName name="Calendar8MonthOption">MATCH(Calendar8Month,Months,0)</definedName>
    <definedName name="Calendar8Year">Calendar!$B$99</definedName>
    <definedName name="Calendar9Month">Calendar!$C$113</definedName>
    <definedName name="Calendar9MonthOption">MATCH(Calendar9Month,Months,0)</definedName>
    <definedName name="Calendar9Year">Calendar!$B$113</definedName>
    <definedName name="ColumnTitleRegion1..H12.1">Calendar!$B$2</definedName>
    <definedName name="ColumnTitleRegion10..H54.1">Calendar!$B$44</definedName>
    <definedName name="ColumnTitleRegion11..C56.1">Calendar!$B$44</definedName>
    <definedName name="ColumnTitleRegion12..D56.1">Calendar!$D$55</definedName>
    <definedName name="ColumnTitleRegion13..H68.1">Calendar!$B$58</definedName>
    <definedName name="ColumnTitleRegion14..C70.1">Calendar!$B$58</definedName>
    <definedName name="ColumnTitleRegion15..D70.1">Calendar!$D$69</definedName>
    <definedName name="ColumnTitleRegion16..H82.1">Calendar!$B$72</definedName>
    <definedName name="ColumnTitleRegion17..C84.1">Calendar!$B$72</definedName>
    <definedName name="ColumnTitleRegion18..D84.1">Calendar!$D$83</definedName>
    <definedName name="ColumnTitleRegion19..H96.1">Calendar!$B$86</definedName>
    <definedName name="ColumnTitleRegion2..C14.1">Calendar!$B$2</definedName>
    <definedName name="ColumnTitleRegion20..C98.1">Calendar!$B$86</definedName>
    <definedName name="ColumnTitleRegion21..D98.1">Calendar!$D$97</definedName>
    <definedName name="ColumnTitleRegion22..H110.1">Calendar!$B$100</definedName>
    <definedName name="ColumnTitleRegion23..C112.1">Calendar!$B$100</definedName>
    <definedName name="ColumnTitleRegion24..D112.1">Calendar!$D$111</definedName>
    <definedName name="ColumnTitleRegion25..H124.1">Calendar!$B$114</definedName>
    <definedName name="ColumnTitleRegion26..C126.1">Calendar!$B$114</definedName>
    <definedName name="ColumnTitleRegion27..D126.1">Calendar!$D$125</definedName>
    <definedName name="ColumnTitleRegion28..H138.1">Calendar!$B$128</definedName>
    <definedName name="ColumnTitleRegion29..C140.1">Calendar!$B$128</definedName>
    <definedName name="ColumnTitleRegion3..D14.1">Calendar!$D$13</definedName>
    <definedName name="ColumnTitleRegion30..D140.1">Calendar!$D$139</definedName>
    <definedName name="ColumnTitleRegion31..H152.1">Calendar!$B$142</definedName>
    <definedName name="ColumnTitleRegion32..C154.1">Calendar!$B$142</definedName>
    <definedName name="ColumnTitleRegion33..D154.1">Calendar!$D$153</definedName>
    <definedName name="ColumnTitleRegion34..H166.1">Calendar!$B$156</definedName>
    <definedName name="ColumnTitleRegion35..C168.1">Calendar!$B$156</definedName>
    <definedName name="ColumnTitleRegion36..D168.1">Calendar!$D$167</definedName>
    <definedName name="ColumnTitleRegion4..H26.1">Calendar!$B$16</definedName>
    <definedName name="ColumnTitleRegion5..C28.1">Calendar!$B$16</definedName>
    <definedName name="ColumnTitleRegion6..D28.1">Calendar!$D$27</definedName>
    <definedName name="ColumnTitleRegion7..H40.1">Calendar!$B$30</definedName>
    <definedName name="ColumnTitleRegion8..C42.1">Calendar!$B$30</definedName>
    <definedName name="ColumnTitleRegion9..D42.1">Calendar!$D$41</definedName>
    <definedName name="Days">{0,1,2,3,4,5,6}</definedName>
    <definedName name="Months">{"January","February","March","April","May","June","July","August","September","October","November","December"}</definedName>
    <definedName name="_xlnm.Print_Area" localSheetId="0">Calendar!$B$1:$I$168</definedName>
    <definedName name="WeekdayOption">MATCH(WeekStart,Weekdays,0)+10</definedName>
    <definedName name="Weekdays">{"Monday","Tuesday","Wednesday","Thursday","Friday","Saturday","Sunday"}</definedName>
    <definedName name="WeekStart">Calendar!$B$2</definedName>
    <definedName name="WeekStartValue">IF(WeekStart="Monday",2,1)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15" i="14" l="1"/>
  <c r="B3" i="14" l="1" a="1"/>
  <c r="B3" i="14" s="1"/>
  <c r="B5" i="14" a="1"/>
  <c r="H5" i="14" s="1"/>
  <c r="B7" i="14" a="1"/>
  <c r="E7" i="14" s="1"/>
  <c r="B9" i="14" a="1"/>
  <c r="G9" i="14" s="1"/>
  <c r="B11" i="14" a="1"/>
  <c r="G11" i="14" s="1"/>
  <c r="B13" i="14" a="1"/>
  <c r="B13" i="14" s="1"/>
  <c r="C15" i="14"/>
  <c r="F5" i="14" l="1"/>
  <c r="B5" i="14"/>
  <c r="D5" i="14"/>
  <c r="C5" i="14"/>
  <c r="F11" i="14"/>
  <c r="D11" i="14"/>
  <c r="E5" i="14"/>
  <c r="G5" i="14"/>
  <c r="H3" i="14"/>
  <c r="H2" i="14" s="1"/>
  <c r="B19" i="14" a="1"/>
  <c r="C19" i="14" s="1"/>
  <c r="E9" i="14"/>
  <c r="B9" i="14"/>
  <c r="C3" i="14"/>
  <c r="C2" i="14" s="1"/>
  <c r="D3" i="14"/>
  <c r="D2" i="14" s="1"/>
  <c r="F9" i="14"/>
  <c r="F3" i="14"/>
  <c r="F2" i="14" s="1"/>
  <c r="E3" i="14"/>
  <c r="E2" i="14" s="1"/>
  <c r="C7" i="14"/>
  <c r="F7" i="14"/>
  <c r="G7" i="14"/>
  <c r="B25" i="14" a="1"/>
  <c r="B25" i="14" s="1"/>
  <c r="B17" i="14" a="1"/>
  <c r="B17" i="14" s="1"/>
  <c r="B16" i="14" s="1"/>
  <c r="B27" i="14" a="1"/>
  <c r="C27" i="14" s="1"/>
  <c r="B23" i="14" a="1"/>
  <c r="B23" i="14" s="1"/>
  <c r="B11" i="14"/>
  <c r="C9" i="14"/>
  <c r="H7" i="14"/>
  <c r="C11" i="14"/>
  <c r="C13" i="14"/>
  <c r="E11" i="14"/>
  <c r="B21" i="14" a="1"/>
  <c r="F21" i="14" s="1"/>
  <c r="H9" i="14"/>
  <c r="D9" i="14"/>
  <c r="H11" i="14"/>
  <c r="D7" i="14"/>
  <c r="B7" i="14"/>
  <c r="G3" i="14"/>
  <c r="G2" i="14" s="1"/>
  <c r="C29" i="14"/>
  <c r="B29" i="14"/>
  <c r="F19" i="14" l="1"/>
  <c r="H19" i="14"/>
  <c r="G19" i="14"/>
  <c r="B19" i="14"/>
  <c r="E19" i="14"/>
  <c r="D19" i="14"/>
  <c r="B43" i="14"/>
  <c r="G17" i="14"/>
  <c r="G16" i="14" s="1"/>
  <c r="F17" i="14"/>
  <c r="F16" i="14" s="1"/>
  <c r="D17" i="14"/>
  <c r="D16" i="14" s="1"/>
  <c r="D23" i="14"/>
  <c r="B27" i="14"/>
  <c r="H17" i="14"/>
  <c r="H16" i="14" s="1"/>
  <c r="H23" i="14"/>
  <c r="C17" i="14"/>
  <c r="C16" i="14" s="1"/>
  <c r="E17" i="14"/>
  <c r="E16" i="14" s="1"/>
  <c r="B21" i="14"/>
  <c r="C23" i="14"/>
  <c r="E23" i="14"/>
  <c r="G23" i="14"/>
  <c r="E25" i="14"/>
  <c r="F25" i="14"/>
  <c r="G25" i="14"/>
  <c r="F23" i="14"/>
  <c r="H25" i="14"/>
  <c r="D25" i="14"/>
  <c r="C25" i="14"/>
  <c r="C21" i="14"/>
  <c r="D21" i="14"/>
  <c r="E21" i="14"/>
  <c r="B35" i="14" a="1"/>
  <c r="B35" i="14" s="1"/>
  <c r="B41" i="14" a="1"/>
  <c r="C41" i="14" s="1"/>
  <c r="B37" i="14" a="1"/>
  <c r="H37" i="14" s="1"/>
  <c r="B33" i="14" a="1"/>
  <c r="D33" i="14" s="1"/>
  <c r="B31" i="14" a="1"/>
  <c r="G31" i="14" s="1"/>
  <c r="G30" i="14" s="1"/>
  <c r="B39" i="14" a="1"/>
  <c r="H39" i="14" s="1"/>
  <c r="G21" i="14"/>
  <c r="H21" i="14"/>
  <c r="C43" i="14"/>
  <c r="B55" i="14" l="1" a="1"/>
  <c r="C55" i="14" s="1"/>
  <c r="G35" i="14"/>
  <c r="C35" i="14"/>
  <c r="E39" i="14"/>
  <c r="B41" i="14"/>
  <c r="D39" i="14"/>
  <c r="F35" i="14"/>
  <c r="B39" i="14"/>
  <c r="E35" i="14"/>
  <c r="H33" i="14"/>
  <c r="B33" i="14"/>
  <c r="B37" i="14"/>
  <c r="F37" i="14"/>
  <c r="B31" i="14"/>
  <c r="B30" i="14" s="1"/>
  <c r="F31" i="14"/>
  <c r="F30" i="14" s="1"/>
  <c r="E31" i="14"/>
  <c r="E30" i="14" s="1"/>
  <c r="C31" i="14"/>
  <c r="C30" i="14" s="1"/>
  <c r="H35" i="14"/>
  <c r="E33" i="14"/>
  <c r="B53" i="14" a="1"/>
  <c r="E53" i="14" s="1"/>
  <c r="B57" i="14"/>
  <c r="D35" i="14"/>
  <c r="D31" i="14"/>
  <c r="D30" i="14" s="1"/>
  <c r="D37" i="14"/>
  <c r="C37" i="14"/>
  <c r="E37" i="14"/>
  <c r="G37" i="14"/>
  <c r="B51" i="14" a="1"/>
  <c r="D51" i="14" s="1"/>
  <c r="B45" i="14" a="1"/>
  <c r="G45" i="14" s="1"/>
  <c r="G44" i="14" s="1"/>
  <c r="G33" i="14"/>
  <c r="C33" i="14"/>
  <c r="H31" i="14"/>
  <c r="H30" i="14" s="1"/>
  <c r="F33" i="14"/>
  <c r="C39" i="14"/>
  <c r="F39" i="14"/>
  <c r="G39" i="14"/>
  <c r="B49" i="14" a="1"/>
  <c r="H49" i="14" s="1"/>
  <c r="B47" i="14" a="1"/>
  <c r="B47" i="14" s="1"/>
  <c r="C57" i="14"/>
  <c r="B55" i="14" l="1"/>
  <c r="H53" i="14"/>
  <c r="E51" i="14"/>
  <c r="C45" i="14"/>
  <c r="C44" i="14" s="1"/>
  <c r="G47" i="14"/>
  <c r="F47" i="14"/>
  <c r="C71" i="14"/>
  <c r="H47" i="14"/>
  <c r="G49" i="14"/>
  <c r="D47" i="14"/>
  <c r="B71" i="14"/>
  <c r="B49" i="14"/>
  <c r="B45" i="14"/>
  <c r="B44" i="14" s="1"/>
  <c r="F45" i="14"/>
  <c r="F44" i="14" s="1"/>
  <c r="C49" i="14"/>
  <c r="D49" i="14"/>
  <c r="H51" i="14"/>
  <c r="H45" i="14"/>
  <c r="H44" i="14" s="1"/>
  <c r="E45" i="14"/>
  <c r="E44" i="14" s="1"/>
  <c r="E47" i="14"/>
  <c r="F49" i="14"/>
  <c r="D45" i="14"/>
  <c r="D44" i="14" s="1"/>
  <c r="E49" i="14"/>
  <c r="C51" i="14"/>
  <c r="G51" i="14"/>
  <c r="B51" i="14"/>
  <c r="F53" i="14"/>
  <c r="B53" i="14"/>
  <c r="C53" i="14"/>
  <c r="F51" i="14"/>
  <c r="D53" i="14"/>
  <c r="G53" i="14"/>
  <c r="C47" i="14"/>
  <c r="B63" i="14" a="1"/>
  <c r="E63" i="14" s="1"/>
  <c r="B69" i="14" a="1"/>
  <c r="C69" i="14" s="1"/>
  <c r="B65" i="14" a="1"/>
  <c r="E65" i="14" s="1"/>
  <c r="B61" i="14" a="1"/>
  <c r="E61" i="14" s="1"/>
  <c r="B67" i="14" a="1"/>
  <c r="F67" i="14" s="1"/>
  <c r="B59" i="14" a="1"/>
  <c r="B59" i="14" s="1"/>
  <c r="B58" i="14" s="1"/>
  <c r="B75" i="14" l="1" a="1"/>
  <c r="B75" i="14" s="1"/>
  <c r="B83" i="14" a="1"/>
  <c r="B81" i="14" a="1"/>
  <c r="E81" i="14" s="1"/>
  <c r="B67" i="14"/>
  <c r="D63" i="14"/>
  <c r="C61" i="14"/>
  <c r="H61" i="14"/>
  <c r="B61" i="14"/>
  <c r="F63" i="14"/>
  <c r="B73" i="14" a="1"/>
  <c r="B79" i="14" a="1"/>
  <c r="D79" i="14" s="1"/>
  <c r="G61" i="14"/>
  <c r="C85" i="14"/>
  <c r="B85" i="14"/>
  <c r="F61" i="14"/>
  <c r="D61" i="14"/>
  <c r="B77" i="14" a="1"/>
  <c r="C77" i="14" s="1"/>
  <c r="H63" i="14"/>
  <c r="B69" i="14"/>
  <c r="D65" i="14"/>
  <c r="H59" i="14"/>
  <c r="H58" i="14" s="1"/>
  <c r="G67" i="14"/>
  <c r="D67" i="14"/>
  <c r="C63" i="14"/>
  <c r="G63" i="14"/>
  <c r="B63" i="14"/>
  <c r="G65" i="14"/>
  <c r="B65" i="14"/>
  <c r="C65" i="14"/>
  <c r="F59" i="14"/>
  <c r="F58" i="14" s="1"/>
  <c r="E59" i="14"/>
  <c r="E58" i="14" s="1"/>
  <c r="C59" i="14"/>
  <c r="C58" i="14" s="1"/>
  <c r="H67" i="14"/>
  <c r="G59" i="14"/>
  <c r="G58" i="14" s="1"/>
  <c r="H65" i="14"/>
  <c r="C67" i="14"/>
  <c r="F65" i="14"/>
  <c r="D59" i="14"/>
  <c r="D58" i="14" s="1"/>
  <c r="E67" i="14"/>
  <c r="C75" i="14" l="1"/>
  <c r="E75" i="14"/>
  <c r="D75" i="14"/>
  <c r="H75" i="14"/>
  <c r="F75" i="14"/>
  <c r="B97" i="14" a="1"/>
  <c r="C97" i="14" s="1"/>
  <c r="G75" i="14"/>
  <c r="C81" i="14"/>
  <c r="B81" i="14"/>
  <c r="F81" i="14"/>
  <c r="B91" i="14" a="1"/>
  <c r="D91" i="14" s="1"/>
  <c r="G79" i="14"/>
  <c r="C99" i="14"/>
  <c r="C79" i="14"/>
  <c r="H81" i="14"/>
  <c r="B93" i="14" a="1"/>
  <c r="H93" i="14" s="1"/>
  <c r="G81" i="14"/>
  <c r="D81" i="14"/>
  <c r="B83" i="14"/>
  <c r="C83" i="14"/>
  <c r="C73" i="14"/>
  <c r="C72" i="14" s="1"/>
  <c r="B73" i="14"/>
  <c r="B72" i="14" s="1"/>
  <c r="B89" i="14" a="1"/>
  <c r="B87" i="14" a="1"/>
  <c r="E73" i="14"/>
  <c r="E72" i="14" s="1"/>
  <c r="B99" i="14"/>
  <c r="B95" i="14" a="1"/>
  <c r="H95" i="14" s="1"/>
  <c r="H73" i="14"/>
  <c r="H72" i="14" s="1"/>
  <c r="F73" i="14"/>
  <c r="F72" i="14" s="1"/>
  <c r="G73" i="14"/>
  <c r="G72" i="14" s="1"/>
  <c r="D73" i="14"/>
  <c r="D72" i="14" s="1"/>
  <c r="E77" i="14"/>
  <c r="H77" i="14"/>
  <c r="F77" i="14"/>
  <c r="G77" i="14"/>
  <c r="D77" i="14"/>
  <c r="B77" i="14"/>
  <c r="B79" i="14"/>
  <c r="F79" i="14"/>
  <c r="H79" i="14"/>
  <c r="E79" i="14"/>
  <c r="B91" i="14" l="1"/>
  <c r="B97" i="14"/>
  <c r="B101" i="14" a="1"/>
  <c r="H101" i="14" s="1"/>
  <c r="H100" i="14" s="1"/>
  <c r="F91" i="14"/>
  <c r="B111" i="14" a="1"/>
  <c r="B111" i="14" s="1"/>
  <c r="G91" i="14"/>
  <c r="B105" i="14" a="1"/>
  <c r="E105" i="14" s="1"/>
  <c r="B103" i="14" a="1"/>
  <c r="B103" i="14" s="1"/>
  <c r="D93" i="14"/>
  <c r="C91" i="14"/>
  <c r="C113" i="14"/>
  <c r="E91" i="14"/>
  <c r="H91" i="14"/>
  <c r="F93" i="14"/>
  <c r="G93" i="14"/>
  <c r="C93" i="14"/>
  <c r="B95" i="14"/>
  <c r="D95" i="14"/>
  <c r="F95" i="14"/>
  <c r="C95" i="14"/>
  <c r="B113" i="14"/>
  <c r="B109" i="14" a="1"/>
  <c r="E109" i="14" s="1"/>
  <c r="B107" i="14" a="1"/>
  <c r="B107" i="14" s="1"/>
  <c r="B93" i="14"/>
  <c r="E93" i="14"/>
  <c r="E89" i="14"/>
  <c r="G89" i="14"/>
  <c r="F89" i="14"/>
  <c r="B89" i="14"/>
  <c r="H89" i="14"/>
  <c r="D89" i="14"/>
  <c r="C89" i="14"/>
  <c r="G87" i="14"/>
  <c r="G86" i="14" s="1"/>
  <c r="E87" i="14"/>
  <c r="E86" i="14" s="1"/>
  <c r="C87" i="14"/>
  <c r="C86" i="14" s="1"/>
  <c r="B87" i="14"/>
  <c r="B86" i="14" s="1"/>
  <c r="H87" i="14"/>
  <c r="H86" i="14" s="1"/>
  <c r="D87" i="14"/>
  <c r="D86" i="14" s="1"/>
  <c r="F87" i="14"/>
  <c r="F86" i="14" s="1"/>
  <c r="E95" i="14"/>
  <c r="G95" i="14"/>
  <c r="D101" i="14" l="1"/>
  <c r="D100" i="14" s="1"/>
  <c r="C101" i="14"/>
  <c r="C100" i="14" s="1"/>
  <c r="C111" i="14"/>
  <c r="D103" i="14"/>
  <c r="G101" i="14"/>
  <c r="G100" i="14" s="1"/>
  <c r="B119" i="14" a="1"/>
  <c r="C119" i="14" s="1"/>
  <c r="F101" i="14"/>
  <c r="F100" i="14" s="1"/>
  <c r="E101" i="14"/>
  <c r="E100" i="14" s="1"/>
  <c r="C103" i="14"/>
  <c r="B101" i="14"/>
  <c r="B100" i="14" s="1"/>
  <c r="B115" i="14" a="1"/>
  <c r="F115" i="14" s="1"/>
  <c r="F114" i="14" s="1"/>
  <c r="C105" i="14"/>
  <c r="B123" i="14" a="1"/>
  <c r="G123" i="14" s="1"/>
  <c r="B105" i="14"/>
  <c r="G105" i="14"/>
  <c r="H105" i="14"/>
  <c r="H103" i="14"/>
  <c r="E103" i="14"/>
  <c r="G103" i="14"/>
  <c r="F103" i="14"/>
  <c r="C127" i="14"/>
  <c r="B121" i="14" a="1"/>
  <c r="E121" i="14" s="1"/>
  <c r="D105" i="14"/>
  <c r="F105" i="14"/>
  <c r="B125" i="14" a="1"/>
  <c r="B125" i="14" s="1"/>
  <c r="B127" i="14"/>
  <c r="C107" i="14"/>
  <c r="D107" i="14"/>
  <c r="B117" i="14" a="1"/>
  <c r="F117" i="14" s="1"/>
  <c r="G107" i="14"/>
  <c r="H107" i="14"/>
  <c r="H109" i="14"/>
  <c r="G109" i="14"/>
  <c r="B109" i="14"/>
  <c r="E107" i="14"/>
  <c r="D109" i="14"/>
  <c r="F109" i="14"/>
  <c r="F107" i="14"/>
  <c r="C109" i="14"/>
  <c r="H119" i="14" l="1"/>
  <c r="E119" i="14"/>
  <c r="D119" i="14"/>
  <c r="G119" i="14"/>
  <c r="B119" i="14"/>
  <c r="F119" i="14"/>
  <c r="H115" i="14"/>
  <c r="H114" i="14" s="1"/>
  <c r="B133" i="14" a="1"/>
  <c r="D133" i="14" s="1"/>
  <c r="H123" i="14"/>
  <c r="C123" i="14"/>
  <c r="C115" i="14"/>
  <c r="C114" i="14" s="1"/>
  <c r="B121" i="14"/>
  <c r="E115" i="14"/>
  <c r="E114" i="14" s="1"/>
  <c r="B115" i="14"/>
  <c r="B114" i="14" s="1"/>
  <c r="D123" i="14"/>
  <c r="B129" i="14" a="1"/>
  <c r="F129" i="14" s="1"/>
  <c r="F128" i="14" s="1"/>
  <c r="B137" i="14" a="1"/>
  <c r="F137" i="14" s="1"/>
  <c r="B139" i="14" a="1"/>
  <c r="B139" i="14" s="1"/>
  <c r="B123" i="14"/>
  <c r="E123" i="14"/>
  <c r="D115" i="14"/>
  <c r="D114" i="14" s="1"/>
  <c r="G115" i="14"/>
  <c r="G114" i="14" s="1"/>
  <c r="H117" i="14"/>
  <c r="B135" i="14" a="1"/>
  <c r="C135" i="14" s="1"/>
  <c r="E117" i="14"/>
  <c r="B141" i="14"/>
  <c r="G121" i="14"/>
  <c r="D121" i="14"/>
  <c r="C141" i="14"/>
  <c r="H121" i="14"/>
  <c r="F123" i="14"/>
  <c r="F121" i="14"/>
  <c r="C125" i="14"/>
  <c r="B131" i="14" a="1"/>
  <c r="G131" i="14" s="1"/>
  <c r="D117" i="14"/>
  <c r="C121" i="14"/>
  <c r="G117" i="14"/>
  <c r="C117" i="14"/>
  <c r="B117" i="14"/>
  <c r="B133" i="14" l="1"/>
  <c r="C133" i="14"/>
  <c r="H133" i="14"/>
  <c r="E133" i="14"/>
  <c r="F133" i="14"/>
  <c r="G133" i="14"/>
  <c r="D129" i="14"/>
  <c r="D128" i="14" s="1"/>
  <c r="C129" i="14"/>
  <c r="C128" i="14" s="1"/>
  <c r="H129" i="14"/>
  <c r="H128" i="14" s="1"/>
  <c r="E129" i="14"/>
  <c r="E128" i="14" s="1"/>
  <c r="H135" i="14"/>
  <c r="G135" i="14"/>
  <c r="G137" i="14"/>
  <c r="E137" i="14"/>
  <c r="B153" i="14" a="1"/>
  <c r="B153" i="14" s="1"/>
  <c r="B145" i="14" a="1"/>
  <c r="F145" i="14" s="1"/>
  <c r="B137" i="14"/>
  <c r="G129" i="14"/>
  <c r="G128" i="14" s="1"/>
  <c r="H137" i="14"/>
  <c r="B129" i="14"/>
  <c r="B128" i="14" s="1"/>
  <c r="C155" i="14"/>
  <c r="B147" i="14" a="1"/>
  <c r="B147" i="14" s="1"/>
  <c r="C139" i="14"/>
  <c r="B149" i="14" a="1"/>
  <c r="B149" i="14" s="1"/>
  <c r="D137" i="14"/>
  <c r="C137" i="14"/>
  <c r="B155" i="14"/>
  <c r="B151" i="14" a="1"/>
  <c r="F151" i="14" s="1"/>
  <c r="B135" i="14"/>
  <c r="E135" i="14"/>
  <c r="B131" i="14"/>
  <c r="B143" i="14" a="1"/>
  <c r="B143" i="14" s="1"/>
  <c r="B142" i="14" s="1"/>
  <c r="E131" i="14"/>
  <c r="F135" i="14"/>
  <c r="D135" i="14"/>
  <c r="H131" i="14"/>
  <c r="F131" i="14"/>
  <c r="D131" i="14"/>
  <c r="C131" i="14"/>
  <c r="H145" i="14" l="1"/>
  <c r="B165" i="14" a="1"/>
  <c r="C165" i="14" s="1"/>
  <c r="C153" i="14"/>
  <c r="D145" i="14"/>
  <c r="E145" i="14"/>
  <c r="B145" i="14"/>
  <c r="G145" i="14"/>
  <c r="C145" i="14"/>
  <c r="D147" i="14"/>
  <c r="G147" i="14"/>
  <c r="H147" i="14"/>
  <c r="C147" i="14"/>
  <c r="E147" i="14"/>
  <c r="F147" i="14"/>
  <c r="B157" i="14" a="1"/>
  <c r="D157" i="14" s="1"/>
  <c r="D156" i="14" s="1"/>
  <c r="B161" i="14" a="1"/>
  <c r="B161" i="14" s="1"/>
  <c r="D143" i="14"/>
  <c r="D142" i="14" s="1"/>
  <c r="F149" i="14"/>
  <c r="B159" i="14" a="1"/>
  <c r="G159" i="14" s="1"/>
  <c r="G151" i="14"/>
  <c r="B163" i="14" a="1"/>
  <c r="F163" i="14" s="1"/>
  <c r="E143" i="14"/>
  <c r="E142" i="14" s="1"/>
  <c r="G149" i="14"/>
  <c r="D151" i="14"/>
  <c r="E149" i="14"/>
  <c r="H149" i="14"/>
  <c r="H151" i="14"/>
  <c r="B167" i="14" a="1"/>
  <c r="C167" i="14" s="1"/>
  <c r="H143" i="14"/>
  <c r="H142" i="14" s="1"/>
  <c r="F143" i="14"/>
  <c r="F142" i="14" s="1"/>
  <c r="C149" i="14"/>
  <c r="D149" i="14"/>
  <c r="C151" i="14"/>
  <c r="B151" i="14"/>
  <c r="C143" i="14"/>
  <c r="C142" i="14" s="1"/>
  <c r="G143" i="14"/>
  <c r="G142" i="14" s="1"/>
  <c r="E151" i="14"/>
  <c r="E165" i="14" l="1"/>
  <c r="G165" i="14"/>
  <c r="F165" i="14"/>
  <c r="B165" i="14"/>
  <c r="D165" i="14"/>
  <c r="H165" i="14"/>
  <c r="C163" i="14"/>
  <c r="C157" i="14"/>
  <c r="C156" i="14" s="1"/>
  <c r="G157" i="14"/>
  <c r="G156" i="14" s="1"/>
  <c r="H157" i="14"/>
  <c r="H156" i="14" s="1"/>
  <c r="B157" i="14"/>
  <c r="B156" i="14" s="1"/>
  <c r="H163" i="14"/>
  <c r="E157" i="14"/>
  <c r="E156" i="14" s="1"/>
  <c r="F157" i="14"/>
  <c r="F156" i="14" s="1"/>
  <c r="B163" i="14"/>
  <c r="D161" i="14"/>
  <c r="H161" i="14"/>
  <c r="E161" i="14"/>
  <c r="F161" i="14"/>
  <c r="C161" i="14"/>
  <c r="G161" i="14"/>
  <c r="C159" i="14"/>
  <c r="H159" i="14"/>
  <c r="E159" i="14"/>
  <c r="B159" i="14"/>
  <c r="F159" i="14"/>
  <c r="D159" i="14"/>
  <c r="B167" i="14"/>
  <c r="D163" i="14"/>
  <c r="G163" i="14"/>
  <c r="E163" i="14"/>
</calcChain>
</file>

<file path=xl/sharedStrings.xml><?xml version="1.0" encoding="utf-8"?>
<sst xmlns="http://schemas.openxmlformats.org/spreadsheetml/2006/main" count="112" uniqueCount="59">
  <si>
    <t>Notes:</t>
  </si>
  <si>
    <t>Employee Certification Form</t>
  </si>
  <si>
    <t xml:space="preserve">VOCA Board Meeting </t>
  </si>
  <si>
    <t>Reminder: VOCA Forms can be found here</t>
  </si>
  <si>
    <t>Reminder: Review SAR for changes</t>
  </si>
  <si>
    <r>
      <rPr>
        <sz val="14"/>
        <color rgb="FFFF0000"/>
        <rFont val="Trebuchet MS"/>
        <family val="2"/>
        <scheme val="minor"/>
      </rPr>
      <t>Anything underlined in this calendar is a link.</t>
    </r>
    <r>
      <rPr>
        <sz val="14"/>
        <color rgb="FF0070C0"/>
        <rFont val="Trebuchet MS"/>
        <family val="2"/>
        <scheme val="minor"/>
      </rPr>
      <t xml:space="preserve"> Don’t forget to upload any newsworthy articles about your agency to OK Grants. </t>
    </r>
  </si>
  <si>
    <t>May MFR Opens</t>
  </si>
  <si>
    <t>August MFR Opens</t>
  </si>
  <si>
    <t>October MFR Opens</t>
  </si>
  <si>
    <t>November MFR Opens</t>
  </si>
  <si>
    <t>February MFR Opens</t>
  </si>
  <si>
    <r>
      <rPr>
        <sz val="14"/>
        <color rgb="FFFF6699"/>
        <rFont val="Trebuchet MS"/>
        <family val="2"/>
        <scheme val="minor"/>
      </rPr>
      <t>Don’t forget to contact your monitor with changes in Project Director, Financial Officer, or Authorized Official.</t>
    </r>
    <r>
      <rPr>
        <sz val="14"/>
        <color rgb="FF3CBA48"/>
        <rFont val="Trebuchet MS"/>
        <family val="2"/>
        <scheme val="minor"/>
      </rPr>
      <t xml:space="preserve"> </t>
    </r>
  </si>
  <si>
    <t>End of 2nd Quarter</t>
  </si>
  <si>
    <t>End of 3rd Quarter</t>
  </si>
  <si>
    <t>End of 1st Quarter</t>
  </si>
  <si>
    <t>October</t>
  </si>
  <si>
    <t>End of 4th Quarter</t>
  </si>
  <si>
    <t>Reminder: Upload this form for changes in personnel or %</t>
  </si>
  <si>
    <t>PMTs are emailed to the Project Directors. If you don’t have the PMT you can go our website</t>
  </si>
  <si>
    <t>Begin working on the next VOCA Grant (recommended)</t>
  </si>
  <si>
    <t>LAST DAY TO REQUEST A GRANT ADJUSTMENT (GAN)</t>
  </si>
  <si>
    <t>Review Grant for any Budget Modifications</t>
  </si>
  <si>
    <t xml:space="preserve">SAR DUE 
(Tentative)      </t>
  </si>
  <si>
    <t>January MFR Opens</t>
  </si>
  <si>
    <t>April MFR Opens</t>
  </si>
  <si>
    <t>July MFR Opens</t>
  </si>
  <si>
    <t>SUNDAY</t>
  </si>
  <si>
    <t>2025 VOCA Grant Opens</t>
  </si>
  <si>
    <t>PMTs are emailed to the Project Directors. If you don’t have the PMT you can go to our website.</t>
  </si>
  <si>
    <t>The 2025 VOCA grant application is due March 7, 2024. Please call    405-264-5006 or email VOCAhelp@dac.state.ok.us for any        questions you have.</t>
  </si>
  <si>
    <t>2025 VOCA Grant Applications Due</t>
  </si>
  <si>
    <t>PMT for last quarter is sent out and due on October 30, 2025</t>
  </si>
  <si>
    <t>Financial Training (Tentative)</t>
  </si>
  <si>
    <r>
      <t>All necessary initial GANs are</t>
    </r>
    <r>
      <rPr>
        <b/>
        <sz val="11"/>
        <color theme="1"/>
        <rFont val="Arial"/>
        <family val="2"/>
        <scheme val="major"/>
      </rPr>
      <t xml:space="preserve"> DUE</t>
    </r>
  </si>
  <si>
    <t>If your FY ends September 30 and your AGENCY expended $1,000,000 or more in federal funds, please email your single audit as soon as you receive it to VOCAhelp@dac.state.ok.us</t>
  </si>
  <si>
    <t xml:space="preserve">If your FY ends December 31 and your AGENCY expended $1,000,000 or more in federal funds, please email your single audit as soon as you receive it to VOCAhelp@dac.state.ok.us </t>
  </si>
  <si>
    <t>NOVEMBER MFR DUE</t>
  </si>
  <si>
    <t>December MFR &amp; Q1 QFR Opens</t>
  </si>
  <si>
    <t>DECEMBER MFR &amp; Q1 QFR DUE</t>
  </si>
  <si>
    <t>Q1 PMT DUE</t>
  </si>
  <si>
    <t>JANUARY MFR DUE</t>
  </si>
  <si>
    <t>FEBRUARY MFR DUE</t>
  </si>
  <si>
    <t>March MFR &amp; Q2 QFR Open</t>
  </si>
  <si>
    <t>MARCH MFR &amp; Q2 QFR DUE</t>
  </si>
  <si>
    <t>Q2 PMT DUE</t>
  </si>
  <si>
    <t>APRIL MFR DUE</t>
  </si>
  <si>
    <t>MAY MFR DUE</t>
  </si>
  <si>
    <t>June MFR &amp; Q3 QFR Open</t>
  </si>
  <si>
    <t>JUNE MFR &amp; Q3 QFR DUE</t>
  </si>
  <si>
    <t>Q3 PMT DUE</t>
  </si>
  <si>
    <t>JULY MFR DUE</t>
  </si>
  <si>
    <t>September MFR &amp; Q4 QFR Open</t>
  </si>
  <si>
    <t>Start of 2025 Grant</t>
  </si>
  <si>
    <t>Award Packet Signatures DUE</t>
  </si>
  <si>
    <r>
      <t xml:space="preserve">Last MFR &amp; QFR of 2024 Grant Period </t>
    </r>
    <r>
      <rPr>
        <b/>
        <u/>
        <sz val="10"/>
        <color theme="10"/>
        <rFont val="Trebuchet MS"/>
        <family val="2"/>
        <charset val="177"/>
        <scheme val="minor"/>
      </rPr>
      <t>DUE</t>
    </r>
  </si>
  <si>
    <t xml:space="preserve">2024 Q4      PMT DUE     </t>
  </si>
  <si>
    <t>1st MFR of 2025 GRANT DUE</t>
  </si>
  <si>
    <t>AUGUST MFR DUE</t>
  </si>
  <si>
    <r>
      <rPr>
        <b/>
        <sz val="12"/>
        <color rgb="FF00B0F0"/>
        <rFont val="Arial"/>
        <family val="2"/>
        <scheme val="major"/>
      </rPr>
      <t xml:space="preserve">Special Conditions, Revised Policies &amp; Procedures, Revised Goals &amp; Objectives due.              </t>
    </r>
    <r>
      <rPr>
        <b/>
        <sz val="12"/>
        <color rgb="FFFF0000"/>
        <rFont val="Arial"/>
        <family val="2"/>
        <scheme val="major"/>
      </rPr>
      <t>If your FY ends September 30 and your AGENCY expended $1,000,000 or more in federal funds, please email your single audit as soon as you receive it to VOCAhelp@dac.state.ok.us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</si>
</sst>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"/>
  </numFmts>
  <fonts count="52">
    <font>
      <sz val="11"/>
      <name val="Trebuchet MS"/>
      <family val="2"/>
      <scheme val="minor"/>
    </font>
    <font>
      <sz val="11"/>
      <color theme="1"/>
      <name val="Trebuchet MS"/>
      <family val="2"/>
      <scheme val="minor"/>
    </font>
    <font>
      <sz val="8"/>
      <name val="Arial"/>
      <family val="2"/>
    </font>
    <font>
      <sz val="10"/>
      <name val="Century Gothic"/>
      <family val="2"/>
    </font>
    <font>
      <b/>
      <sz val="11"/>
      <color theme="0"/>
      <name val="Trebuchet MS"/>
      <family val="2"/>
      <scheme val="minor"/>
    </font>
    <font>
      <b/>
      <sz val="14"/>
      <color theme="0"/>
      <name val="Trebuchet MS"/>
      <family val="2"/>
      <scheme val="minor"/>
    </font>
    <font>
      <b/>
      <sz val="28"/>
      <color theme="0"/>
      <name val="Arial"/>
      <family val="2"/>
      <scheme val="major"/>
    </font>
    <font>
      <sz val="36"/>
      <color theme="4" tint="-0.24994659260841701"/>
      <name val="Trebuchet MS"/>
      <family val="2"/>
      <scheme val="minor"/>
    </font>
    <font>
      <b/>
      <sz val="11"/>
      <color theme="3"/>
      <name val="Arial"/>
      <family val="2"/>
      <scheme val="major"/>
    </font>
    <font>
      <sz val="16"/>
      <color theme="1"/>
      <name val="Trebuchet MS"/>
      <family val="2"/>
      <scheme val="minor"/>
    </font>
    <font>
      <b/>
      <sz val="11"/>
      <color theme="0"/>
      <name val="Arial"/>
      <family val="2"/>
      <scheme val="major"/>
    </font>
    <font>
      <sz val="11"/>
      <name val="Trebuchet MS"/>
      <family val="2"/>
      <scheme val="minor"/>
    </font>
    <font>
      <sz val="11"/>
      <color theme="1"/>
      <name val="Arial"/>
      <family val="2"/>
      <scheme val="major"/>
    </font>
    <font>
      <sz val="11"/>
      <color indexed="63"/>
      <name val="Trebuchet MS"/>
      <family val="2"/>
      <scheme val="minor"/>
    </font>
    <font>
      <b/>
      <sz val="11"/>
      <color theme="1"/>
      <name val="Trebuchet MS"/>
      <family val="2"/>
      <scheme val="minor"/>
    </font>
    <font>
      <i/>
      <sz val="11"/>
      <color theme="3" tint="-0.24994659260841701"/>
      <name val="Trebuchet MS"/>
      <family val="2"/>
      <scheme val="minor"/>
    </font>
    <font>
      <sz val="11"/>
      <color rgb="FF9C0006"/>
      <name val="Trebuchet MS"/>
      <family val="2"/>
      <scheme val="minor"/>
    </font>
    <font>
      <u/>
      <sz val="11"/>
      <color theme="10"/>
      <name val="Trebuchet MS"/>
      <family val="2"/>
      <scheme val="minor"/>
    </font>
    <font>
      <sz val="14"/>
      <color rgb="FF0070C0"/>
      <name val="Trebuchet MS"/>
      <family val="2"/>
      <scheme val="minor"/>
    </font>
    <font>
      <sz val="14"/>
      <color rgb="FFFF0000"/>
      <name val="Trebuchet MS"/>
      <family val="2"/>
      <scheme val="minor"/>
    </font>
    <font>
      <sz val="14"/>
      <color rgb="FFFF0000"/>
      <name val="Arial"/>
      <family val="2"/>
      <scheme val="major"/>
    </font>
    <font>
      <b/>
      <sz val="14"/>
      <color rgb="FFFF0000"/>
      <name val="Trebuchet MS"/>
      <family val="2"/>
      <scheme val="minor"/>
    </font>
    <font>
      <b/>
      <u/>
      <sz val="14"/>
      <color rgb="FFFF0000"/>
      <name val="Trebuchet MS"/>
      <family val="2"/>
      <scheme val="minor"/>
    </font>
    <font>
      <b/>
      <sz val="14"/>
      <color theme="4" tint="-0.499984740745262"/>
      <name val="Arial"/>
      <family val="2"/>
      <scheme val="major"/>
    </font>
    <font>
      <b/>
      <sz val="18"/>
      <color rgb="FF30267E"/>
      <name val="Arial"/>
      <family val="2"/>
      <scheme val="major"/>
    </font>
    <font>
      <sz val="14"/>
      <color rgb="FF3CBA48"/>
      <name val="Trebuchet MS"/>
      <family val="2"/>
      <scheme val="minor"/>
    </font>
    <font>
      <sz val="14"/>
      <color rgb="FFFF6699"/>
      <name val="Trebuchet MS"/>
      <family val="2"/>
      <scheme val="minor"/>
    </font>
    <font>
      <b/>
      <sz val="11"/>
      <color rgb="FF00B0F0"/>
      <name val="Arial"/>
      <family val="2"/>
      <scheme val="major"/>
    </font>
    <font>
      <b/>
      <u/>
      <sz val="16"/>
      <color rgb="FFFF0000"/>
      <name val="Trebuchet MS"/>
      <family val="2"/>
      <scheme val="minor"/>
    </font>
    <font>
      <b/>
      <sz val="16"/>
      <color rgb="FFFF66CC"/>
      <name val="Trebuchet MS"/>
      <family val="2"/>
      <scheme val="minor"/>
    </font>
    <font>
      <b/>
      <u/>
      <sz val="14"/>
      <color rgb="FFFF66CC"/>
      <name val="Trebuchet MS"/>
      <family val="2"/>
      <scheme val="minor"/>
    </font>
    <font>
      <b/>
      <sz val="12"/>
      <color theme="1"/>
      <name val="Trebuchet MS"/>
      <family val="2"/>
      <scheme val="minor"/>
    </font>
    <font>
      <b/>
      <sz val="12"/>
      <color rgb="FFFF0000"/>
      <name val="Arial"/>
      <family val="2"/>
      <scheme val="major"/>
    </font>
    <font>
      <b/>
      <sz val="12"/>
      <color rgb="FF00B0F0"/>
      <name val="Arial"/>
      <family val="2"/>
      <scheme val="major"/>
    </font>
    <font>
      <b/>
      <u/>
      <sz val="11"/>
      <color theme="10"/>
      <name val="Trebuchet MS"/>
      <family val="2"/>
      <scheme val="minor"/>
    </font>
    <font>
      <b/>
      <u/>
      <sz val="10"/>
      <color rgb="FF2214DE"/>
      <name val="Trebuchet MS"/>
      <family val="2"/>
      <scheme val="minor"/>
    </font>
    <font>
      <b/>
      <sz val="10"/>
      <name val="Trebuchet MS"/>
      <family val="2"/>
      <scheme val="minor"/>
    </font>
    <font>
      <b/>
      <sz val="11"/>
      <color theme="1"/>
      <name val="Arial"/>
      <family val="2"/>
      <scheme val="major"/>
    </font>
    <font>
      <b/>
      <sz val="10"/>
      <color theme="1"/>
      <name val="Arial"/>
      <family val="2"/>
      <scheme val="major"/>
    </font>
    <font>
      <b/>
      <u/>
      <sz val="10"/>
      <color rgb="FFFF66CC"/>
      <name val="Trebuchet MS"/>
      <family val="2"/>
      <scheme val="minor"/>
    </font>
    <font>
      <b/>
      <sz val="16"/>
      <color theme="1"/>
      <name val="Trebuchet MS"/>
      <family val="2"/>
      <scheme val="minor"/>
    </font>
    <font>
      <sz val="11"/>
      <color theme="1"/>
      <name val="ADLaM Display"/>
    </font>
    <font>
      <b/>
      <sz val="11"/>
      <color theme="9" tint="0.39997558519241921"/>
      <name val="Arial"/>
      <family val="2"/>
      <scheme val="major"/>
    </font>
    <font>
      <u/>
      <sz val="10"/>
      <color theme="10"/>
      <name val="Trebuchet MS"/>
      <family val="2"/>
      <charset val="177"/>
      <scheme val="minor"/>
    </font>
    <font>
      <u/>
      <sz val="10"/>
      <color theme="8" tint="-0.249977111117893"/>
      <name val="Aharoni"/>
      <charset val="177"/>
    </font>
    <font>
      <b/>
      <u/>
      <sz val="10"/>
      <color theme="10"/>
      <name val="Trebuchet MS"/>
      <family val="2"/>
      <charset val="177"/>
      <scheme val="minor"/>
    </font>
    <font>
      <u/>
      <sz val="12"/>
      <color rgb="FFFF66CC"/>
      <name val="Trebuchet MS"/>
      <family val="2"/>
      <scheme val="minor"/>
    </font>
    <font>
      <u/>
      <sz val="14"/>
      <color rgb="FFFF66CC"/>
      <name val="Trebuchet MS"/>
      <family val="2"/>
      <scheme val="minor"/>
    </font>
    <font>
      <sz val="14"/>
      <color rgb="FF00B0F0"/>
      <name val="Arial"/>
      <family val="2"/>
      <scheme val="major"/>
    </font>
    <font>
      <sz val="11"/>
      <color rgb="FF00B0F0"/>
      <name val="Arial"/>
      <family val="2"/>
      <scheme val="major"/>
    </font>
    <font>
      <sz val="11"/>
      <color rgb="FF00B0F0"/>
      <name val="Trebuchet MS"/>
      <family val="2"/>
      <scheme val="minor"/>
    </font>
    <font>
      <u/>
      <sz val="14"/>
      <color theme="9" tint="0.39997558519241921"/>
      <name val="Trebuchet MS"/>
      <family val="2"/>
      <scheme val="minor"/>
    </font>
  </fonts>
  <fills count="2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/>
      </patternFill>
    </fill>
    <fill>
      <patternFill patternType="solid">
        <fgColor theme="8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rgb="FFFFFFCC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6699"/>
        <bgColor indexed="64"/>
      </patternFill>
    </fill>
    <fill>
      <patternFill patternType="solid">
        <fgColor rgb="FFAFF27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66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ck">
        <color theme="1" tint="0.499984740745262"/>
      </left>
      <right style="thick">
        <color theme="1" tint="0.499984740745262"/>
      </right>
      <top style="thick">
        <color theme="1" tint="0.499984740745262"/>
      </top>
      <bottom style="thick">
        <color theme="1" tint="0.499984740745262"/>
      </bottom>
      <diagonal/>
    </border>
    <border>
      <left/>
      <right style="thick">
        <color theme="0"/>
      </right>
      <top/>
      <bottom/>
      <diagonal/>
    </border>
    <border>
      <left style="thin">
        <color theme="0" tint="-0.14996795556505021"/>
      </left>
      <right/>
      <top style="thin">
        <color theme="0" tint="-0.14996795556505021"/>
      </top>
      <bottom/>
      <diagonal/>
    </border>
    <border>
      <left style="thin">
        <color theme="0" tint="-0.14996795556505021"/>
      </left>
      <right/>
      <top/>
      <bottom/>
      <diagonal/>
    </border>
    <border>
      <left/>
      <right style="thin">
        <color theme="0" tint="-0.14996795556505021"/>
      </right>
      <top/>
      <bottom/>
      <diagonal/>
    </border>
    <border>
      <left style="thin">
        <color theme="0" tint="-0.14996795556505021"/>
      </left>
      <right/>
      <top/>
      <bottom style="thin">
        <color theme="0" tint="-0.14993743705557422"/>
      </bottom>
      <diagonal/>
    </border>
    <border>
      <left style="thin">
        <color theme="0" tint="-0.14996795556505021"/>
      </left>
      <right/>
      <top style="thin">
        <color theme="0" tint="-0.14993743705557422"/>
      </top>
      <bottom/>
      <diagonal/>
    </border>
    <border>
      <left/>
      <right style="thin">
        <color theme="0" tint="-0.14993743705557422"/>
      </right>
      <top style="thin">
        <color theme="0" tint="-0.14996795556505021"/>
      </top>
      <bottom/>
      <diagonal/>
    </border>
    <border>
      <left style="thin">
        <color theme="3" tint="0.39994506668294322"/>
      </left>
      <right style="thin">
        <color theme="3" tint="0.39994506668294322"/>
      </right>
      <top style="thin">
        <color theme="3" tint="0.39994506668294322"/>
      </top>
      <bottom style="thin">
        <color theme="3" tint="0.39994506668294322"/>
      </bottom>
      <diagonal/>
    </border>
    <border>
      <left/>
      <right/>
      <top style="thin">
        <color theme="4" tint="-0.24994659260841701"/>
      </top>
      <bottom style="double">
        <color theme="4" tint="-0.24994659260841701"/>
      </bottom>
      <diagonal/>
    </border>
    <border>
      <left style="thin">
        <color theme="0" tint="-0.14996795556505021"/>
      </left>
      <right/>
      <top/>
      <bottom style="thin">
        <color theme="0" tint="-0.14996795556505021"/>
      </bottom>
      <diagonal/>
    </border>
    <border>
      <left style="thin">
        <color theme="0" tint="-0.14999847407452621"/>
      </left>
      <right style="thin">
        <color theme="0" tint="-0.14996795556505021"/>
      </right>
      <top/>
      <bottom style="thin">
        <color theme="0" tint="-0.14996795556505021"/>
      </bottom>
      <diagonal/>
    </border>
    <border>
      <left style="thin">
        <color theme="0" tint="-0.14999847407452621"/>
      </left>
      <right style="thin">
        <color theme="0" tint="-0.14999847407452621"/>
      </right>
      <top/>
      <bottom style="thin">
        <color theme="0" tint="-0.14996795556505021"/>
      </bottom>
      <diagonal/>
    </border>
    <border>
      <left style="thin">
        <color theme="0" tint="-0.14999847407452621"/>
      </left>
      <right/>
      <top/>
      <bottom/>
      <diagonal/>
    </border>
    <border>
      <left style="thin">
        <color theme="0" tint="-0.14999847407452621"/>
      </left>
      <right style="thin">
        <color theme="0" tint="-0.14996795556505021"/>
      </right>
      <top/>
      <bottom style="thin">
        <color theme="0" tint="-0.14993743705557422"/>
      </bottom>
      <diagonal/>
    </border>
    <border>
      <left style="thin">
        <color theme="0" tint="-0.14999847407452621"/>
      </left>
      <right style="thin">
        <color theme="0" tint="-0.14999847407452621"/>
      </right>
      <top/>
      <bottom/>
      <diagonal/>
    </border>
    <border>
      <left/>
      <right style="thin">
        <color theme="0" tint="-0.14999847407452621"/>
      </right>
      <top/>
      <bottom style="thin">
        <color theme="0" tint="-0.14996795556505021"/>
      </bottom>
      <diagonal/>
    </border>
    <border>
      <left style="thin">
        <color theme="0" tint="-0.14999847407452621"/>
      </left>
      <right/>
      <top/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9847407452621"/>
      </right>
      <top/>
      <bottom style="thin">
        <color theme="0" tint="-0.14996795556505021"/>
      </bottom>
      <diagonal/>
    </border>
    <border>
      <left/>
      <right style="thin">
        <color theme="0" tint="-0.14999847407452621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theme="0" tint="-0.14993743705557422"/>
      </right>
      <top/>
      <bottom/>
      <diagonal/>
    </border>
    <border>
      <left style="medium">
        <color indexed="64"/>
      </left>
      <right style="thin">
        <color theme="0" tint="-0.14996795556505021"/>
      </right>
      <top style="medium">
        <color indexed="64"/>
      </top>
      <bottom style="medium">
        <color indexed="64"/>
      </bottom>
      <diagonal/>
    </border>
    <border>
      <left/>
      <right style="thin">
        <color theme="0" tint="-0.14996795556505021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theme="3" tint="0.59999389629810485"/>
      </right>
      <top/>
      <bottom/>
      <diagonal/>
    </border>
    <border>
      <left/>
      <right style="thin">
        <color theme="0" tint="-0.14993743705557422"/>
      </right>
      <top style="thin">
        <color theme="3" tint="0.59999389629810485"/>
      </top>
      <bottom/>
      <diagonal/>
    </border>
    <border>
      <left style="thin">
        <color theme="0" tint="-0.14993743705557422"/>
      </left>
      <right/>
      <top style="thin">
        <color theme="3" tint="0.79998168889431442"/>
      </top>
      <bottom/>
      <diagonal/>
    </border>
    <border>
      <left style="thin">
        <color theme="0" tint="-0.14996795556505021"/>
      </left>
      <right/>
      <top style="thin">
        <color theme="3" tint="0.79998168889431442"/>
      </top>
      <bottom/>
      <diagonal/>
    </border>
    <border>
      <left style="thin">
        <color theme="0" tint="-0.14996795556505021"/>
      </left>
      <right style="thin">
        <color theme="3" tint="0.79998168889431442"/>
      </right>
      <top/>
      <bottom style="thin">
        <color theme="0" tint="-0.14996795556505021"/>
      </bottom>
      <diagonal/>
    </border>
    <border>
      <left style="thin">
        <color theme="3" tint="0.79998168889431442"/>
      </left>
      <right/>
      <top/>
      <bottom style="thin">
        <color theme="3" tint="0.79998168889431442"/>
      </bottom>
      <diagonal/>
    </border>
    <border>
      <left/>
      <right/>
      <top style="thin">
        <color theme="0" tint="-0.14996795556505021"/>
      </top>
      <bottom/>
      <diagonal/>
    </border>
    <border>
      <left style="thin">
        <color theme="0" tint="-0.14996795556505021"/>
      </left>
      <right style="thin">
        <color theme="3" tint="0.79998168889431442"/>
      </right>
      <top style="thin">
        <color theme="3" tint="0.79998168889431442"/>
      </top>
      <bottom/>
      <diagonal/>
    </border>
    <border>
      <left style="thin">
        <color theme="3" tint="0.79998168889431442"/>
      </left>
      <right style="thin">
        <color theme="0" tint="-0.14996795556505021"/>
      </right>
      <top style="thin">
        <color theme="3" tint="0.79998168889431442"/>
      </top>
      <bottom/>
      <diagonal/>
    </border>
    <border>
      <left style="medium">
        <color theme="1"/>
      </left>
      <right style="thin">
        <color theme="3" tint="0.79998168889431442"/>
      </right>
      <top/>
      <bottom style="thin">
        <color theme="3" tint="0.79998168889431442"/>
      </bottom>
      <diagonal/>
    </border>
    <border>
      <left style="medium">
        <color theme="1"/>
      </left>
      <right style="medium">
        <color theme="1"/>
      </right>
      <top style="medium">
        <color theme="1"/>
      </top>
      <bottom style="medium">
        <color theme="1"/>
      </bottom>
      <diagonal/>
    </border>
    <border>
      <left style="thin">
        <color theme="0" tint="-0.14993743705557422"/>
      </left>
      <right style="thin">
        <color theme="0" tint="-0.14996795556505021"/>
      </right>
      <top style="thin">
        <color theme="0" tint="-0.14999847407452621"/>
      </top>
      <bottom/>
      <diagonal/>
    </border>
    <border>
      <left style="thick">
        <color theme="0"/>
      </left>
      <right style="thin">
        <color theme="0" tint="-0.14999847407452621"/>
      </right>
      <top/>
      <bottom style="thin">
        <color theme="0" tint="-0.14996795556505021"/>
      </bottom>
      <diagonal/>
    </border>
    <border>
      <left style="thin">
        <color theme="0" tint="-0.14993743705557422"/>
      </left>
      <right style="thin">
        <color theme="0" tint="-0.14999847407452621"/>
      </right>
      <top style="thin">
        <color theme="0" tint="-0.14996795556505021"/>
      </top>
      <bottom/>
      <diagonal/>
    </border>
    <border>
      <left style="thin">
        <color theme="0" tint="-0.14999847407452621"/>
      </left>
      <right style="thin">
        <color theme="0" tint="-0.14993743705557422"/>
      </right>
      <top style="thin">
        <color theme="0" tint="-0.14996795556505021"/>
      </top>
      <bottom/>
      <diagonal/>
    </border>
    <border>
      <left style="thin">
        <color theme="0" tint="-0.14999847407452621"/>
      </left>
      <right style="thin">
        <color theme="0" tint="-0.14996795556505021"/>
      </right>
      <top/>
      <bottom style="thin">
        <color theme="0" tint="-0.14999847407452621"/>
      </bottom>
      <diagonal/>
    </border>
    <border>
      <left style="thin">
        <color theme="0" tint="-0.14996795556505021"/>
      </left>
      <right style="thin">
        <color theme="0" tint="-0.14999847407452621"/>
      </right>
      <top style="medium">
        <color indexed="64"/>
      </top>
      <bottom/>
      <diagonal/>
    </border>
    <border>
      <left style="thin">
        <color theme="0" tint="-0.14996795556505021"/>
      </left>
      <right style="thin">
        <color theme="0" tint="-0.14996795556505021"/>
      </right>
      <top/>
      <bottom style="thin">
        <color theme="0" tint="-0.14999847407452621"/>
      </bottom>
      <diagonal/>
    </border>
    <border>
      <left style="thin">
        <color theme="0" tint="-0.14993743705557422"/>
      </left>
      <right/>
      <top style="thin">
        <color theme="0" tint="-0.14999847407452621"/>
      </top>
      <bottom/>
      <diagonal/>
    </border>
    <border>
      <left style="thin">
        <color theme="0" tint="-0.14993743705557422"/>
      </left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theme="0" tint="-0.14999847407452621"/>
      </left>
      <right style="thin">
        <color theme="0" tint="-0.14993743705557422"/>
      </right>
      <top/>
      <bottom/>
      <diagonal/>
    </border>
    <border>
      <left/>
      <right style="thin">
        <color theme="0" tint="-0.14993743705557422"/>
      </right>
      <top style="thin">
        <color theme="0" tint="-0.14999847407452621"/>
      </top>
      <bottom/>
      <diagonal/>
    </border>
    <border>
      <left style="thin">
        <color theme="0" tint="-0.14996795556505021"/>
      </left>
      <right style="thin">
        <color theme="0" tint="-0.14999847407452621"/>
      </right>
      <top/>
      <bottom style="thin">
        <color theme="0" tint="-0.14999847407452621"/>
      </bottom>
      <diagonal/>
    </border>
    <border>
      <left/>
      <right/>
      <top style="thin">
        <color theme="0" tint="-0.14999847407452621"/>
      </top>
      <bottom/>
      <diagonal/>
    </border>
    <border>
      <left style="thin">
        <color theme="0" tint="-0.14999847407452621"/>
      </left>
      <right/>
      <top/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/>
      <bottom style="thin">
        <color theme="0" tint="-0.14999847407452621"/>
      </bottom>
      <diagonal/>
    </border>
    <border>
      <left style="thin">
        <color theme="0" tint="-0.14996795556505021"/>
      </left>
      <right style="thin">
        <color theme="0" tint="-0.14999847407452621"/>
      </right>
      <top/>
      <bottom style="thin">
        <color theme="3" tint="0.79998168889431442"/>
      </bottom>
      <diagonal/>
    </border>
    <border>
      <left style="thin">
        <color theme="0" tint="-0.14996795556505021"/>
      </left>
      <right style="thin">
        <color theme="0" tint="-0.14999847407452621"/>
      </right>
      <top style="thin">
        <color theme="0" tint="-0.14996795556505021"/>
      </top>
      <bottom/>
      <diagonal/>
    </border>
    <border>
      <left style="thin">
        <color theme="0" tint="-0.14996795556505021"/>
      </left>
      <right style="thin">
        <color theme="0" tint="-0.14999847407452621"/>
      </right>
      <top/>
      <bottom/>
      <diagonal/>
    </border>
    <border>
      <left style="thin">
        <color theme="0" tint="-0.14996795556505021"/>
      </left>
      <right style="thin">
        <color theme="0" tint="-0.14999847407452621"/>
      </right>
      <top/>
      <bottom style="thin">
        <color theme="0" tint="-0.14993743705557422"/>
      </bottom>
      <diagonal/>
    </border>
    <border>
      <left style="thin">
        <color theme="0" tint="-0.14999847407452621"/>
      </left>
      <right style="thin">
        <color theme="0" tint="-0.14993743705557422"/>
      </right>
      <top style="thin">
        <color theme="0" tint="-0.14996795556505021"/>
      </top>
      <bottom style="medium">
        <color indexed="64"/>
      </bottom>
      <diagonal/>
    </border>
    <border>
      <left style="thin">
        <color theme="0" tint="-0.14999847407452621"/>
      </left>
      <right style="medium">
        <color indexed="64"/>
      </right>
      <top/>
      <bottom/>
      <diagonal/>
    </border>
    <border>
      <left style="thin">
        <color theme="0" tint="-0.14999847407452621"/>
      </left>
      <right style="medium">
        <color indexed="64"/>
      </right>
      <top/>
      <bottom style="thin">
        <color theme="0" tint="-0.14999847407452621"/>
      </bottom>
      <diagonal/>
    </border>
    <border>
      <left style="thin">
        <color theme="0" tint="-0.14996795556505021"/>
      </left>
      <right style="medium">
        <color indexed="64"/>
      </right>
      <top/>
      <bottom style="thin">
        <color theme="0" tint="-0.14999847407452621"/>
      </bottom>
      <diagonal/>
    </border>
    <border>
      <left/>
      <right style="thin">
        <color theme="0" tint="-0.14996795556505021"/>
      </right>
      <top/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6795556505021"/>
      </top>
      <bottom/>
      <diagonal/>
    </border>
    <border>
      <left style="thin">
        <color theme="0" tint="-0.14996795556505021"/>
      </left>
      <right/>
      <top style="thin">
        <color theme="0" tint="-0.14999847407452621"/>
      </top>
      <bottom/>
      <diagonal/>
    </border>
    <border>
      <left style="thin">
        <color theme="0" tint="-0.14996795556505021"/>
      </left>
      <right style="thin">
        <color theme="0" tint="-0.14999847407452621"/>
      </right>
      <top style="thin">
        <color theme="0" tint="-0.14996795556505021"/>
      </top>
      <bottom style="medium">
        <color indexed="64"/>
      </bottom>
      <diagonal/>
    </border>
  </borders>
  <cellStyleXfs count="18">
    <xf numFmtId="0" fontId="0" fillId="0" borderId="0" applyFill="0" applyBorder="0" applyProtection="0"/>
    <xf numFmtId="0" fontId="13" fillId="3" borderId="0" applyNumberFormat="0" applyBorder="0" applyAlignment="0" applyProtection="0"/>
    <xf numFmtId="0" fontId="7" fillId="0" borderId="0" applyNumberFormat="0" applyFill="0" applyProtection="0">
      <alignment horizontal="left" indent="3"/>
    </xf>
    <xf numFmtId="0" fontId="4" fillId="4" borderId="1" applyNumberFormat="0" applyAlignment="0" applyProtection="0"/>
    <xf numFmtId="0" fontId="5" fillId="5" borderId="2" applyNumberFormat="0" applyProtection="0">
      <alignment vertical="center"/>
    </xf>
    <xf numFmtId="164" fontId="9" fillId="0" borderId="9" applyFill="0" applyProtection="0">
      <alignment horizontal="left" vertical="center" wrapText="1" indent="1"/>
    </xf>
    <xf numFmtId="164" fontId="12" fillId="0" borderId="6" applyFill="0" applyProtection="0">
      <alignment horizontal="left" vertical="top" wrapText="1" indent="1"/>
    </xf>
    <xf numFmtId="164" fontId="1" fillId="0" borderId="0" applyNumberFormat="0" applyFill="0" applyProtection="0">
      <alignment horizontal="left" vertical="top" wrapText="1" indent="1"/>
    </xf>
    <xf numFmtId="164" fontId="11" fillId="0" borderId="8" applyNumberFormat="0" applyFill="0" applyProtection="0">
      <alignment horizontal="left" vertical="center" wrapText="1" indent="1"/>
    </xf>
    <xf numFmtId="0" fontId="6" fillId="6" borderId="0" applyNumberFormat="0" applyBorder="0" applyProtection="0">
      <alignment horizontal="center"/>
    </xf>
    <xf numFmtId="0" fontId="10" fillId="7" borderId="3" applyNumberFormat="0" applyProtection="0">
      <alignment horizontal="left" vertical="center" indent="1"/>
    </xf>
    <xf numFmtId="0" fontId="10" fillId="6" borderId="3" applyNumberFormat="0" applyProtection="0">
      <alignment horizontal="left" indent="1"/>
    </xf>
    <xf numFmtId="0" fontId="8" fillId="0" borderId="0" applyNumberFormat="0" applyFill="0" applyBorder="0" applyAlignment="0" applyProtection="0"/>
    <xf numFmtId="0" fontId="11" fillId="8" borderId="10" applyNumberFormat="0" applyFont="0" applyAlignment="0" applyProtection="0"/>
    <xf numFmtId="0" fontId="15" fillId="0" borderId="0" applyNumberFormat="0" applyFill="0" applyBorder="0" applyAlignment="0" applyProtection="0"/>
    <xf numFmtId="0" fontId="14" fillId="0" borderId="11" applyNumberFormat="0" applyFill="0" applyAlignment="0" applyProtection="0"/>
    <xf numFmtId="0" fontId="16" fillId="10" borderId="0" applyNumberFormat="0" applyBorder="0" applyAlignment="0" applyProtection="0"/>
    <xf numFmtId="0" fontId="17" fillId="0" borderId="0" applyNumberFormat="0" applyFill="0" applyBorder="0" applyAlignment="0" applyProtection="0"/>
  </cellStyleXfs>
  <cellXfs count="139">
    <xf numFmtId="0" fontId="0" fillId="0" borderId="0" xfId="0"/>
    <xf numFmtId="0" fontId="6" fillId="6" borderId="0" xfId="9">
      <alignment horizontal="center"/>
    </xf>
    <xf numFmtId="0" fontId="0" fillId="2" borderId="0" xfId="0" applyFill="1"/>
    <xf numFmtId="0" fontId="3" fillId="0" borderId="0" xfId="0" applyFont="1"/>
    <xf numFmtId="164" fontId="9" fillId="0" borderId="9" xfId="5" applyFill="1">
      <alignment horizontal="left" vertical="center" wrapText="1" indent="1"/>
    </xf>
    <xf numFmtId="164" fontId="9" fillId="0" borderId="4" xfId="5" applyFill="1" applyBorder="1">
      <alignment horizontal="left" vertical="center" wrapText="1" indent="1"/>
    </xf>
    <xf numFmtId="0" fontId="10" fillId="7" borderId="3" xfId="10">
      <alignment horizontal="left" vertical="center" indent="1"/>
    </xf>
    <xf numFmtId="0" fontId="10" fillId="6" borderId="3" xfId="11" applyAlignment="1">
      <alignment horizontal="left" vertical="center" indent="1"/>
    </xf>
    <xf numFmtId="0" fontId="0" fillId="2" borderId="0" xfId="0" applyFill="1" applyBorder="1"/>
    <xf numFmtId="0" fontId="12" fillId="0" borderId="6" xfId="6" applyNumberFormat="1" applyFill="1">
      <alignment horizontal="left" vertical="top" wrapText="1" indent="1"/>
    </xf>
    <xf numFmtId="0" fontId="12" fillId="0" borderId="5" xfId="6" applyNumberFormat="1" applyFill="1" applyBorder="1">
      <alignment horizontal="left" vertical="top" wrapText="1" indent="1"/>
    </xf>
    <xf numFmtId="0" fontId="12" fillId="0" borderId="7" xfId="6" applyNumberFormat="1" applyFill="1" applyBorder="1">
      <alignment horizontal="left" vertical="top" wrapText="1" indent="1"/>
    </xf>
    <xf numFmtId="0" fontId="12" fillId="0" borderId="12" xfId="6" applyNumberFormat="1" applyFill="1" applyBorder="1">
      <alignment horizontal="left" vertical="top" wrapText="1" indent="1"/>
    </xf>
    <xf numFmtId="0" fontId="17" fillId="0" borderId="6" xfId="17" applyNumberFormat="1" applyFill="1" applyBorder="1" applyAlignment="1">
      <alignment horizontal="center" vertical="center" wrapText="1"/>
    </xf>
    <xf numFmtId="0" fontId="23" fillId="0" borderId="6" xfId="6" applyNumberFormat="1" applyFont="1" applyFill="1">
      <alignment horizontal="left" vertical="top" wrapText="1" indent="1"/>
    </xf>
    <xf numFmtId="0" fontId="12" fillId="0" borderId="13" xfId="6" applyNumberFormat="1" applyFill="1" applyBorder="1">
      <alignment horizontal="left" vertical="top" wrapText="1" indent="1"/>
    </xf>
    <xf numFmtId="0" fontId="0" fillId="0" borderId="14" xfId="0" applyBorder="1"/>
    <xf numFmtId="0" fontId="12" fillId="0" borderId="16" xfId="6" applyNumberFormat="1" applyFill="1" applyBorder="1">
      <alignment horizontal="left" vertical="top" wrapText="1" indent="1"/>
    </xf>
    <xf numFmtId="0" fontId="27" fillId="0" borderId="6" xfId="6" applyNumberFormat="1" applyFont="1" applyFill="1" applyAlignment="1">
      <alignment horizontal="center" vertical="center" wrapText="1"/>
    </xf>
    <xf numFmtId="0" fontId="24" fillId="14" borderId="0" xfId="6" applyNumberFormat="1" applyFont="1" applyFill="1" applyBorder="1" applyAlignment="1">
      <alignment horizontal="center" vertical="center" wrapText="1"/>
    </xf>
    <xf numFmtId="0" fontId="0" fillId="0" borderId="0" xfId="0" applyBorder="1"/>
    <xf numFmtId="0" fontId="0" fillId="0" borderId="18" xfId="0" applyBorder="1"/>
    <xf numFmtId="0" fontId="23" fillId="0" borderId="13" xfId="6" applyNumberFormat="1" applyFont="1" applyFill="1" applyBorder="1">
      <alignment horizontal="left" vertical="top" wrapText="1" indent="1"/>
    </xf>
    <xf numFmtId="0" fontId="0" fillId="0" borderId="19" xfId="0" applyBorder="1"/>
    <xf numFmtId="0" fontId="0" fillId="0" borderId="20" xfId="0" applyBorder="1"/>
    <xf numFmtId="0" fontId="17" fillId="0" borderId="20" xfId="17" applyNumberFormat="1" applyFill="1" applyBorder="1" applyAlignment="1">
      <alignment horizontal="center" vertical="center" wrapText="1"/>
    </xf>
    <xf numFmtId="0" fontId="0" fillId="0" borderId="13" xfId="0" applyBorder="1"/>
    <xf numFmtId="0" fontId="12" fillId="0" borderId="13" xfId="6" applyNumberFormat="1" applyFill="1" applyBorder="1" applyAlignment="1">
      <alignment horizontal="center" vertical="center" wrapText="1"/>
    </xf>
    <xf numFmtId="0" fontId="35" fillId="17" borderId="6" xfId="17" applyNumberFormat="1" applyFont="1" applyFill="1" applyBorder="1" applyAlignment="1">
      <alignment horizontal="center" vertical="center" wrapText="1"/>
    </xf>
    <xf numFmtId="0" fontId="17" fillId="13" borderId="6" xfId="17" applyNumberFormat="1" applyFill="1" applyBorder="1" applyAlignment="1">
      <alignment horizontal="center" vertical="center" wrapText="1"/>
    </xf>
    <xf numFmtId="0" fontId="37" fillId="15" borderId="6" xfId="6" applyNumberFormat="1" applyFont="1" applyFill="1" applyAlignment="1">
      <alignment horizontal="center" vertical="top" wrapText="1"/>
    </xf>
    <xf numFmtId="0" fontId="38" fillId="0" borderId="6" xfId="6" applyNumberFormat="1" applyFont="1" applyFill="1">
      <alignment horizontal="left" vertical="top" wrapText="1" indent="1"/>
    </xf>
    <xf numFmtId="0" fontId="22" fillId="0" borderId="5" xfId="17" applyNumberFormat="1" applyFont="1" applyFill="1" applyBorder="1" applyAlignment="1">
      <alignment horizontal="center" vertical="center" wrapText="1"/>
    </xf>
    <xf numFmtId="164" fontId="40" fillId="0" borderId="9" xfId="5" applyFont="1" applyFill="1">
      <alignment horizontal="left" vertical="center" wrapText="1" indent="1"/>
    </xf>
    <xf numFmtId="0" fontId="17" fillId="0" borderId="0" xfId="17" applyNumberFormat="1" applyFill="1" applyBorder="1" applyAlignment="1">
      <alignment horizontal="center" vertical="center" wrapText="1"/>
    </xf>
    <xf numFmtId="164" fontId="9" fillId="0" borderId="23" xfId="5" applyFill="1" applyBorder="1">
      <alignment horizontal="left" vertical="center" wrapText="1" indent="1"/>
    </xf>
    <xf numFmtId="0" fontId="12" fillId="0" borderId="0" xfId="6" applyNumberFormat="1" applyFill="1" applyBorder="1">
      <alignment horizontal="left" vertical="top" wrapText="1" indent="1"/>
    </xf>
    <xf numFmtId="0" fontId="42" fillId="12" borderId="24" xfId="6" applyNumberFormat="1" applyFont="1" applyFill="1" applyBorder="1" applyAlignment="1">
      <alignment horizontal="center" vertical="center" wrapText="1"/>
    </xf>
    <xf numFmtId="0" fontId="42" fillId="12" borderId="25" xfId="6" applyNumberFormat="1" applyFont="1" applyFill="1" applyBorder="1" applyAlignment="1">
      <alignment horizontal="center" vertical="center" wrapText="1"/>
    </xf>
    <xf numFmtId="0" fontId="42" fillId="12" borderId="26" xfId="6" applyNumberFormat="1" applyFont="1" applyFill="1" applyBorder="1" applyAlignment="1">
      <alignment horizontal="center" vertical="center" wrapText="1"/>
    </xf>
    <xf numFmtId="0" fontId="12" fillId="19" borderId="6" xfId="6" applyNumberFormat="1" applyFill="1" applyAlignment="1">
      <alignment horizontal="center" vertical="center" wrapText="1"/>
    </xf>
    <xf numFmtId="0" fontId="43" fillId="9" borderId="22" xfId="17" applyNumberFormat="1" applyFont="1" applyFill="1" applyBorder="1" applyAlignment="1">
      <alignment horizontal="center" vertical="center" wrapText="1"/>
    </xf>
    <xf numFmtId="0" fontId="38" fillId="19" borderId="22" xfId="6" applyNumberFormat="1" applyFont="1" applyFill="1" applyBorder="1" applyAlignment="1">
      <alignment horizontal="center" vertical="center" wrapText="1"/>
    </xf>
    <xf numFmtId="0" fontId="22" fillId="9" borderId="22" xfId="17" applyNumberFormat="1" applyFont="1" applyFill="1" applyBorder="1" applyAlignment="1">
      <alignment horizontal="center" vertical="center" wrapText="1"/>
    </xf>
    <xf numFmtId="0" fontId="41" fillId="20" borderId="6" xfId="6" applyNumberFormat="1" applyFont="1" applyFill="1" applyAlignment="1">
      <alignment horizontal="center" vertical="center" wrapText="1"/>
    </xf>
    <xf numFmtId="0" fontId="21" fillId="16" borderId="22" xfId="16" applyNumberFormat="1" applyFont="1" applyFill="1" applyBorder="1" applyAlignment="1">
      <alignment horizontal="center" vertical="center" wrapText="1"/>
    </xf>
    <xf numFmtId="0" fontId="35" fillId="17" borderId="0" xfId="17" applyNumberFormat="1" applyFont="1" applyFill="1" applyBorder="1" applyAlignment="1">
      <alignment horizontal="center" vertical="center" wrapText="1"/>
    </xf>
    <xf numFmtId="0" fontId="28" fillId="9" borderId="22" xfId="17" applyNumberFormat="1" applyFont="1" applyFill="1" applyBorder="1" applyAlignment="1">
      <alignment horizontal="center" vertical="center" wrapText="1"/>
    </xf>
    <xf numFmtId="0" fontId="34" fillId="11" borderId="22" xfId="17" applyNumberFormat="1" applyFont="1" applyFill="1" applyBorder="1" applyAlignment="1">
      <alignment horizontal="center" vertical="center" wrapText="1"/>
    </xf>
    <xf numFmtId="0" fontId="48" fillId="0" borderId="7" xfId="6" applyNumberFormat="1" applyFont="1" applyFill="1" applyBorder="1" applyAlignment="1">
      <alignment horizontal="center" vertical="center" wrapText="1"/>
    </xf>
    <xf numFmtId="0" fontId="47" fillId="0" borderId="5" xfId="17" applyNumberFormat="1" applyFont="1" applyFill="1" applyBorder="1" applyAlignment="1">
      <alignment horizontal="center" vertical="center" wrapText="1"/>
    </xf>
    <xf numFmtId="0" fontId="47" fillId="0" borderId="6" xfId="17" applyNumberFormat="1" applyFont="1" applyFill="1" applyBorder="1" applyAlignment="1">
      <alignment horizontal="center" vertical="center" wrapText="1"/>
    </xf>
    <xf numFmtId="0" fontId="30" fillId="0" borderId="6" xfId="17" applyNumberFormat="1" applyFont="1" applyFill="1" applyBorder="1" applyAlignment="1">
      <alignment horizontal="center" vertical="center" wrapText="1"/>
    </xf>
    <xf numFmtId="0" fontId="48" fillId="0" borderId="6" xfId="6" applyNumberFormat="1" applyFont="1" applyFill="1" applyAlignment="1">
      <alignment horizontal="center" vertical="center" wrapText="1"/>
    </xf>
    <xf numFmtId="0" fontId="50" fillId="0" borderId="21" xfId="0" applyFont="1" applyBorder="1" applyAlignment="1">
      <alignment horizontal="center" vertical="center"/>
    </xf>
    <xf numFmtId="0" fontId="46" fillId="0" borderId="6" xfId="17" applyNumberFormat="1" applyFont="1" applyFill="1" applyBorder="1" applyAlignment="1">
      <alignment horizontal="center" vertical="center" wrapText="1"/>
    </xf>
    <xf numFmtId="0" fontId="49" fillId="0" borderId="7" xfId="6" applyNumberFormat="1" applyFont="1" applyFill="1" applyBorder="1" applyAlignment="1">
      <alignment horizontal="center" vertical="center" wrapText="1"/>
    </xf>
    <xf numFmtId="0" fontId="39" fillId="0" borderId="6" xfId="17" applyNumberFormat="1" applyFont="1" applyFill="1" applyBorder="1" applyAlignment="1">
      <alignment horizontal="center" vertical="center" wrapText="1"/>
    </xf>
    <xf numFmtId="0" fontId="44" fillId="9" borderId="22" xfId="17" applyNumberFormat="1" applyFont="1" applyFill="1" applyBorder="1" applyAlignment="1">
      <alignment horizontal="center" vertical="center" wrapText="1"/>
    </xf>
    <xf numFmtId="164" fontId="9" fillId="0" borderId="28" xfId="5" applyFill="1" applyBorder="1">
      <alignment horizontal="left" vertical="center" wrapText="1" indent="1"/>
    </xf>
    <xf numFmtId="0" fontId="51" fillId="21" borderId="27" xfId="17" applyNumberFormat="1" applyFont="1" applyFill="1" applyBorder="1" applyAlignment="1">
      <alignment horizontal="center" vertical="center" wrapText="1"/>
    </xf>
    <xf numFmtId="0" fontId="0" fillId="0" borderId="31" xfId="0" applyBorder="1"/>
    <xf numFmtId="0" fontId="0" fillId="0" borderId="32" xfId="0" applyBorder="1"/>
    <xf numFmtId="164" fontId="9" fillId="0" borderId="33" xfId="5" applyFill="1" applyBorder="1">
      <alignment horizontal="left" vertical="center" wrapText="1" indent="1"/>
    </xf>
    <xf numFmtId="164" fontId="9" fillId="0" borderId="34" xfId="5" applyFill="1" applyBorder="1">
      <alignment horizontal="left" vertical="center" wrapText="1" indent="1"/>
    </xf>
    <xf numFmtId="164" fontId="9" fillId="0" borderId="35" xfId="5" applyFill="1" applyBorder="1">
      <alignment horizontal="left" vertical="center" wrapText="1" indent="1"/>
    </xf>
    <xf numFmtId="0" fontId="0" fillId="0" borderId="36" xfId="0" applyBorder="1"/>
    <xf numFmtId="0" fontId="21" fillId="16" borderId="37" xfId="16" applyNumberFormat="1" applyFont="1" applyFill="1" applyBorder="1" applyAlignment="1">
      <alignment horizontal="center" vertical="center" wrapText="1"/>
    </xf>
    <xf numFmtId="0" fontId="12" fillId="0" borderId="20" xfId="6" applyNumberFormat="1" applyFill="1" applyBorder="1">
      <alignment horizontal="left" vertical="top" wrapText="1" indent="1"/>
    </xf>
    <xf numFmtId="164" fontId="9" fillId="0" borderId="38" xfId="5" applyFill="1" applyBorder="1">
      <alignment horizontal="left" vertical="center" wrapText="1" indent="1"/>
    </xf>
    <xf numFmtId="0" fontId="0" fillId="0" borderId="15" xfId="0" applyBorder="1"/>
    <xf numFmtId="0" fontId="10" fillId="7" borderId="39" xfId="10" applyBorder="1">
      <alignment horizontal="left" vertical="center" indent="1"/>
    </xf>
    <xf numFmtId="164" fontId="9" fillId="0" borderId="40" xfId="5" applyFill="1" applyBorder="1">
      <alignment horizontal="left" vertical="center" wrapText="1" indent="1"/>
    </xf>
    <xf numFmtId="164" fontId="9" fillId="0" borderId="41" xfId="5" applyFill="1" applyBorder="1">
      <alignment horizontal="left" vertical="center" wrapText="1" indent="1"/>
    </xf>
    <xf numFmtId="0" fontId="0" fillId="0" borderId="21" xfId="0" applyBorder="1"/>
    <xf numFmtId="0" fontId="17" fillId="0" borderId="13" xfId="17" applyNumberFormat="1" applyFill="1" applyBorder="1" applyAlignment="1">
      <alignment horizontal="center" vertical="center" wrapText="1"/>
    </xf>
    <xf numFmtId="0" fontId="0" fillId="0" borderId="17" xfId="0" applyBorder="1"/>
    <xf numFmtId="0" fontId="12" fillId="0" borderId="42" xfId="6" applyNumberFormat="1" applyFill="1" applyBorder="1">
      <alignment horizontal="left" vertical="top" wrapText="1" indent="1"/>
    </xf>
    <xf numFmtId="0" fontId="10" fillId="7" borderId="0" xfId="10" applyBorder="1">
      <alignment horizontal="left" vertical="center" indent="1"/>
    </xf>
    <xf numFmtId="164" fontId="9" fillId="0" borderId="43" xfId="5" applyFill="1" applyBorder="1">
      <alignment horizontal="left" vertical="center" wrapText="1" indent="1"/>
    </xf>
    <xf numFmtId="0" fontId="12" fillId="0" borderId="44" xfId="6" applyNumberFormat="1" applyFill="1" applyBorder="1">
      <alignment horizontal="left" vertical="top" wrapText="1" indent="1"/>
    </xf>
    <xf numFmtId="164" fontId="9" fillId="0" borderId="46" xfId="5" applyFill="1" applyBorder="1">
      <alignment horizontal="left" vertical="center" wrapText="1" indent="1"/>
    </xf>
    <xf numFmtId="164" fontId="9" fillId="0" borderId="47" xfId="5" applyFill="1" applyBorder="1">
      <alignment horizontal="left" vertical="center" wrapText="1" indent="1"/>
    </xf>
    <xf numFmtId="164" fontId="9" fillId="0" borderId="48" xfId="5" applyFill="1" applyBorder="1">
      <alignment horizontal="left" vertical="center" wrapText="1" indent="1"/>
    </xf>
    <xf numFmtId="0" fontId="36" fillId="17" borderId="19" xfId="0" applyFont="1" applyFill="1" applyBorder="1" applyAlignment="1">
      <alignment horizontal="center" wrapText="1"/>
    </xf>
    <xf numFmtId="0" fontId="37" fillId="15" borderId="0" xfId="6" applyNumberFormat="1" applyFont="1" applyFill="1" applyBorder="1" applyAlignment="1">
      <alignment horizontal="center" vertical="top" wrapText="1"/>
    </xf>
    <xf numFmtId="0" fontId="0" fillId="0" borderId="49" xfId="0" applyBorder="1" applyAlignment="1">
      <alignment horizontal="center"/>
    </xf>
    <xf numFmtId="0" fontId="6" fillId="6" borderId="50" xfId="9" applyBorder="1">
      <alignment horizontal="center"/>
    </xf>
    <xf numFmtId="0" fontId="0" fillId="0" borderId="51" xfId="0" applyBorder="1"/>
    <xf numFmtId="0" fontId="12" fillId="0" borderId="52" xfId="6" applyNumberFormat="1" applyFill="1" applyBorder="1">
      <alignment horizontal="left" vertical="top" wrapText="1" indent="1"/>
    </xf>
    <xf numFmtId="0" fontId="35" fillId="17" borderId="42" xfId="17" applyNumberFormat="1" applyFont="1" applyFill="1" applyBorder="1" applyAlignment="1">
      <alignment horizontal="center" vertical="center" wrapText="1"/>
    </xf>
    <xf numFmtId="0" fontId="12" fillId="0" borderId="53" xfId="6" applyNumberFormat="1" applyFill="1" applyBorder="1">
      <alignment horizontal="left" vertical="top" wrapText="1" indent="1"/>
    </xf>
    <xf numFmtId="0" fontId="10" fillId="7" borderId="21" xfId="10" applyBorder="1">
      <alignment horizontal="left" vertical="center" indent="1"/>
    </xf>
    <xf numFmtId="164" fontId="9" fillId="0" borderId="54" xfId="5" applyFill="1" applyBorder="1">
      <alignment horizontal="left" vertical="center" wrapText="1" indent="1"/>
    </xf>
    <xf numFmtId="0" fontId="12" fillId="0" borderId="14" xfId="6" applyNumberFormat="1" applyFill="1" applyBorder="1">
      <alignment horizontal="left" vertical="top" wrapText="1" indent="1"/>
    </xf>
    <xf numFmtId="0" fontId="12" fillId="0" borderId="55" xfId="6" applyNumberFormat="1" applyFill="1" applyBorder="1">
      <alignment horizontal="left" vertical="top" wrapText="1" indent="1"/>
    </xf>
    <xf numFmtId="164" fontId="9" fillId="0" borderId="55" xfId="5" applyFill="1" applyBorder="1">
      <alignment horizontal="left" vertical="center" wrapText="1" indent="1"/>
    </xf>
    <xf numFmtId="0" fontId="12" fillId="0" borderId="56" xfId="6" applyNumberFormat="1" applyFill="1" applyBorder="1">
      <alignment horizontal="left" vertical="top" wrapText="1" indent="1"/>
    </xf>
    <xf numFmtId="0" fontId="12" fillId="0" borderId="49" xfId="6" applyNumberFormat="1" applyFill="1" applyBorder="1">
      <alignment horizontal="left" vertical="top" wrapText="1" indent="1"/>
    </xf>
    <xf numFmtId="0" fontId="3" fillId="0" borderId="21" xfId="0" applyFont="1" applyBorder="1"/>
    <xf numFmtId="164" fontId="9" fillId="0" borderId="57" xfId="5" applyFill="1" applyBorder="1">
      <alignment horizontal="left" vertical="center" wrapText="1" indent="1"/>
    </xf>
    <xf numFmtId="0" fontId="47" fillId="0" borderId="21" xfId="17" applyNumberFormat="1" applyFont="1" applyFill="1" applyBorder="1" applyAlignment="1">
      <alignment horizontal="center" vertical="center" wrapText="1"/>
    </xf>
    <xf numFmtId="0" fontId="22" fillId="0" borderId="56" xfId="17" applyNumberFormat="1" applyFont="1" applyFill="1" applyBorder="1" applyAlignment="1">
      <alignment horizontal="center" vertical="center" wrapText="1"/>
    </xf>
    <xf numFmtId="0" fontId="12" fillId="0" borderId="58" xfId="6" applyNumberFormat="1" applyFill="1" applyBorder="1">
      <alignment horizontal="left" vertical="top" wrapText="1" indent="1"/>
    </xf>
    <xf numFmtId="0" fontId="12" fillId="0" borderId="59" xfId="6" applyNumberFormat="1" applyFill="1" applyBorder="1">
      <alignment horizontal="left" vertical="top" wrapText="1" indent="1"/>
    </xf>
    <xf numFmtId="0" fontId="37" fillId="15" borderId="13" xfId="6" applyNumberFormat="1" applyFont="1" applyFill="1" applyBorder="1" applyAlignment="1">
      <alignment horizontal="center" vertical="top" wrapText="1"/>
    </xf>
    <xf numFmtId="0" fontId="17" fillId="18" borderId="14" xfId="17" applyNumberFormat="1" applyFill="1" applyBorder="1" applyAlignment="1">
      <alignment horizontal="center" vertical="center" wrapText="1"/>
    </xf>
    <xf numFmtId="0" fontId="12" fillId="0" borderId="60" xfId="6" applyNumberFormat="1" applyFill="1" applyBorder="1">
      <alignment horizontal="left" vertical="top" wrapText="1" indent="1"/>
    </xf>
    <xf numFmtId="0" fontId="0" fillId="0" borderId="52" xfId="0" applyBorder="1"/>
    <xf numFmtId="0" fontId="35" fillId="17" borderId="16" xfId="17" applyNumberFormat="1" applyFont="1" applyFill="1" applyBorder="1" applyAlignment="1">
      <alignment horizontal="center" vertical="center" wrapText="1"/>
    </xf>
    <xf numFmtId="0" fontId="12" fillId="0" borderId="61" xfId="6" applyNumberFormat="1" applyFill="1" applyBorder="1">
      <alignment horizontal="left" vertical="top" wrapText="1" indent="1"/>
    </xf>
    <xf numFmtId="164" fontId="9" fillId="0" borderId="62" xfId="5" applyFill="1" applyBorder="1">
      <alignment horizontal="left" vertical="center" wrapText="1" indent="1"/>
    </xf>
    <xf numFmtId="0" fontId="12" fillId="0" borderId="17" xfId="6" applyNumberFormat="1" applyFill="1" applyBorder="1">
      <alignment horizontal="left" vertical="top" wrapText="1" indent="1"/>
    </xf>
    <xf numFmtId="164" fontId="9" fillId="0" borderId="63" xfId="5" applyFill="1" applyBorder="1">
      <alignment horizontal="left" vertical="center" wrapText="1" indent="1"/>
    </xf>
    <xf numFmtId="164" fontId="9" fillId="0" borderId="65" xfId="5" applyFill="1" applyBorder="1">
      <alignment horizontal="left" vertical="center" wrapText="1" indent="1"/>
    </xf>
    <xf numFmtId="0" fontId="35" fillId="17" borderId="13" xfId="17" applyNumberFormat="1" applyFont="1" applyFill="1" applyBorder="1" applyAlignment="1">
      <alignment horizontal="center" vertical="center" wrapText="1"/>
    </xf>
    <xf numFmtId="0" fontId="0" fillId="0" borderId="59" xfId="0" applyBorder="1"/>
    <xf numFmtId="164" fontId="0" fillId="0" borderId="8" xfId="8" applyFont="1">
      <alignment horizontal="left" vertical="center" wrapText="1" indent="1"/>
    </xf>
    <xf numFmtId="164" fontId="11" fillId="0" borderId="8" xfId="8">
      <alignment horizontal="left" vertical="center" wrapText="1" indent="1"/>
    </xf>
    <xf numFmtId="164" fontId="0" fillId="0" borderId="45" xfId="8" applyFont="1" applyBorder="1">
      <alignment horizontal="left" vertical="center" wrapText="1" indent="1"/>
    </xf>
    <xf numFmtId="164" fontId="11" fillId="0" borderId="64" xfId="8" applyBorder="1">
      <alignment horizontal="left" vertical="center" wrapText="1" indent="1"/>
    </xf>
    <xf numFmtId="164" fontId="11" fillId="0" borderId="5" xfId="8" applyBorder="1">
      <alignment horizontal="left" vertical="center" wrapText="1" indent="1"/>
    </xf>
    <xf numFmtId="0" fontId="34" fillId="0" borderId="15" xfId="17" applyFont="1" applyBorder="1" applyAlignment="1">
      <alignment horizontal="center" vertical="center"/>
    </xf>
    <xf numFmtId="0" fontId="34" fillId="0" borderId="0" xfId="17" applyFont="1" applyAlignment="1">
      <alignment horizontal="center" vertical="center"/>
    </xf>
    <xf numFmtId="0" fontId="32" fillId="0" borderId="0" xfId="7" applyNumberFormat="1" applyFont="1" applyAlignment="1">
      <alignment horizontal="center" vertical="center" wrapText="1"/>
    </xf>
    <xf numFmtId="0" fontId="31" fillId="0" borderId="0" xfId="7" applyNumberFormat="1" applyFont="1" applyAlignment="1">
      <alignment horizontal="center" vertical="center" wrapText="1"/>
    </xf>
    <xf numFmtId="0" fontId="20" fillId="0" borderId="0" xfId="7" applyNumberFormat="1" applyFont="1" applyAlignment="1">
      <alignment horizontal="center" vertical="center" wrapText="1"/>
    </xf>
    <xf numFmtId="0" fontId="1" fillId="0" borderId="0" xfId="7" applyNumberFormat="1" applyAlignment="1">
      <alignment horizontal="center" vertical="center" wrapText="1"/>
    </xf>
    <xf numFmtId="0" fontId="25" fillId="0" borderId="5" xfId="7" applyNumberFormat="1" applyFont="1" applyBorder="1" applyAlignment="1">
      <alignment horizontal="center" vertical="center" wrapText="1"/>
    </xf>
    <xf numFmtId="0" fontId="25" fillId="0" borderId="0" xfId="7" applyNumberFormat="1" applyFont="1" applyAlignment="1">
      <alignment horizontal="center" vertical="center" wrapText="1"/>
    </xf>
    <xf numFmtId="164" fontId="0" fillId="0" borderId="29" xfId="8" applyFont="1" applyBorder="1">
      <alignment horizontal="left" vertical="center" wrapText="1" indent="1"/>
    </xf>
    <xf numFmtId="164" fontId="11" fillId="0" borderId="30" xfId="8" applyBorder="1">
      <alignment horizontal="left" vertical="center" wrapText="1" indent="1"/>
    </xf>
    <xf numFmtId="0" fontId="7" fillId="0" borderId="0" xfId="2">
      <alignment horizontal="left" indent="3"/>
    </xf>
    <xf numFmtId="0" fontId="29" fillId="0" borderId="5" xfId="0" applyFont="1" applyBorder="1" applyAlignment="1">
      <alignment horizontal="center" wrapText="1"/>
    </xf>
    <xf numFmtId="0" fontId="29" fillId="0" borderId="0" xfId="0" applyFont="1" applyAlignment="1">
      <alignment horizontal="center" wrapText="1"/>
    </xf>
    <xf numFmtId="0" fontId="17" fillId="0" borderId="15" xfId="17" applyBorder="1" applyAlignment="1">
      <alignment horizontal="center"/>
    </xf>
    <xf numFmtId="0" fontId="17" fillId="0" borderId="0" xfId="17" applyAlignment="1">
      <alignment horizontal="center"/>
    </xf>
    <xf numFmtId="0" fontId="18" fillId="0" borderId="0" xfId="7" applyNumberFormat="1" applyFont="1">
      <alignment horizontal="left" vertical="top" wrapText="1" indent="1"/>
    </xf>
    <xf numFmtId="0" fontId="1" fillId="0" borderId="0" xfId="7" applyNumberFormat="1">
      <alignment horizontal="left" vertical="top" wrapText="1" indent="1"/>
    </xf>
  </cellXfs>
  <cellStyles count="18">
    <cellStyle name="40% - Accent1" xfId="1" builtinId="31" customBuiltin="1"/>
    <cellStyle name="Accent1" xfId="3" builtinId="29" customBuiltin="1"/>
    <cellStyle name="Accent5" xfId="4" builtinId="45" customBuiltin="1"/>
    <cellStyle name="Bad" xfId="16" builtinId="27"/>
    <cellStyle name="Day" xfId="5" xr:uid="{00000000-0005-0000-0000-000004000000}"/>
    <cellStyle name="Day Detail" xfId="6" xr:uid="{00000000-0005-0000-0000-000005000000}"/>
    <cellStyle name="Explanatory Text" xfId="14" builtinId="53" customBuiltin="1"/>
    <cellStyle name="Heading 1" xfId="2" builtinId="16" customBuiltin="1"/>
    <cellStyle name="Heading 2" xfId="10" builtinId="17" customBuiltin="1"/>
    <cellStyle name="Heading 3" xfId="11" builtinId="18" customBuiltin="1"/>
    <cellStyle name="Heading 4" xfId="12" builtinId="19" customBuiltin="1"/>
    <cellStyle name="Hyperlink" xfId="17" builtinId="8"/>
    <cellStyle name="Normal" xfId="0" builtinId="0" customBuiltin="1"/>
    <cellStyle name="Note" xfId="13" builtinId="10" customBuiltin="1"/>
    <cellStyle name="Notes" xfId="7" xr:uid="{00000000-0005-0000-0000-00000E000000}"/>
    <cellStyle name="Notes Header" xfId="8" xr:uid="{00000000-0005-0000-0000-00000F000000}"/>
    <cellStyle name="Title" xfId="9" builtinId="15" customBuiltin="1"/>
    <cellStyle name="Total" xfId="15" builtinId="25" customBuiltin="1"/>
  </cellStyles>
  <dxfs count="12"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F1F2F5"/>
      <rgbColor rgb="00008080"/>
      <rgbColor rgb="00E4EAF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314265"/>
      <rgbColor rgb="00CCFFCC"/>
      <rgbColor rgb="00FFEECD"/>
      <rgbColor rgb="00D0D8E2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71778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4B4B4B"/>
    </indexedColors>
    <mruColors>
      <color rgb="FFAFF272"/>
      <color rgb="FF2214DE"/>
      <color rgb="FFFF66CC"/>
      <color rgb="FFFF6699"/>
      <color rgb="FFFF9900"/>
      <color rgb="FFFF0066"/>
      <color rgb="FFFFFF66"/>
      <color rgb="FF3CBA48"/>
      <color rgb="FF30267E"/>
      <color rgb="FF1C9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Academic Calendar">
      <a:dk1>
        <a:srgbClr val="000000"/>
      </a:dk1>
      <a:lt1>
        <a:srgbClr val="FFFFFF"/>
      </a:lt1>
      <a:dk2>
        <a:srgbClr val="616668"/>
      </a:dk2>
      <a:lt2>
        <a:srgbClr val="F8F8F9"/>
      </a:lt2>
      <a:accent1>
        <a:srgbClr val="329E95"/>
      </a:accent1>
      <a:accent2>
        <a:srgbClr val="F4812B"/>
      </a:accent2>
      <a:accent3>
        <a:srgbClr val="EDB000"/>
      </a:accent3>
      <a:accent4>
        <a:srgbClr val="79B142"/>
      </a:accent4>
      <a:accent5>
        <a:srgbClr val="E34742"/>
      </a:accent5>
      <a:accent6>
        <a:srgbClr val="6D426F"/>
      </a:accent6>
      <a:hlink>
        <a:srgbClr val="2388CF"/>
      </a:hlink>
      <a:folHlink>
        <a:srgbClr val="6D426F"/>
      </a:folHlink>
    </a:clrScheme>
    <a:fontScheme name="Custom 2">
      <a:majorFont>
        <a:latin typeface="Arial"/>
        <a:ea typeface=""/>
        <a:cs typeface=""/>
      </a:majorFont>
      <a:minorFont>
        <a:latin typeface="Trebuchet MS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https://www.ok.gov/dac/Grants/Victims_Assistance_Grant_(VOCA)/index.html" TargetMode="External"/><Relationship Id="rId18" Type="http://schemas.openxmlformats.org/officeDocument/2006/relationships/hyperlink" Target="https://www.ok.gov/dac/Grants/Victims_Assistance_Grant_(VOCA)/index.html" TargetMode="External"/><Relationship Id="rId26" Type="http://schemas.openxmlformats.org/officeDocument/2006/relationships/hyperlink" Target="https://grants.ok.gov/" TargetMode="External"/><Relationship Id="rId39" Type="http://schemas.openxmlformats.org/officeDocument/2006/relationships/hyperlink" Target="https://grants.ok.gov/" TargetMode="External"/><Relationship Id="rId3" Type="http://schemas.openxmlformats.org/officeDocument/2006/relationships/hyperlink" Target="https://grants.ok.gov/" TargetMode="External"/><Relationship Id="rId21" Type="http://schemas.openxmlformats.org/officeDocument/2006/relationships/hyperlink" Target="https://www.ok.gov/dac/Grants/Victims_Assistance_Grant_(VOCA)/index.html" TargetMode="External"/><Relationship Id="rId34" Type="http://schemas.openxmlformats.org/officeDocument/2006/relationships/hyperlink" Target="https://grants.ok.gov/" TargetMode="External"/><Relationship Id="rId42" Type="http://schemas.openxmlformats.org/officeDocument/2006/relationships/hyperlink" Target="https://grants.ok.gov/" TargetMode="External"/><Relationship Id="rId47" Type="http://schemas.openxmlformats.org/officeDocument/2006/relationships/hyperlink" Target="https://grants.ok.gov/" TargetMode="External"/><Relationship Id="rId50" Type="http://schemas.openxmlformats.org/officeDocument/2006/relationships/hyperlink" Target="https://grants.ok.gov/" TargetMode="External"/><Relationship Id="rId7" Type="http://schemas.openxmlformats.org/officeDocument/2006/relationships/hyperlink" Target="https://www.ok.gov/dac/documents/Personnel%20Form.pdf" TargetMode="External"/><Relationship Id="rId12" Type="http://schemas.openxmlformats.org/officeDocument/2006/relationships/hyperlink" Target="https://www.ok.gov/dac/documents/Personnel%20Form.pdf" TargetMode="External"/><Relationship Id="rId17" Type="http://schemas.openxmlformats.org/officeDocument/2006/relationships/hyperlink" Target="https://www.ok.gov/dac/Grants/Victims_Assistance_Grant_(VOCA)/index.html" TargetMode="External"/><Relationship Id="rId25" Type="http://schemas.openxmlformats.org/officeDocument/2006/relationships/hyperlink" Target="https://grants.ok.gov/" TargetMode="External"/><Relationship Id="rId33" Type="http://schemas.openxmlformats.org/officeDocument/2006/relationships/hyperlink" Target="https://grants.ok.gov/" TargetMode="External"/><Relationship Id="rId38" Type="http://schemas.openxmlformats.org/officeDocument/2006/relationships/hyperlink" Target="https://grants.ok.gov/" TargetMode="External"/><Relationship Id="rId46" Type="http://schemas.openxmlformats.org/officeDocument/2006/relationships/hyperlink" Target="https://grants.ok.gov/" TargetMode="External"/><Relationship Id="rId2" Type="http://schemas.openxmlformats.org/officeDocument/2006/relationships/hyperlink" Target="https://www.ok.gov/dac/Grants/Victims_Assistance_Grant_(VOCA)/index.html" TargetMode="External"/><Relationship Id="rId16" Type="http://schemas.openxmlformats.org/officeDocument/2006/relationships/hyperlink" Target="https://www.ok.gov/dac/Grants/Victims_Assistance_Grant_(VOCA)/index.html" TargetMode="External"/><Relationship Id="rId20" Type="http://schemas.openxmlformats.org/officeDocument/2006/relationships/hyperlink" Target="https://www.ok.gov/dac/Grants/Victims_Assistance_Grant_(VOCA)/index.html" TargetMode="External"/><Relationship Id="rId29" Type="http://schemas.openxmlformats.org/officeDocument/2006/relationships/hyperlink" Target="https://grants.ok.gov/" TargetMode="External"/><Relationship Id="rId41" Type="http://schemas.openxmlformats.org/officeDocument/2006/relationships/hyperlink" Target="https://grants.ok.gov/" TargetMode="External"/><Relationship Id="rId1" Type="http://schemas.openxmlformats.org/officeDocument/2006/relationships/hyperlink" Target="https://www.ok.gov/dac/documents/Employee%20Certification%20Form.docx" TargetMode="External"/><Relationship Id="rId6" Type="http://schemas.openxmlformats.org/officeDocument/2006/relationships/hyperlink" Target="https://www.ok.gov/dac/documents/Personnel%20Form.pdf" TargetMode="External"/><Relationship Id="rId11" Type="http://schemas.openxmlformats.org/officeDocument/2006/relationships/hyperlink" Target="https://www.ok.gov/dac/documents/Personnel%20Form.pdf" TargetMode="External"/><Relationship Id="rId24" Type="http://schemas.openxmlformats.org/officeDocument/2006/relationships/hyperlink" Target="https://grants.ok.gov/" TargetMode="External"/><Relationship Id="rId32" Type="http://schemas.openxmlformats.org/officeDocument/2006/relationships/hyperlink" Target="https://grants.ok.gov/" TargetMode="External"/><Relationship Id="rId37" Type="http://schemas.openxmlformats.org/officeDocument/2006/relationships/hyperlink" Target="https://www.ok.gov/dac/documents/Personnel%20Form.pdf" TargetMode="External"/><Relationship Id="rId40" Type="http://schemas.openxmlformats.org/officeDocument/2006/relationships/hyperlink" Target="https://grants.ok.gov/" TargetMode="External"/><Relationship Id="rId45" Type="http://schemas.openxmlformats.org/officeDocument/2006/relationships/hyperlink" Target="https://www.ok.gov/dac/Grants/Victims_Assistance_Grant_(VOCA)/index.html" TargetMode="External"/><Relationship Id="rId5" Type="http://schemas.openxmlformats.org/officeDocument/2006/relationships/hyperlink" Target="https://www.ok.gov/dac/documents/Personnel%20Form.pdf" TargetMode="External"/><Relationship Id="rId15" Type="http://schemas.openxmlformats.org/officeDocument/2006/relationships/hyperlink" Target="https://www.ok.gov/dac/Grants/Victims_Assistance_Grant_(VOCA)/index.html" TargetMode="External"/><Relationship Id="rId23" Type="http://schemas.openxmlformats.org/officeDocument/2006/relationships/hyperlink" Target="https://www.ok.gov/dac/documents/Employee%20Certification%20Form.docx" TargetMode="External"/><Relationship Id="rId28" Type="http://schemas.openxmlformats.org/officeDocument/2006/relationships/hyperlink" Target="https://grants.ok.gov/" TargetMode="External"/><Relationship Id="rId36" Type="http://schemas.openxmlformats.org/officeDocument/2006/relationships/hyperlink" Target="https://grants.ok.gov/" TargetMode="External"/><Relationship Id="rId49" Type="http://schemas.openxmlformats.org/officeDocument/2006/relationships/hyperlink" Target="https://grants.ok.gov/" TargetMode="External"/><Relationship Id="rId10" Type="http://schemas.openxmlformats.org/officeDocument/2006/relationships/hyperlink" Target="https://www.ok.gov/dac/documents/Personnel%20Form.pdf" TargetMode="External"/><Relationship Id="rId19" Type="http://schemas.openxmlformats.org/officeDocument/2006/relationships/hyperlink" Target="https://www.ok.gov/dac/Grants/Victims_Assistance_Grant_(VOCA)/index.html" TargetMode="External"/><Relationship Id="rId31" Type="http://schemas.openxmlformats.org/officeDocument/2006/relationships/hyperlink" Target="https://grants.ok.gov/" TargetMode="External"/><Relationship Id="rId44" Type="http://schemas.openxmlformats.org/officeDocument/2006/relationships/hyperlink" Target="https://grants.ok.gov/" TargetMode="External"/><Relationship Id="rId52" Type="http://schemas.openxmlformats.org/officeDocument/2006/relationships/printerSettings" Target="../printerSettings/printerSettings1.bin"/><Relationship Id="rId4" Type="http://schemas.openxmlformats.org/officeDocument/2006/relationships/hyperlink" Target="https://www.ok.gov/dac/documents/Personnel%20Form.pdf" TargetMode="External"/><Relationship Id="rId9" Type="http://schemas.openxmlformats.org/officeDocument/2006/relationships/hyperlink" Target="https://www.ok.gov/dac/documents/Personnel%20Form.pdf" TargetMode="External"/><Relationship Id="rId14" Type="http://schemas.openxmlformats.org/officeDocument/2006/relationships/hyperlink" Target="https://www.ok.gov/dac/Grants/Victims_Assistance_Grant_(VOCA)/index.html" TargetMode="External"/><Relationship Id="rId22" Type="http://schemas.openxmlformats.org/officeDocument/2006/relationships/hyperlink" Target="https://www.ok.gov/dac/Grants/Victims_Assistance_Grant_(VOCA)/index.html" TargetMode="External"/><Relationship Id="rId27" Type="http://schemas.openxmlformats.org/officeDocument/2006/relationships/hyperlink" Target="https://grants.ok.gov/" TargetMode="External"/><Relationship Id="rId30" Type="http://schemas.openxmlformats.org/officeDocument/2006/relationships/hyperlink" Target="https://grants.ok.gov/" TargetMode="External"/><Relationship Id="rId35" Type="http://schemas.openxmlformats.org/officeDocument/2006/relationships/hyperlink" Target="https://grants.ok.gov/" TargetMode="External"/><Relationship Id="rId43" Type="http://schemas.openxmlformats.org/officeDocument/2006/relationships/hyperlink" Target="https://grants.ok.gov/" TargetMode="External"/><Relationship Id="rId48" Type="http://schemas.openxmlformats.org/officeDocument/2006/relationships/hyperlink" Target="https://grants.ok.gov/" TargetMode="External"/><Relationship Id="rId8" Type="http://schemas.openxmlformats.org/officeDocument/2006/relationships/hyperlink" Target="https://www.ok.gov/dac/documents/Personnel%20Form.pdf" TargetMode="External"/><Relationship Id="rId51" Type="http://schemas.openxmlformats.org/officeDocument/2006/relationships/hyperlink" Target="https://www.ok.gov/dac/documents/Personnel%20Form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4" tint="-0.249977111117893"/>
    <pageSetUpPr autoPageBreaks="0" fitToPage="1"/>
  </sheetPr>
  <dimension ref="A1:S168"/>
  <sheetViews>
    <sheetView showGridLines="0" tabSelected="1" topLeftCell="A57" zoomScaleNormal="100" workbookViewId="0">
      <selection activeCell="L164" sqref="L164"/>
    </sheetView>
  </sheetViews>
  <sheetFormatPr defaultColWidth="8.75" defaultRowHeight="16.5"/>
  <cols>
    <col min="1" max="1" width="2" customWidth="1"/>
    <col min="2" max="2" width="18.25" customWidth="1"/>
    <col min="3" max="8" width="17.625" customWidth="1"/>
    <col min="9" max="9" width="2.5" customWidth="1"/>
    <col min="14" max="14" width="6.75" customWidth="1"/>
  </cols>
  <sheetData>
    <row r="1" spans="1:9" ht="54" customHeight="1">
      <c r="A1" s="2"/>
      <c r="B1" s="1">
        <v>2025</v>
      </c>
      <c r="C1" s="132" t="s">
        <v>15</v>
      </c>
      <c r="D1" s="132"/>
      <c r="E1" s="132"/>
      <c r="F1" s="2"/>
      <c r="G1" s="2"/>
      <c r="H1" s="2"/>
    </row>
    <row r="2" spans="1:9" ht="14.25" customHeight="1">
      <c r="A2" s="3"/>
      <c r="B2" s="6" t="s">
        <v>26</v>
      </c>
      <c r="C2" s="7" t="str">
        <f>UPPER(TEXT(C3,"dddd"))</f>
        <v>MONDAY</v>
      </c>
      <c r="D2" s="6" t="str">
        <f t="shared" ref="D2:H2" si="0">UPPER(TEXT(D3,"dddd"))</f>
        <v>TUESDAY</v>
      </c>
      <c r="E2" s="7" t="str">
        <f t="shared" si="0"/>
        <v>WEDNESDAY</v>
      </c>
      <c r="F2" s="6" t="str">
        <f t="shared" si="0"/>
        <v>THURSDAY</v>
      </c>
      <c r="G2" s="7" t="str">
        <f t="shared" si="0"/>
        <v>FRIDAY</v>
      </c>
      <c r="H2" s="71" t="str">
        <f t="shared" si="0"/>
        <v>SATURDAY</v>
      </c>
    </row>
    <row r="3" spans="1:9" ht="16.5" customHeight="1">
      <c r="B3" s="73">
        <f t="array" ref="B3:H3">Days+1+DATE(Calendar1Year,Calendar1MonthOption,1)-WEEKDAY(DATE(Calendar1Year,Calendar1MonthOption,1),WeekdayOption)</f>
        <v>45928</v>
      </c>
      <c r="C3" s="4">
        <v>45929</v>
      </c>
      <c r="D3" s="4">
        <v>45930</v>
      </c>
      <c r="E3" s="4">
        <v>45931</v>
      </c>
      <c r="F3" s="4">
        <v>45932</v>
      </c>
      <c r="G3" s="4">
        <v>45933</v>
      </c>
      <c r="H3" s="5">
        <v>45934</v>
      </c>
      <c r="I3" s="70"/>
    </row>
    <row r="4" spans="1:9" ht="56.25" customHeight="1">
      <c r="B4" s="25" t="s">
        <v>1</v>
      </c>
      <c r="C4" s="9"/>
      <c r="D4" s="9"/>
      <c r="E4" s="53" t="s">
        <v>52</v>
      </c>
      <c r="F4" s="30" t="s">
        <v>21</v>
      </c>
      <c r="G4" s="18"/>
      <c r="H4" s="68"/>
    </row>
    <row r="5" spans="1:9" ht="16.5" customHeight="1">
      <c r="B5" s="73">
        <f t="array" ref="B5:H5">Days+8+DATE(Calendar1Year,Calendar1MonthOption,1)-WEEKDAY(DATE(Calendar1Year,Calendar1MonthOption,1),WeekdayOption)</f>
        <v>45935</v>
      </c>
      <c r="C5" s="4">
        <v>45936</v>
      </c>
      <c r="D5" s="4">
        <v>45937</v>
      </c>
      <c r="E5" s="4">
        <v>45938</v>
      </c>
      <c r="F5" s="4">
        <v>45939</v>
      </c>
      <c r="G5" s="4">
        <v>45940</v>
      </c>
      <c r="H5" s="5">
        <v>45941</v>
      </c>
      <c r="I5" s="70"/>
    </row>
    <row r="6" spans="1:9" ht="56.25" customHeight="1">
      <c r="A6" s="74"/>
      <c r="B6" s="9"/>
      <c r="C6" s="9"/>
      <c r="D6" s="9"/>
      <c r="E6" s="9"/>
      <c r="F6" s="9"/>
      <c r="G6" s="9"/>
      <c r="H6" s="12"/>
      <c r="I6" s="70"/>
    </row>
    <row r="7" spans="1:9" ht="16.5" customHeight="1" thickBot="1">
      <c r="B7" s="73">
        <f t="array" ref="B7:H7">Days+15+DATE(Calendar1Year,Calendar1MonthOption,1)-WEEKDAY(DATE(Calendar1Year,Calendar1MonthOption,1),WeekdayOption)</f>
        <v>45942</v>
      </c>
      <c r="C7" s="4">
        <v>45943</v>
      </c>
      <c r="D7" s="4">
        <v>45944</v>
      </c>
      <c r="E7" s="4">
        <v>45945</v>
      </c>
      <c r="F7" s="4">
        <v>45946</v>
      </c>
      <c r="G7" s="4">
        <v>45947</v>
      </c>
      <c r="H7" s="72">
        <v>45948</v>
      </c>
    </row>
    <row r="8" spans="1:9" ht="56.25" customHeight="1" thickBot="1">
      <c r="B8" s="75" t="s">
        <v>3</v>
      </c>
      <c r="C8" s="36"/>
      <c r="D8" s="58" t="s">
        <v>53</v>
      </c>
      <c r="E8" s="41" t="s">
        <v>54</v>
      </c>
      <c r="F8" s="9"/>
      <c r="G8" s="9"/>
      <c r="I8" s="70"/>
    </row>
    <row r="9" spans="1:9" ht="16.5" customHeight="1">
      <c r="A9" s="74"/>
      <c r="B9" s="4">
        <f t="array" ref="B9:H9">Days+22+DATE(Calendar1Year,Calendar1MonthOption,1)-WEEKDAY(DATE(Calendar1Year,Calendar1MonthOption,1),WeekdayOption)</f>
        <v>45949</v>
      </c>
      <c r="C9" s="4">
        <v>45950</v>
      </c>
      <c r="D9" s="35">
        <v>45951</v>
      </c>
      <c r="E9" s="35">
        <v>45952</v>
      </c>
      <c r="F9" s="4">
        <v>45953</v>
      </c>
      <c r="G9" s="4">
        <v>45954</v>
      </c>
      <c r="H9" s="5">
        <v>45955</v>
      </c>
      <c r="I9" s="70"/>
    </row>
    <row r="10" spans="1:9" ht="56.25" customHeight="1">
      <c r="B10" s="15"/>
      <c r="C10" s="9"/>
      <c r="D10" s="9"/>
      <c r="E10" s="9"/>
      <c r="F10" s="9"/>
      <c r="G10" s="9"/>
      <c r="H10" s="51" t="s">
        <v>8</v>
      </c>
    </row>
    <row r="11" spans="1:9" ht="16.5" customHeight="1" thickBot="1">
      <c r="B11" s="73">
        <f t="array" ref="B11:H11">Days+29+DATE(Calendar1Year,Calendar1MonthOption,1)-WEEKDAY(DATE(Calendar1Year,Calendar1MonthOption,1),WeekdayOption)</f>
        <v>45956</v>
      </c>
      <c r="C11" s="4">
        <v>45957</v>
      </c>
      <c r="D11" s="4">
        <v>45958</v>
      </c>
      <c r="E11" s="4">
        <v>45959</v>
      </c>
      <c r="F11" s="4">
        <v>45960</v>
      </c>
      <c r="G11" s="4">
        <v>45961</v>
      </c>
      <c r="H11" s="72">
        <v>45962</v>
      </c>
    </row>
    <row r="12" spans="1:9" ht="57" customHeight="1" thickBot="1">
      <c r="B12" s="15"/>
      <c r="C12" s="9"/>
      <c r="D12" s="9"/>
      <c r="E12" s="36"/>
      <c r="F12" s="45" t="s">
        <v>55</v>
      </c>
      <c r="G12" s="40" t="s">
        <v>33</v>
      </c>
      <c r="I12" s="70"/>
    </row>
    <row r="13" spans="1:9" ht="16.5" customHeight="1">
      <c r="B13" s="73">
        <f t="array" ref="B13:C13">Days+36+DATE(Calendar1Year,Calendar1MonthOption,1)-WEEKDAY(DATE(Calendar1Year,Calendar1MonthOption,1),WeekdayOption)</f>
        <v>45963</v>
      </c>
      <c r="C13" s="4">
        <v>45964</v>
      </c>
      <c r="D13" s="118" t="s">
        <v>0</v>
      </c>
      <c r="E13" s="118"/>
      <c r="F13" s="118"/>
      <c r="G13" s="118"/>
      <c r="H13" s="118"/>
    </row>
    <row r="14" spans="1:9" ht="63.75" customHeight="1">
      <c r="B14" s="76"/>
      <c r="C14" s="77"/>
      <c r="D14" s="124" t="s">
        <v>58</v>
      </c>
      <c r="E14" s="125"/>
      <c r="F14" s="125"/>
      <c r="G14" s="125"/>
      <c r="H14" s="125"/>
    </row>
    <row r="15" spans="1:9" ht="54" customHeight="1">
      <c r="A15" s="2"/>
      <c r="B15" s="87">
        <f>YEAR(DATE(Calendar1Year,Calendar1MonthOption+1,1))</f>
        <v>2025</v>
      </c>
      <c r="C15" s="132" t="str">
        <f>TEXT(DATE(Calendar1Year,Calendar1MonthOption+1,1),"mmmm")</f>
        <v>November</v>
      </c>
      <c r="D15" s="132"/>
      <c r="E15" s="132"/>
      <c r="F15" s="8"/>
      <c r="G15" s="8"/>
      <c r="H15" s="2"/>
    </row>
    <row r="16" spans="1:9" ht="14.25" customHeight="1">
      <c r="A16" s="3"/>
      <c r="B16" s="6" t="str">
        <f>UPPER(TEXT(B17,"dddd"))</f>
        <v>SUNDAY</v>
      </c>
      <c r="C16" s="7" t="str">
        <f t="shared" ref="C16:H16" si="1">UPPER(TEXT(C17,"dddd"))</f>
        <v>MONDAY</v>
      </c>
      <c r="D16" s="6" t="str">
        <f t="shared" si="1"/>
        <v>TUESDAY</v>
      </c>
      <c r="E16" s="7" t="str">
        <f t="shared" si="1"/>
        <v>WEDNESDAY</v>
      </c>
      <c r="F16" s="6" t="str">
        <f t="shared" si="1"/>
        <v>THURSDAY</v>
      </c>
      <c r="G16" s="7" t="str">
        <f t="shared" si="1"/>
        <v>FRIDAY</v>
      </c>
      <c r="H16" s="78" t="str">
        <f t="shared" si="1"/>
        <v>SATURDAY</v>
      </c>
      <c r="I16" s="70"/>
    </row>
    <row r="17" spans="1:9" ht="16.5" customHeight="1">
      <c r="B17" s="73">
        <f t="array" ref="B17:H17">Days+1+DATE(Calendar2Year,Calendar2MonthOption,1)-WEEKDAY(DATE(Calendar2Year,Calendar2MonthOption,1),WeekdayOption)</f>
        <v>45956</v>
      </c>
      <c r="C17" s="4">
        <v>45957</v>
      </c>
      <c r="D17" s="4">
        <v>45958</v>
      </c>
      <c r="E17" s="4">
        <v>45959</v>
      </c>
      <c r="F17" s="4">
        <v>45960</v>
      </c>
      <c r="G17" s="4">
        <v>45961</v>
      </c>
      <c r="H17" s="72">
        <v>45962</v>
      </c>
    </row>
    <row r="18" spans="1:9" ht="56.25" customHeight="1">
      <c r="B18" s="15"/>
      <c r="C18" s="9"/>
      <c r="D18" s="30" t="s">
        <v>21</v>
      </c>
      <c r="E18" s="9"/>
      <c r="F18" s="9"/>
      <c r="G18" s="9"/>
      <c r="H18" s="68"/>
    </row>
    <row r="19" spans="1:9" ht="16.5" customHeight="1">
      <c r="B19" s="73">
        <f t="array" ref="B19:H19">Days+8+DATE(Calendar2Year,Calendar2MonthOption,1)-WEEKDAY(DATE(Calendar2Year,Calendar2MonthOption,1),WeekdayOption)</f>
        <v>45963</v>
      </c>
      <c r="C19" s="4">
        <v>45964</v>
      </c>
      <c r="D19" s="4">
        <v>45965</v>
      </c>
      <c r="E19" s="4">
        <v>45966</v>
      </c>
      <c r="F19" s="4">
        <v>45967</v>
      </c>
      <c r="G19" s="4">
        <v>45968</v>
      </c>
      <c r="H19" s="5">
        <v>45969</v>
      </c>
      <c r="I19" s="70"/>
    </row>
    <row r="20" spans="1:9" ht="56.25" customHeight="1">
      <c r="B20" s="15"/>
      <c r="C20" s="9"/>
      <c r="D20" s="9"/>
      <c r="E20" s="9"/>
      <c r="F20" s="9"/>
      <c r="G20" s="9"/>
      <c r="H20" s="10"/>
      <c r="I20" s="70"/>
    </row>
    <row r="21" spans="1:9" ht="16.5" customHeight="1" thickBot="1">
      <c r="B21" s="73">
        <f t="array" ref="B21:H21">Days+15+DATE(Calendar2Year,Calendar2MonthOption,1)-WEEKDAY(DATE(Calendar2Year,Calendar2MonthOption,1),WeekdayOption)</f>
        <v>45970</v>
      </c>
      <c r="C21" s="4">
        <v>45971</v>
      </c>
      <c r="D21" s="4">
        <v>45972</v>
      </c>
      <c r="E21" s="4">
        <v>45973</v>
      </c>
      <c r="F21" s="4">
        <v>45974</v>
      </c>
      <c r="G21" s="4">
        <v>45975</v>
      </c>
      <c r="H21" s="5">
        <v>45976</v>
      </c>
      <c r="I21" s="70"/>
    </row>
    <row r="22" spans="1:9" ht="56.25" customHeight="1" thickBot="1">
      <c r="B22" s="15"/>
      <c r="C22" s="9"/>
      <c r="D22" s="15"/>
      <c r="E22" s="13" t="s">
        <v>3</v>
      </c>
      <c r="F22" s="68"/>
      <c r="G22" s="36"/>
      <c r="H22" s="43" t="s">
        <v>56</v>
      </c>
    </row>
    <row r="23" spans="1:9" ht="16.5" customHeight="1">
      <c r="B23" s="73">
        <f t="array" ref="B23:H23">Days+22+DATE(Calendar2Year,Calendar2MonthOption,1)-WEEKDAY(DATE(Calendar2Year,Calendar2MonthOption,1),WeekdayOption)</f>
        <v>45977</v>
      </c>
      <c r="C23" s="4">
        <v>45978</v>
      </c>
      <c r="D23" s="4">
        <v>45979</v>
      </c>
      <c r="E23" s="4">
        <v>45980</v>
      </c>
      <c r="F23" s="4">
        <v>45981</v>
      </c>
      <c r="G23" s="69">
        <v>45982</v>
      </c>
      <c r="H23" s="79">
        <v>45983</v>
      </c>
    </row>
    <row r="24" spans="1:9" ht="56.25" customHeight="1">
      <c r="B24" s="15"/>
      <c r="C24" s="24"/>
      <c r="D24" s="9"/>
      <c r="F24" s="15"/>
      <c r="G24" s="15"/>
      <c r="H24" s="24"/>
    </row>
    <row r="25" spans="1:9" ht="16.5" customHeight="1">
      <c r="B25" s="73">
        <f t="array" ref="B25:H25">Days+29+DATE(Calendar2Year,Calendar2MonthOption,1)-WEEKDAY(DATE(Calendar2Year,Calendar2MonthOption,1),WeekdayOption)</f>
        <v>45984</v>
      </c>
      <c r="C25" s="4">
        <v>45985</v>
      </c>
      <c r="D25" s="4">
        <v>45986</v>
      </c>
      <c r="E25" s="4">
        <v>45987</v>
      </c>
      <c r="F25" s="4">
        <v>45988</v>
      </c>
      <c r="G25" s="4">
        <v>45989</v>
      </c>
      <c r="H25" s="5">
        <v>45990</v>
      </c>
      <c r="I25" s="70"/>
    </row>
    <row r="26" spans="1:9" ht="57" customHeight="1">
      <c r="B26" s="15"/>
      <c r="C26" s="9"/>
      <c r="D26" s="52" t="s">
        <v>9</v>
      </c>
      <c r="E26" s="9"/>
      <c r="F26" s="9"/>
      <c r="G26" s="9"/>
      <c r="H26" s="11"/>
      <c r="I26" s="70"/>
    </row>
    <row r="27" spans="1:9" ht="16.5" customHeight="1">
      <c r="B27" s="73">
        <f t="array" ref="B27:C27">Days+36+DATE(Calendar2Year,Calendar2MonthOption,1)-WEEKDAY(DATE(Calendar2Year,Calendar2MonthOption,1),WeekdayOption)</f>
        <v>45991</v>
      </c>
      <c r="C27" s="4">
        <v>45992</v>
      </c>
      <c r="D27" s="118" t="s">
        <v>0</v>
      </c>
      <c r="E27" s="118"/>
      <c r="F27" s="118"/>
      <c r="G27" s="118"/>
      <c r="H27" s="118"/>
    </row>
    <row r="28" spans="1:9" ht="63.75" customHeight="1">
      <c r="B28" s="90" t="s">
        <v>17</v>
      </c>
      <c r="C28" s="80"/>
      <c r="D28" s="137" t="s">
        <v>5</v>
      </c>
      <c r="E28" s="138"/>
      <c r="F28" s="138"/>
      <c r="G28" s="138"/>
      <c r="H28" s="138"/>
    </row>
    <row r="29" spans="1:9" ht="54" customHeight="1">
      <c r="A29" s="2"/>
      <c r="B29" s="1">
        <f>YEAR(DATE(Calendar2Year,Calendar2MonthOption+1,1))</f>
        <v>2025</v>
      </c>
      <c r="C29" s="132" t="str">
        <f>TEXT(DATE(Calendar2Year,Calendar2MonthOption+1,1),"mmmm")</f>
        <v>December</v>
      </c>
      <c r="D29" s="132"/>
      <c r="E29" s="132"/>
      <c r="F29" s="8"/>
      <c r="G29" s="8"/>
      <c r="H29" s="2"/>
    </row>
    <row r="30" spans="1:9" ht="14.25" customHeight="1">
      <c r="A30" s="3"/>
      <c r="B30" s="6" t="str">
        <f>UPPER(TEXT(B31,"dddd"))</f>
        <v>SUNDAY</v>
      </c>
      <c r="C30" s="7" t="str">
        <f t="shared" ref="C30" si="2">UPPER(TEXT(C31,"dddd"))</f>
        <v>MONDAY</v>
      </c>
      <c r="D30" s="6" t="str">
        <f t="shared" ref="D30" si="3">UPPER(TEXT(D31,"dddd"))</f>
        <v>TUESDAY</v>
      </c>
      <c r="E30" s="7" t="str">
        <f t="shared" ref="E30" si="4">UPPER(TEXT(E31,"dddd"))</f>
        <v>WEDNESDAY</v>
      </c>
      <c r="F30" s="6" t="str">
        <f t="shared" ref="F30" si="5">UPPER(TEXT(F31,"dddd"))</f>
        <v>THURSDAY</v>
      </c>
      <c r="G30" s="7" t="str">
        <f t="shared" ref="G30" si="6">UPPER(TEXT(G31,"dddd"))</f>
        <v>FRIDAY</v>
      </c>
      <c r="H30" s="6" t="str">
        <f t="shared" ref="H30" si="7">UPPER(TEXT(H31,"dddd"))</f>
        <v>SATURDAY</v>
      </c>
    </row>
    <row r="31" spans="1:9" ht="16.5" customHeight="1">
      <c r="B31" s="73">
        <f t="array" ref="B31:H31">Days+1+DATE(Calendar3Year,Calendar3MonthOption,1)-WEEKDAY(DATE(Calendar3Year,Calendar3MonthOption,1),WeekdayOption)</f>
        <v>45991</v>
      </c>
      <c r="C31" s="4">
        <v>45992</v>
      </c>
      <c r="D31" s="4">
        <v>45993</v>
      </c>
      <c r="E31" s="4">
        <v>45994</v>
      </c>
      <c r="F31" s="4">
        <v>45995</v>
      </c>
      <c r="G31" s="4">
        <v>45996</v>
      </c>
      <c r="H31" s="81">
        <v>45997</v>
      </c>
    </row>
    <row r="32" spans="1:9" ht="56.25" customHeight="1">
      <c r="A32" s="74"/>
      <c r="B32" s="9"/>
      <c r="C32" s="9"/>
      <c r="D32" s="9"/>
      <c r="E32" s="30" t="s">
        <v>21</v>
      </c>
      <c r="F32" s="19" t="s">
        <v>22</v>
      </c>
      <c r="G32" s="29" t="s">
        <v>27</v>
      </c>
      <c r="H32" s="10"/>
      <c r="I32" s="70"/>
    </row>
    <row r="33" spans="1:9" ht="16.5" customHeight="1">
      <c r="A33" s="74"/>
      <c r="B33" s="83">
        <f t="array" ref="B33:H33">Days+8+DATE(Calendar3Year,Calendar3MonthOption,1)-WEEKDAY(DATE(Calendar3Year,Calendar3MonthOption,1),WeekdayOption)</f>
        <v>45998</v>
      </c>
      <c r="C33" s="4">
        <v>45999</v>
      </c>
      <c r="D33" s="4">
        <v>46000</v>
      </c>
      <c r="E33" s="4">
        <v>46001</v>
      </c>
      <c r="F33" s="4">
        <v>46002</v>
      </c>
      <c r="G33" s="4">
        <v>46003</v>
      </c>
      <c r="H33" s="5">
        <v>46004</v>
      </c>
      <c r="I33" s="70"/>
    </row>
    <row r="34" spans="1:9" ht="56.25" customHeight="1">
      <c r="A34" s="74"/>
      <c r="B34" s="9"/>
      <c r="C34" s="9"/>
      <c r="D34" s="9"/>
      <c r="E34" s="9"/>
      <c r="F34" s="9"/>
      <c r="G34" s="9"/>
      <c r="H34" s="10"/>
      <c r="I34" s="70"/>
    </row>
    <row r="35" spans="1:9" ht="16.5" customHeight="1" thickBot="1">
      <c r="B35" s="73">
        <f t="array" ref="B35:H35">Days+15+DATE(Calendar3Year,Calendar3MonthOption,1)-WEEKDAY(DATE(Calendar3Year,Calendar3MonthOption,1),WeekdayOption)</f>
        <v>46005</v>
      </c>
      <c r="C35" s="4">
        <v>46006</v>
      </c>
      <c r="D35" s="4">
        <v>46007</v>
      </c>
      <c r="E35" s="4">
        <v>46008</v>
      </c>
      <c r="F35" s="4">
        <v>46009</v>
      </c>
      <c r="G35" s="4">
        <v>46010</v>
      </c>
      <c r="H35" s="5">
        <v>46011</v>
      </c>
      <c r="I35" s="70"/>
    </row>
    <row r="36" spans="1:9" ht="56.25" customHeight="1" thickBot="1">
      <c r="A36" s="74"/>
      <c r="B36" s="9"/>
      <c r="C36" s="43" t="s">
        <v>36</v>
      </c>
      <c r="E36" s="32"/>
      <c r="F36" s="26"/>
      <c r="G36" s="9"/>
      <c r="I36" s="70"/>
    </row>
    <row r="37" spans="1:9" ht="16.5" customHeight="1">
      <c r="B37" s="82">
        <f t="array" ref="B37:H37">Days+22+DATE(Calendar3Year,Calendar3MonthOption,1)-WEEKDAY(DATE(Calendar3Year,Calendar3MonthOption,1),WeekdayOption)</f>
        <v>46012</v>
      </c>
      <c r="C37" s="4">
        <v>46013</v>
      </c>
      <c r="D37" s="4">
        <v>46014</v>
      </c>
      <c r="E37" s="4">
        <v>46015</v>
      </c>
      <c r="F37" s="4">
        <v>46016</v>
      </c>
      <c r="G37" s="4">
        <v>46017</v>
      </c>
      <c r="H37" s="72">
        <v>46018</v>
      </c>
    </row>
    <row r="38" spans="1:9" ht="56.25" customHeight="1">
      <c r="B38" s="15"/>
      <c r="C38" s="13" t="s">
        <v>3</v>
      </c>
      <c r="D38" s="9"/>
      <c r="E38" s="9"/>
      <c r="F38" s="13" t="s">
        <v>37</v>
      </c>
      <c r="G38" s="9"/>
      <c r="I38" s="70"/>
    </row>
    <row r="39" spans="1:9" ht="16.5" customHeight="1">
      <c r="B39" s="73">
        <f t="array" ref="B39:H39">Days+29+DATE(Calendar3Year,Calendar3MonthOption,1)-WEEKDAY(DATE(Calendar3Year,Calendar3MonthOption,1),WeekdayOption)</f>
        <v>46019</v>
      </c>
      <c r="C39" s="4">
        <v>46020</v>
      </c>
      <c r="D39" s="4">
        <v>46021</v>
      </c>
      <c r="E39" s="4">
        <v>46022</v>
      </c>
      <c r="F39" s="4">
        <v>46023</v>
      </c>
      <c r="G39" s="4">
        <v>46024</v>
      </c>
      <c r="H39" s="5">
        <v>46025</v>
      </c>
      <c r="I39" s="70"/>
    </row>
    <row r="40" spans="1:9" ht="57" customHeight="1">
      <c r="A40" s="74"/>
      <c r="B40" s="9"/>
      <c r="C40" s="9"/>
      <c r="D40" s="9"/>
      <c r="E40" s="54" t="s">
        <v>14</v>
      </c>
      <c r="F40" s="26"/>
      <c r="G40" s="26"/>
      <c r="H40" s="28" t="s">
        <v>17</v>
      </c>
    </row>
    <row r="41" spans="1:9" ht="16.5" customHeight="1">
      <c r="B41" s="73">
        <f t="array" ref="B41:C41">Days+36+DATE(Calendar3Year,Calendar3MonthOption,1)-WEEKDAY(DATE(Calendar3Year,Calendar3MonthOption,1),WeekdayOption)</f>
        <v>46026</v>
      </c>
      <c r="C41" s="4">
        <v>46027</v>
      </c>
      <c r="D41" s="118" t="s">
        <v>0</v>
      </c>
      <c r="E41" s="118"/>
      <c r="F41" s="121"/>
      <c r="G41" s="118"/>
      <c r="H41" s="118"/>
    </row>
    <row r="42" spans="1:9" ht="63.75" customHeight="1">
      <c r="B42" s="88"/>
      <c r="C42" s="89"/>
      <c r="D42" s="122" t="s">
        <v>28</v>
      </c>
      <c r="E42" s="123"/>
      <c r="F42" s="123"/>
      <c r="G42" s="123"/>
      <c r="H42" s="123"/>
    </row>
    <row r="43" spans="1:9" ht="54" customHeight="1">
      <c r="A43" s="2"/>
      <c r="B43" s="1">
        <f>YEAR(DATE(Calendar3Year,Calendar3MonthOption+1,1))</f>
        <v>2026</v>
      </c>
      <c r="C43" s="132" t="str">
        <f>TEXT(DATE(Calendar3Year,Calendar3MonthOption+1,1),"mmmm")</f>
        <v>January</v>
      </c>
      <c r="D43" s="132"/>
      <c r="E43" s="132"/>
      <c r="F43" s="8"/>
      <c r="G43" s="8"/>
      <c r="H43" s="2"/>
    </row>
    <row r="44" spans="1:9" ht="14.25" customHeight="1">
      <c r="A44" s="3"/>
      <c r="B44" s="6" t="str">
        <f>UPPER(TEXT(B45,"dddd"))</f>
        <v>SUNDAY</v>
      </c>
      <c r="C44" s="7" t="str">
        <f t="shared" ref="C44" si="8">UPPER(TEXT(C45,"dddd"))</f>
        <v>MONDAY</v>
      </c>
      <c r="D44" s="6" t="str">
        <f t="shared" ref="D44" si="9">UPPER(TEXT(D45,"dddd"))</f>
        <v>TUESDAY</v>
      </c>
      <c r="E44" s="7" t="str">
        <f t="shared" ref="E44" si="10">UPPER(TEXT(E45,"dddd"))</f>
        <v>WEDNESDAY</v>
      </c>
      <c r="F44" s="6" t="str">
        <f t="shared" ref="F44" si="11">UPPER(TEXT(F45,"dddd"))</f>
        <v>THURSDAY</v>
      </c>
      <c r="G44" s="7" t="str">
        <f t="shared" ref="G44" si="12">UPPER(TEXT(G45,"dddd"))</f>
        <v>FRIDAY</v>
      </c>
      <c r="H44" s="92" t="str">
        <f t="shared" ref="H44" si="13">UPPER(TEXT(H45,"dddd"))</f>
        <v>SATURDAY</v>
      </c>
    </row>
    <row r="45" spans="1:9" ht="16.5" customHeight="1">
      <c r="B45" s="73">
        <f t="array" ref="B45:H45">Days+1+DATE(Calendar4Year,Calendar4MonthOption,1)-WEEKDAY(DATE(Calendar4Year,Calendar4MonthOption,1),WeekdayOption)</f>
        <v>46019</v>
      </c>
      <c r="C45" s="4">
        <v>46020</v>
      </c>
      <c r="D45" s="4">
        <v>46021</v>
      </c>
      <c r="E45" s="4">
        <v>46022</v>
      </c>
      <c r="F45" s="4">
        <v>46023</v>
      </c>
      <c r="G45" s="4">
        <v>46024</v>
      </c>
      <c r="H45" s="93">
        <v>46025</v>
      </c>
    </row>
    <row r="46" spans="1:9" ht="56.25" customHeight="1">
      <c r="B46" s="16"/>
      <c r="C46" s="84" t="s">
        <v>19</v>
      </c>
      <c r="D46" s="15"/>
      <c r="E46" s="9"/>
      <c r="F46" s="68"/>
      <c r="G46" s="85" t="s">
        <v>21</v>
      </c>
      <c r="H46" s="94"/>
    </row>
    <row r="47" spans="1:9" ht="16.5" customHeight="1">
      <c r="B47" s="73">
        <f t="array" ref="B47:H47">Days+8+DATE(Calendar4Year,Calendar4MonthOption,1)-WEEKDAY(DATE(Calendar4Year,Calendar4MonthOption,1),WeekdayOption)</f>
        <v>46026</v>
      </c>
      <c r="C47" s="4">
        <v>46027</v>
      </c>
      <c r="D47" s="4">
        <v>46028</v>
      </c>
      <c r="E47" s="4">
        <v>46029</v>
      </c>
      <c r="F47" s="4">
        <v>46030</v>
      </c>
      <c r="G47" s="4">
        <v>46031</v>
      </c>
      <c r="H47" s="93">
        <v>46032</v>
      </c>
    </row>
    <row r="48" spans="1:9" ht="56.25" customHeight="1">
      <c r="B48" s="16"/>
      <c r="C48" s="15"/>
      <c r="D48" s="15"/>
      <c r="E48" s="15"/>
      <c r="F48" s="9"/>
      <c r="G48" s="9"/>
      <c r="H48" s="95"/>
    </row>
    <row r="49" spans="1:19" ht="16.5" customHeight="1" thickBot="1">
      <c r="B49" s="73">
        <f t="array" ref="B49:H49">Days+15+DATE(Calendar4Year,Calendar4MonthOption,1)-WEEKDAY(DATE(Calendar4Year,Calendar4MonthOption,1),WeekdayOption)</f>
        <v>46033</v>
      </c>
      <c r="C49" s="4">
        <v>46034</v>
      </c>
      <c r="D49" s="4">
        <v>46035</v>
      </c>
      <c r="E49" s="4">
        <v>46036</v>
      </c>
      <c r="F49" s="4">
        <v>46037</v>
      </c>
      <c r="G49" s="4">
        <v>46038</v>
      </c>
      <c r="H49" s="93">
        <v>46039</v>
      </c>
    </row>
    <row r="50" spans="1:19" ht="56.25" customHeight="1" thickBot="1">
      <c r="B50" s="15"/>
      <c r="C50" s="13" t="s">
        <v>3</v>
      </c>
      <c r="D50" s="15"/>
      <c r="E50" s="15"/>
      <c r="F50" s="43" t="s">
        <v>38</v>
      </c>
      <c r="H50" s="95"/>
    </row>
    <row r="51" spans="1:19" ht="16.5" customHeight="1">
      <c r="A51" s="74"/>
      <c r="B51" s="4">
        <f t="array" ref="B51:H51">Days+22+DATE(Calendar4Year,Calendar4MonthOption,1)-WEEKDAY(DATE(Calendar4Year,Calendar4MonthOption,1),WeekdayOption)</f>
        <v>46040</v>
      </c>
      <c r="C51" s="4">
        <v>46041</v>
      </c>
      <c r="D51" s="4">
        <v>46042</v>
      </c>
      <c r="E51" s="35">
        <v>46043</v>
      </c>
      <c r="F51" s="4">
        <v>46044</v>
      </c>
      <c r="G51" s="4">
        <v>46045</v>
      </c>
      <c r="H51" s="93">
        <v>46046</v>
      </c>
    </row>
    <row r="52" spans="1:19" ht="56.25" customHeight="1">
      <c r="A52" s="74"/>
      <c r="B52" s="9"/>
      <c r="C52" s="9"/>
      <c r="D52" s="9"/>
      <c r="E52" s="15"/>
      <c r="F52" s="14" t="s">
        <v>4</v>
      </c>
      <c r="H52" s="91"/>
    </row>
    <row r="53" spans="1:19" ht="16.5" customHeight="1" thickBot="1">
      <c r="A53" s="74"/>
      <c r="B53" s="4">
        <f t="array" ref="B53:H53">Days+29+DATE(Calendar4Year,Calendar4MonthOption,1)-WEEKDAY(DATE(Calendar4Year,Calendar4MonthOption,1),WeekdayOption)</f>
        <v>46047</v>
      </c>
      <c r="C53" s="4">
        <v>46048</v>
      </c>
      <c r="D53" s="4">
        <v>46049</v>
      </c>
      <c r="E53" s="4">
        <v>46050</v>
      </c>
      <c r="F53" s="63">
        <v>46051</v>
      </c>
      <c r="G53" s="65">
        <v>46052</v>
      </c>
      <c r="H53" s="64">
        <v>46053</v>
      </c>
    </row>
    <row r="54" spans="1:19" ht="57" customHeight="1" thickBot="1">
      <c r="A54" s="74"/>
      <c r="B54" s="60" t="s">
        <v>23</v>
      </c>
      <c r="C54" s="9"/>
      <c r="D54" s="9"/>
      <c r="E54" s="46" t="s">
        <v>17</v>
      </c>
      <c r="F54" s="62"/>
      <c r="G54" s="67" t="s">
        <v>39</v>
      </c>
      <c r="H54" s="66"/>
      <c r="O54" s="135"/>
      <c r="P54" s="136"/>
      <c r="Q54" s="136"/>
      <c r="R54" s="136"/>
      <c r="S54" s="136"/>
    </row>
    <row r="55" spans="1:19" ht="16.5" customHeight="1">
      <c r="A55" s="74"/>
      <c r="B55" s="59">
        <f t="array" ref="B55:C55">Days+36+DATE(Calendar4Year,Calendar4MonthOption,1)-WEEKDAY(DATE(Calendar4Year,Calendar4MonthOption,1),WeekdayOption)</f>
        <v>46054</v>
      </c>
      <c r="C55" s="4">
        <v>46055</v>
      </c>
      <c r="D55" s="130" t="s">
        <v>0</v>
      </c>
      <c r="E55" s="131"/>
      <c r="F55" s="131"/>
      <c r="G55" s="121"/>
      <c r="H55" s="121"/>
    </row>
    <row r="56" spans="1:19" ht="63.75" customHeight="1">
      <c r="A56" s="74"/>
      <c r="B56" s="9"/>
      <c r="C56" s="86"/>
      <c r="D56" s="126" t="s">
        <v>35</v>
      </c>
      <c r="E56" s="127"/>
      <c r="F56" s="127"/>
      <c r="G56" s="127"/>
      <c r="H56" s="127"/>
    </row>
    <row r="57" spans="1:19" ht="54" customHeight="1">
      <c r="A57" s="2"/>
      <c r="B57" s="87">
        <f>YEAR(DATE(Calendar4Year,Calendar4MonthOption+1,1))</f>
        <v>2026</v>
      </c>
      <c r="C57" s="132" t="str">
        <f>TEXT(DATE(Calendar4Year,Calendar4MonthOption+1,1),"mmmm")</f>
        <v>February</v>
      </c>
      <c r="D57" s="132"/>
      <c r="E57" s="132"/>
      <c r="F57" s="8"/>
      <c r="G57" s="8"/>
      <c r="H57" s="2"/>
    </row>
    <row r="58" spans="1:19" ht="14.25" customHeight="1">
      <c r="A58" s="99"/>
      <c r="B58" s="6" t="str">
        <f>UPPER(TEXT(B59,"dddd"))</f>
        <v>SUNDAY</v>
      </c>
      <c r="C58" s="7" t="str">
        <f t="shared" ref="C58" si="14">UPPER(TEXT(C59,"dddd"))</f>
        <v>MONDAY</v>
      </c>
      <c r="D58" s="6" t="str">
        <f t="shared" ref="D58" si="15">UPPER(TEXT(D59,"dddd"))</f>
        <v>TUESDAY</v>
      </c>
      <c r="E58" s="7" t="str">
        <f t="shared" ref="E58" si="16">UPPER(TEXT(E59,"dddd"))</f>
        <v>WEDNESDAY</v>
      </c>
      <c r="F58" s="6" t="str">
        <f t="shared" ref="F58" si="17">UPPER(TEXT(F59,"dddd"))</f>
        <v>THURSDAY</v>
      </c>
      <c r="G58" s="7" t="str">
        <f t="shared" ref="G58" si="18">UPPER(TEXT(G59,"dddd"))</f>
        <v>FRIDAY</v>
      </c>
      <c r="H58" s="92" t="str">
        <f t="shared" ref="H58" si="19">UPPER(TEXT(H59,"dddd"))</f>
        <v>SATURDAY</v>
      </c>
    </row>
    <row r="59" spans="1:19" ht="16.5" customHeight="1">
      <c r="A59" s="74"/>
      <c r="B59" s="4">
        <f t="array" ref="B59:H59">Days+1+DATE(Calendar5Year,Calendar5MonthOption,1)-WEEKDAY(DATE(Calendar5Year,Calendar5MonthOption,1),WeekdayOption)</f>
        <v>46054</v>
      </c>
      <c r="C59" s="4">
        <v>46055</v>
      </c>
      <c r="D59" s="4">
        <v>46056</v>
      </c>
      <c r="E59" s="4">
        <v>46057</v>
      </c>
      <c r="F59" s="4">
        <v>46058</v>
      </c>
      <c r="G59" s="4">
        <v>46059</v>
      </c>
      <c r="H59" s="93">
        <v>46060</v>
      </c>
    </row>
    <row r="60" spans="1:19" ht="56.25" customHeight="1">
      <c r="A60" s="74"/>
      <c r="B60" s="9"/>
      <c r="C60" s="30" t="s">
        <v>21</v>
      </c>
      <c r="D60" s="16"/>
      <c r="E60" s="16"/>
      <c r="G60" s="15"/>
      <c r="H60" s="95"/>
    </row>
    <row r="61" spans="1:19" ht="16.5" customHeight="1">
      <c r="A61" s="74"/>
      <c r="B61" s="4">
        <f t="array" ref="B61:H61">Days+8+DATE(Calendar5Year,Calendar5MonthOption,1)-WEEKDAY(DATE(Calendar5Year,Calendar5MonthOption,1),WeekdayOption)</f>
        <v>46061</v>
      </c>
      <c r="C61" s="4">
        <v>46062</v>
      </c>
      <c r="D61" s="4">
        <v>46063</v>
      </c>
      <c r="E61" s="4">
        <v>46064</v>
      </c>
      <c r="F61" s="4">
        <v>46065</v>
      </c>
      <c r="G61" s="4">
        <v>46066</v>
      </c>
      <c r="H61" s="93">
        <v>46067</v>
      </c>
    </row>
    <row r="62" spans="1:19" ht="56.25" customHeight="1">
      <c r="A62" s="74"/>
      <c r="B62" s="9"/>
      <c r="C62" s="9"/>
      <c r="D62" s="9"/>
      <c r="E62" s="9"/>
      <c r="F62" s="9"/>
      <c r="G62" s="9"/>
      <c r="H62" s="95"/>
    </row>
    <row r="63" spans="1:19" ht="16.5" customHeight="1" thickBot="1">
      <c r="B63" s="100">
        <f t="array" ref="B63:H63">Days+15+DATE(Calendar5Year,Calendar5MonthOption,1)-WEEKDAY(DATE(Calendar5Year,Calendar5MonthOption,1),WeekdayOption)</f>
        <v>46068</v>
      </c>
      <c r="C63" s="4">
        <v>46069</v>
      </c>
      <c r="D63" s="4">
        <v>46070</v>
      </c>
      <c r="E63" s="4">
        <v>46071</v>
      </c>
      <c r="F63" s="4">
        <v>46072</v>
      </c>
      <c r="G63" s="4">
        <v>46073</v>
      </c>
      <c r="H63" s="93">
        <v>46074</v>
      </c>
    </row>
    <row r="64" spans="1:19" ht="56.25" customHeight="1" thickBot="1">
      <c r="B64" s="47" t="s">
        <v>40</v>
      </c>
      <c r="C64" s="14" t="s">
        <v>4</v>
      </c>
      <c r="D64" s="9"/>
      <c r="E64" s="9"/>
      <c r="F64" s="9"/>
      <c r="H64" s="98"/>
    </row>
    <row r="65" spans="1:8" ht="16.5" customHeight="1">
      <c r="A65" s="74"/>
      <c r="B65" s="4">
        <f t="array" ref="B65:H65">Days+22+DATE(Calendar5Year,Calendar5MonthOption,1)-WEEKDAY(DATE(Calendar5Year,Calendar5MonthOption,1),WeekdayOption)</f>
        <v>46075</v>
      </c>
      <c r="C65" s="4">
        <v>46076</v>
      </c>
      <c r="D65" s="4">
        <v>46077</v>
      </c>
      <c r="E65" s="4">
        <v>46078</v>
      </c>
      <c r="F65" s="4">
        <v>46079</v>
      </c>
      <c r="G65" s="4">
        <v>46080</v>
      </c>
      <c r="H65" s="96">
        <v>46081</v>
      </c>
    </row>
    <row r="66" spans="1:8" ht="56.25" customHeight="1">
      <c r="A66" s="74"/>
      <c r="B66" s="9"/>
      <c r="C66" s="13" t="s">
        <v>3</v>
      </c>
      <c r="D66" s="9"/>
      <c r="E66" s="51" t="s">
        <v>10</v>
      </c>
      <c r="F66" s="61"/>
      <c r="G66" s="9"/>
      <c r="H66" s="95"/>
    </row>
    <row r="67" spans="1:8" ht="16.5" customHeight="1">
      <c r="A67" s="74"/>
      <c r="B67" s="4">
        <f t="array" ref="B67:H67">Days+29+DATE(Calendar5Year,Calendar5MonthOption,1)-WEEKDAY(DATE(Calendar5Year,Calendar5MonthOption,1),WeekdayOption)</f>
        <v>46082</v>
      </c>
      <c r="C67" s="4">
        <v>46083</v>
      </c>
      <c r="D67" s="4">
        <v>46084</v>
      </c>
      <c r="E67" s="4">
        <v>46085</v>
      </c>
      <c r="F67" s="4">
        <v>46086</v>
      </c>
      <c r="G67" s="4">
        <v>46087</v>
      </c>
      <c r="H67" s="93">
        <v>46088</v>
      </c>
    </row>
    <row r="68" spans="1:8" ht="57" customHeight="1">
      <c r="A68" s="74"/>
      <c r="B68" s="9"/>
      <c r="C68" s="9"/>
      <c r="D68" s="9"/>
      <c r="E68" s="28" t="s">
        <v>17</v>
      </c>
      <c r="F68" s="17"/>
      <c r="G68" s="9"/>
      <c r="H68" s="97"/>
    </row>
    <row r="69" spans="1:8" ht="16.5" customHeight="1">
      <c r="A69" s="74"/>
      <c r="B69" s="4">
        <f t="array" ref="B69:C69">Days+36+DATE(Calendar5Year,Calendar5MonthOption,1)-WEEKDAY(DATE(Calendar5Year,Calendar5MonthOption,1),WeekdayOption)</f>
        <v>46089</v>
      </c>
      <c r="C69" s="4">
        <v>46090</v>
      </c>
      <c r="D69" s="117" t="s">
        <v>0</v>
      </c>
      <c r="E69" s="118"/>
      <c r="F69" s="118"/>
      <c r="G69" s="118"/>
      <c r="H69" s="118"/>
    </row>
    <row r="70" spans="1:8" ht="63.75" customHeight="1">
      <c r="A70" s="74"/>
      <c r="B70" s="77"/>
      <c r="C70" s="80"/>
      <c r="D70" s="133" t="s">
        <v>29</v>
      </c>
      <c r="E70" s="134"/>
      <c r="F70" s="134"/>
      <c r="G70" s="134"/>
      <c r="H70" s="134"/>
    </row>
    <row r="71" spans="1:8" ht="54" customHeight="1">
      <c r="A71" s="2"/>
      <c r="B71" s="1">
        <f>YEAR(DATE(Calendar5Year,Calendar5MonthOption+1,1))</f>
        <v>2026</v>
      </c>
      <c r="C71" s="132" t="str">
        <f>TEXT(DATE(Calendar5Year,Calendar5MonthOption+1,1),"mmmm")</f>
        <v>March</v>
      </c>
      <c r="D71" s="132"/>
      <c r="E71" s="132"/>
      <c r="F71" s="8"/>
      <c r="G71" s="8"/>
      <c r="H71" s="2"/>
    </row>
    <row r="72" spans="1:8" ht="14.25" customHeight="1">
      <c r="A72" s="99"/>
      <c r="B72" s="6" t="str">
        <f>UPPER(TEXT(B73,"dddd"))</f>
        <v>SUNDAY</v>
      </c>
      <c r="C72" s="7" t="str">
        <f t="shared" ref="C72" si="20">UPPER(TEXT(C73,"dddd"))</f>
        <v>MONDAY</v>
      </c>
      <c r="D72" s="6" t="str">
        <f t="shared" ref="D72" si="21">UPPER(TEXT(D73,"dddd"))</f>
        <v>TUESDAY</v>
      </c>
      <c r="E72" s="7" t="str">
        <f t="shared" ref="E72" si="22">UPPER(TEXT(E73,"dddd"))</f>
        <v>WEDNESDAY</v>
      </c>
      <c r="F72" s="6" t="str">
        <f t="shared" ref="F72" si="23">UPPER(TEXT(F73,"dddd"))</f>
        <v>THURSDAY</v>
      </c>
      <c r="G72" s="7" t="str">
        <f t="shared" ref="G72" si="24">UPPER(TEXT(G73,"dddd"))</f>
        <v>FRIDAY</v>
      </c>
      <c r="H72" s="92" t="str">
        <f t="shared" ref="H72" si="25">UPPER(TEXT(H73,"dddd"))</f>
        <v>SATURDAY</v>
      </c>
    </row>
    <row r="73" spans="1:8" ht="16.5" customHeight="1" thickBot="1">
      <c r="A73" s="74"/>
      <c r="B73" s="4">
        <f t="array" ref="B73:H73">Days+1+DATE(Calendar6Year,Calendar6MonthOption,1)-WEEKDAY(DATE(Calendar6Year,Calendar6MonthOption,1),WeekdayOption)</f>
        <v>46082</v>
      </c>
      <c r="C73" s="4">
        <v>46083</v>
      </c>
      <c r="D73" s="4">
        <v>46084</v>
      </c>
      <c r="E73" s="4">
        <v>46085</v>
      </c>
      <c r="F73" s="4">
        <v>46086</v>
      </c>
      <c r="G73" s="4">
        <v>46087</v>
      </c>
      <c r="H73" s="93">
        <v>46088</v>
      </c>
    </row>
    <row r="74" spans="1:8" ht="56.25" customHeight="1" thickBot="1">
      <c r="A74" s="74"/>
      <c r="B74" s="9"/>
      <c r="C74" s="30" t="s">
        <v>21</v>
      </c>
      <c r="E74" s="26"/>
      <c r="F74" s="10"/>
      <c r="G74" s="48" t="s">
        <v>30</v>
      </c>
      <c r="H74" s="95"/>
    </row>
    <row r="75" spans="1:8" ht="16.5" customHeight="1">
      <c r="A75" s="74"/>
      <c r="B75" s="4">
        <f t="array" ref="B75:H75">Days+8+DATE(Calendar6Year,Calendar6MonthOption,1)-WEEKDAY(DATE(Calendar6Year,Calendar6MonthOption,1),WeekdayOption)</f>
        <v>46089</v>
      </c>
      <c r="C75" s="4">
        <v>46090</v>
      </c>
      <c r="D75" s="4">
        <v>46091</v>
      </c>
      <c r="E75" s="4">
        <v>46092</v>
      </c>
      <c r="F75" s="4">
        <v>46093</v>
      </c>
      <c r="G75" s="4">
        <v>46094</v>
      </c>
      <c r="H75" s="93">
        <v>46095</v>
      </c>
    </row>
    <row r="76" spans="1:8" ht="56.25" customHeight="1">
      <c r="A76" s="74"/>
      <c r="B76" s="9"/>
      <c r="C76" s="14" t="s">
        <v>4</v>
      </c>
      <c r="D76" s="9"/>
      <c r="E76" s="9"/>
      <c r="F76" s="9"/>
      <c r="G76" s="80"/>
      <c r="H76" s="95"/>
    </row>
    <row r="77" spans="1:8" ht="16.5" customHeight="1" thickBot="1">
      <c r="A77" s="74"/>
      <c r="B77" s="4">
        <f t="array" ref="B77:H77">Days+15+DATE(Calendar6Year,Calendar6MonthOption,1)-WEEKDAY(DATE(Calendar6Year,Calendar6MonthOption,1),WeekdayOption)</f>
        <v>46096</v>
      </c>
      <c r="C77" s="4">
        <v>46097</v>
      </c>
      <c r="D77" s="4">
        <v>46098</v>
      </c>
      <c r="E77" s="4">
        <v>46099</v>
      </c>
      <c r="F77" s="4">
        <v>46100</v>
      </c>
      <c r="G77" s="35">
        <v>46101</v>
      </c>
      <c r="H77" s="93">
        <v>46102</v>
      </c>
    </row>
    <row r="78" spans="1:8" ht="56.25" customHeight="1" thickBot="1">
      <c r="B78" s="43" t="s">
        <v>41</v>
      </c>
      <c r="C78" s="9"/>
      <c r="D78" s="9"/>
      <c r="E78" s="9"/>
      <c r="F78" s="13" t="s">
        <v>3</v>
      </c>
      <c r="H78" s="95"/>
    </row>
    <row r="79" spans="1:8" ht="16.5" customHeight="1">
      <c r="A79" s="74"/>
      <c r="B79" s="4">
        <f t="array" ref="B79:H79">Days+22+DATE(Calendar6Year,Calendar6MonthOption,1)-WEEKDAY(DATE(Calendar6Year,Calendar6MonthOption,1),WeekdayOption)</f>
        <v>46103</v>
      </c>
      <c r="C79" s="4">
        <v>46104</v>
      </c>
      <c r="D79" s="4">
        <v>46105</v>
      </c>
      <c r="E79" s="4">
        <v>46106</v>
      </c>
      <c r="F79" s="4">
        <v>46107</v>
      </c>
      <c r="G79" s="4">
        <v>46108</v>
      </c>
      <c r="H79" s="81">
        <v>46109</v>
      </c>
    </row>
    <row r="80" spans="1:8" ht="56.25" customHeight="1">
      <c r="A80" s="74"/>
      <c r="B80" s="9"/>
      <c r="C80" s="9"/>
      <c r="D80" s="9"/>
      <c r="E80" s="51" t="s">
        <v>42</v>
      </c>
      <c r="G80" s="10"/>
      <c r="H80" s="95"/>
    </row>
    <row r="81" spans="1:8" ht="16.5" customHeight="1">
      <c r="A81" s="74"/>
      <c r="B81" s="4">
        <f t="array" ref="B81:H81">Days+29+DATE(Calendar6Year,Calendar6MonthOption,1)-WEEKDAY(DATE(Calendar6Year,Calendar6MonthOption,1),WeekdayOption)</f>
        <v>46110</v>
      </c>
      <c r="C81" s="4">
        <v>46111</v>
      </c>
      <c r="D81" s="4">
        <v>46112</v>
      </c>
      <c r="E81" s="4">
        <v>46113</v>
      </c>
      <c r="F81" s="4">
        <v>46114</v>
      </c>
      <c r="G81" s="4">
        <v>46115</v>
      </c>
      <c r="H81" s="93">
        <v>46116</v>
      </c>
    </row>
    <row r="82" spans="1:8" ht="57" customHeight="1">
      <c r="A82" s="74"/>
      <c r="B82" s="9"/>
      <c r="C82" s="28" t="s">
        <v>17</v>
      </c>
      <c r="D82" s="49" t="s">
        <v>12</v>
      </c>
      <c r="E82" s="17"/>
      <c r="F82" s="10"/>
      <c r="G82" s="10"/>
      <c r="H82" s="97"/>
    </row>
    <row r="83" spans="1:8" ht="16.5" customHeight="1">
      <c r="A83" s="74"/>
      <c r="B83" s="4">
        <f t="array" ref="B83:C83">Days+36+DATE(Calendar6Year,Calendar6MonthOption,1)-WEEKDAY(DATE(Calendar6Year,Calendar6MonthOption,1),WeekdayOption)</f>
        <v>46117</v>
      </c>
      <c r="C83" s="4">
        <v>46118</v>
      </c>
      <c r="D83" s="117" t="s">
        <v>0</v>
      </c>
      <c r="E83" s="118"/>
      <c r="F83" s="118"/>
      <c r="G83" s="118"/>
      <c r="H83" s="118"/>
    </row>
    <row r="84" spans="1:8" ht="63.75" customHeight="1">
      <c r="A84" s="74"/>
      <c r="B84" s="77"/>
      <c r="C84" s="98"/>
      <c r="D84" s="122" t="s">
        <v>18</v>
      </c>
      <c r="E84" s="123"/>
      <c r="F84" s="123"/>
      <c r="G84" s="123"/>
      <c r="H84" s="123"/>
    </row>
    <row r="85" spans="1:8" ht="54" customHeight="1">
      <c r="A85" s="2"/>
      <c r="B85" s="1">
        <f>YEAR(DATE(Calendar6Year,Calendar6MonthOption+1,1))</f>
        <v>2026</v>
      </c>
      <c r="C85" s="132" t="str">
        <f>TEXT(DATE(Calendar6Year,Calendar6MonthOption+1,1),"mmmm")</f>
        <v>April</v>
      </c>
      <c r="D85" s="132"/>
      <c r="E85" s="132"/>
      <c r="F85" s="8"/>
      <c r="G85" s="8"/>
      <c r="H85" s="2"/>
    </row>
    <row r="86" spans="1:8" ht="14.25" customHeight="1">
      <c r="A86" s="99"/>
      <c r="B86" s="6" t="str">
        <f>UPPER(TEXT(B87,"dddd"))</f>
        <v>SUNDAY</v>
      </c>
      <c r="C86" s="7" t="str">
        <f t="shared" ref="C86" si="26">UPPER(TEXT(C87,"dddd"))</f>
        <v>MONDAY</v>
      </c>
      <c r="D86" s="6" t="str">
        <f t="shared" ref="D86" si="27">UPPER(TEXT(D87,"dddd"))</f>
        <v>TUESDAY</v>
      </c>
      <c r="E86" s="7" t="str">
        <f t="shared" ref="E86" si="28">UPPER(TEXT(E87,"dddd"))</f>
        <v>WEDNESDAY</v>
      </c>
      <c r="F86" s="6" t="str">
        <f t="shared" ref="F86" si="29">UPPER(TEXT(F87,"dddd"))</f>
        <v>THURSDAY</v>
      </c>
      <c r="G86" s="7" t="str">
        <f t="shared" ref="G86" si="30">UPPER(TEXT(G87,"dddd"))</f>
        <v>FRIDAY</v>
      </c>
      <c r="H86" s="92" t="str">
        <f t="shared" ref="H86" si="31">UPPER(TEXT(H87,"dddd"))</f>
        <v>SATURDAY</v>
      </c>
    </row>
    <row r="87" spans="1:8" ht="16.5" customHeight="1">
      <c r="A87" s="74"/>
      <c r="B87" s="4">
        <f t="array" ref="B87:H87">Days+1+DATE(Calendar7Year,Calendar7MonthOption,1)-WEEKDAY(DATE(Calendar7Year,Calendar7MonthOption,1),WeekdayOption)</f>
        <v>46110</v>
      </c>
      <c r="C87" s="4">
        <v>46111</v>
      </c>
      <c r="D87" s="4">
        <v>46112</v>
      </c>
      <c r="E87" s="4">
        <v>46113</v>
      </c>
      <c r="F87" s="4">
        <v>46114</v>
      </c>
      <c r="G87" s="4">
        <v>46115</v>
      </c>
      <c r="H87" s="93">
        <v>46116</v>
      </c>
    </row>
    <row r="88" spans="1:8" ht="56.25" customHeight="1">
      <c r="A88" s="74"/>
      <c r="C88" s="22" t="s">
        <v>4</v>
      </c>
      <c r="D88" s="9"/>
      <c r="F88" s="106" t="s">
        <v>1</v>
      </c>
      <c r="G88" s="105" t="s">
        <v>21</v>
      </c>
      <c r="H88" s="95"/>
    </row>
    <row r="89" spans="1:8" ht="16.5" customHeight="1">
      <c r="A89" s="74"/>
      <c r="B89" s="4">
        <f t="array" ref="B89:H89">Days+8+DATE(Calendar7Year,Calendar7MonthOption,1)-WEEKDAY(DATE(Calendar7Year,Calendar7MonthOption,1),WeekdayOption)</f>
        <v>46117</v>
      </c>
      <c r="C89" s="4">
        <v>46118</v>
      </c>
      <c r="D89" s="4">
        <v>46119</v>
      </c>
      <c r="E89" s="4">
        <v>46120</v>
      </c>
      <c r="F89" s="4">
        <v>46121</v>
      </c>
      <c r="G89" s="4">
        <v>46122</v>
      </c>
      <c r="H89" s="93">
        <v>46123</v>
      </c>
    </row>
    <row r="90" spans="1:8" ht="56.25" customHeight="1">
      <c r="A90" s="74"/>
      <c r="B90" s="9"/>
      <c r="C90" s="9"/>
      <c r="D90" s="9"/>
      <c r="E90" s="9"/>
      <c r="F90" s="9"/>
      <c r="G90" s="9"/>
      <c r="H90" s="95"/>
    </row>
    <row r="91" spans="1:8" ht="16.5" customHeight="1" thickBot="1">
      <c r="A91" s="74"/>
      <c r="B91" s="4">
        <f t="array" ref="B91:H91">Days+15+DATE(Calendar7Year,Calendar7MonthOption,1)-WEEKDAY(DATE(Calendar7Year,Calendar7MonthOption,1),WeekdayOption)</f>
        <v>46124</v>
      </c>
      <c r="C91" s="4">
        <v>46125</v>
      </c>
      <c r="D91" s="4">
        <v>46126</v>
      </c>
      <c r="E91" s="4">
        <v>46127</v>
      </c>
      <c r="F91" s="4">
        <v>46128</v>
      </c>
      <c r="G91" s="4">
        <v>46129</v>
      </c>
      <c r="H91" s="93">
        <v>46130</v>
      </c>
    </row>
    <row r="92" spans="1:8" ht="56.25" customHeight="1" thickBot="1">
      <c r="A92" s="74"/>
      <c r="B92" s="9"/>
      <c r="C92" s="34" t="s">
        <v>3</v>
      </c>
      <c r="D92" s="104"/>
      <c r="E92" s="43" t="s">
        <v>43</v>
      </c>
      <c r="F92" s="32"/>
      <c r="G92" s="32"/>
      <c r="H92" s="95"/>
    </row>
    <row r="93" spans="1:8" ht="16.5" customHeight="1">
      <c r="A93" s="74"/>
      <c r="B93" s="4">
        <f t="array" ref="B93:H93">Days+22+DATE(Calendar7Year,Calendar7MonthOption,1)-WEEKDAY(DATE(Calendar7Year,Calendar7MonthOption,1),WeekdayOption)</f>
        <v>46131</v>
      </c>
      <c r="C93" s="4">
        <v>46132</v>
      </c>
      <c r="D93" s="35">
        <v>46133</v>
      </c>
      <c r="E93" s="4">
        <v>46134</v>
      </c>
      <c r="F93" s="4">
        <v>46135</v>
      </c>
      <c r="G93" s="4">
        <v>46136</v>
      </c>
      <c r="H93" s="93">
        <v>46137</v>
      </c>
    </row>
    <row r="94" spans="1:8" ht="56.25" customHeight="1">
      <c r="A94" s="74"/>
      <c r="B94" s="9"/>
      <c r="C94" s="9"/>
      <c r="D94" s="9"/>
      <c r="F94" s="15"/>
      <c r="G94" s="15"/>
      <c r="H94" s="101" t="s">
        <v>24</v>
      </c>
    </row>
    <row r="95" spans="1:8" ht="16.5" customHeight="1" thickBot="1">
      <c r="A95" s="74"/>
      <c r="B95" s="4">
        <f t="array" ref="B95:H95">Days+29+DATE(Calendar7Year,Calendar7MonthOption,1)-WEEKDAY(DATE(Calendar7Year,Calendar7MonthOption,1),WeekdayOption)</f>
        <v>46138</v>
      </c>
      <c r="C95" s="4">
        <v>46139</v>
      </c>
      <c r="D95" s="4">
        <v>46140</v>
      </c>
      <c r="E95" s="4">
        <v>46141</v>
      </c>
      <c r="F95" s="4">
        <v>46142</v>
      </c>
      <c r="G95" s="4">
        <v>46143</v>
      </c>
      <c r="H95" s="93">
        <v>46144</v>
      </c>
    </row>
    <row r="96" spans="1:8" ht="57" customHeight="1" thickBot="1">
      <c r="A96" s="74"/>
      <c r="C96" s="15"/>
      <c r="D96" s="46" t="s">
        <v>17</v>
      </c>
      <c r="E96" s="116"/>
      <c r="F96" s="45" t="s">
        <v>44</v>
      </c>
      <c r="G96" s="32"/>
      <c r="H96" s="102"/>
    </row>
    <row r="97" spans="1:8" ht="16.5" customHeight="1">
      <c r="A97" s="74"/>
      <c r="B97" s="4">
        <f t="array" ref="B97:C97">Days+36+DATE(Calendar7Year,Calendar7MonthOption,1)-WEEKDAY(DATE(Calendar7Year,Calendar7MonthOption,1),WeekdayOption)</f>
        <v>46145</v>
      </c>
      <c r="C97" s="4">
        <v>46146</v>
      </c>
      <c r="D97" s="117" t="s">
        <v>0</v>
      </c>
      <c r="E97" s="121"/>
      <c r="F97" s="118"/>
      <c r="G97" s="118"/>
      <c r="H97" s="118"/>
    </row>
    <row r="98" spans="1:8" ht="63.75" customHeight="1">
      <c r="A98" s="74"/>
      <c r="B98" s="77"/>
      <c r="C98" s="80"/>
    </row>
    <row r="99" spans="1:8" ht="54" customHeight="1">
      <c r="A99" s="2"/>
      <c r="B99" s="1">
        <f>YEAR(DATE(Calendar7Year,Calendar7MonthOption+1,1))</f>
        <v>2026</v>
      </c>
      <c r="C99" s="132" t="str">
        <f>TEXT(DATE(Calendar7Year,Calendar7MonthOption+1,1),"mmmm")</f>
        <v>May</v>
      </c>
      <c r="D99" s="132"/>
      <c r="E99" s="132"/>
      <c r="F99" s="8"/>
      <c r="G99" s="8"/>
      <c r="H99" s="2"/>
    </row>
    <row r="100" spans="1:8" ht="14.25" customHeight="1">
      <c r="A100" s="99"/>
      <c r="B100" s="6" t="str">
        <f>UPPER(TEXT(B101,"dddd"))</f>
        <v>SUNDAY</v>
      </c>
      <c r="C100" s="7" t="str">
        <f t="shared" ref="C100" si="32">UPPER(TEXT(C101,"dddd"))</f>
        <v>MONDAY</v>
      </c>
      <c r="D100" s="6" t="str">
        <f t="shared" ref="D100" si="33">UPPER(TEXT(D101,"dddd"))</f>
        <v>TUESDAY</v>
      </c>
      <c r="E100" s="7" t="str">
        <f t="shared" ref="E100" si="34">UPPER(TEXT(E101,"dddd"))</f>
        <v>WEDNESDAY</v>
      </c>
      <c r="F100" s="6" t="str">
        <f t="shared" ref="F100" si="35">UPPER(TEXT(F101,"dddd"))</f>
        <v>THURSDAY</v>
      </c>
      <c r="G100" s="7" t="str">
        <f t="shared" ref="G100" si="36">UPPER(TEXT(G101,"dddd"))</f>
        <v>FRIDAY</v>
      </c>
      <c r="H100" s="92" t="str">
        <f t="shared" ref="H100" si="37">UPPER(TEXT(H101,"dddd"))</f>
        <v>SATURDAY</v>
      </c>
    </row>
    <row r="101" spans="1:8" ht="16.5" customHeight="1">
      <c r="A101" s="74"/>
      <c r="B101" s="4">
        <f t="array" ref="B101:H101">Days+1+DATE(Calendar8Year,Calendar8MonthOption,1)-WEEKDAY(DATE(Calendar8Year,Calendar8MonthOption,1),WeekdayOption)</f>
        <v>46138</v>
      </c>
      <c r="C101" s="4">
        <v>46139</v>
      </c>
      <c r="D101" s="4">
        <v>46140</v>
      </c>
      <c r="E101" s="4">
        <v>46141</v>
      </c>
      <c r="F101" s="4">
        <v>46142</v>
      </c>
      <c r="G101" s="4">
        <v>46143</v>
      </c>
      <c r="H101" s="93">
        <v>46144</v>
      </c>
    </row>
    <row r="102" spans="1:8" ht="56.25" customHeight="1">
      <c r="A102" s="74"/>
      <c r="B102" s="9"/>
      <c r="C102" s="9"/>
      <c r="D102" s="9"/>
      <c r="E102" s="9"/>
      <c r="F102" s="9"/>
      <c r="G102" s="9"/>
      <c r="H102" s="95"/>
    </row>
    <row r="103" spans="1:8" ht="16.5" customHeight="1">
      <c r="A103" s="74"/>
      <c r="B103" s="4">
        <f t="array" ref="B103:H103">Days+8+DATE(Calendar8Year,Calendar8MonthOption,1)-WEEKDAY(DATE(Calendar8Year,Calendar8MonthOption,1),WeekdayOption)</f>
        <v>46145</v>
      </c>
      <c r="C103" s="4">
        <v>46146</v>
      </c>
      <c r="D103" s="4">
        <v>46147</v>
      </c>
      <c r="E103" s="4">
        <v>46148</v>
      </c>
      <c r="F103" s="4">
        <v>46149</v>
      </c>
      <c r="G103" s="4">
        <v>46150</v>
      </c>
      <c r="H103" s="93">
        <v>46151</v>
      </c>
    </row>
    <row r="104" spans="1:8" ht="56.25" customHeight="1">
      <c r="A104" s="74"/>
      <c r="B104" s="9"/>
      <c r="C104" s="30" t="s">
        <v>21</v>
      </c>
      <c r="D104" s="9"/>
      <c r="E104" s="14" t="s">
        <v>4</v>
      </c>
      <c r="F104" s="9"/>
      <c r="G104" s="9"/>
      <c r="H104" s="95"/>
    </row>
    <row r="105" spans="1:8" ht="16.5" customHeight="1" thickBot="1">
      <c r="A105" s="74"/>
      <c r="B105" s="4">
        <f t="array" ref="B105:H105">Days+15+DATE(Calendar8Year,Calendar8MonthOption,1)-WEEKDAY(DATE(Calendar8Year,Calendar8MonthOption,1),WeekdayOption)</f>
        <v>46152</v>
      </c>
      <c r="C105" s="4">
        <v>46153</v>
      </c>
      <c r="D105" s="4">
        <v>46154</v>
      </c>
      <c r="E105" s="4">
        <v>46155</v>
      </c>
      <c r="F105" s="4">
        <v>46156</v>
      </c>
      <c r="G105" s="4">
        <v>46157</v>
      </c>
      <c r="H105" s="93">
        <v>46158</v>
      </c>
    </row>
    <row r="106" spans="1:8" ht="56.25" customHeight="1" thickBot="1">
      <c r="A106" s="74"/>
      <c r="B106" s="9"/>
      <c r="C106" s="13" t="s">
        <v>3</v>
      </c>
      <c r="E106" s="10"/>
      <c r="F106" s="107"/>
      <c r="G106" s="43" t="s">
        <v>45</v>
      </c>
      <c r="H106" s="95"/>
    </row>
    <row r="107" spans="1:8" ht="16.5" customHeight="1">
      <c r="A107" s="74"/>
      <c r="B107" s="4">
        <f t="array" ref="B107:H107">Days+22+DATE(Calendar8Year,Calendar8MonthOption,1)-WEEKDAY(DATE(Calendar8Year,Calendar8MonthOption,1),WeekdayOption)</f>
        <v>46159</v>
      </c>
      <c r="C107" s="4">
        <v>46160</v>
      </c>
      <c r="D107" s="4">
        <v>46161</v>
      </c>
      <c r="E107" s="4">
        <v>46162</v>
      </c>
      <c r="F107" s="35">
        <v>46163</v>
      </c>
      <c r="G107" s="4">
        <v>46164</v>
      </c>
      <c r="H107" s="93">
        <v>46165</v>
      </c>
    </row>
    <row r="108" spans="1:8" ht="56.25" customHeight="1">
      <c r="A108" s="74"/>
      <c r="B108" s="9"/>
      <c r="C108" s="9"/>
      <c r="D108" s="9"/>
      <c r="F108" s="10"/>
      <c r="G108" s="10"/>
      <c r="H108" s="95"/>
    </row>
    <row r="109" spans="1:8" ht="16.5" customHeight="1">
      <c r="A109" s="74"/>
      <c r="B109" s="4">
        <f t="array" ref="B109:H109">Days+29+DATE(Calendar8Year,Calendar8MonthOption,1)-WEEKDAY(DATE(Calendar8Year,Calendar8MonthOption,1),WeekdayOption)</f>
        <v>46166</v>
      </c>
      <c r="C109" s="4">
        <v>46167</v>
      </c>
      <c r="D109" s="4">
        <v>46168</v>
      </c>
      <c r="E109" s="4">
        <v>46169</v>
      </c>
      <c r="F109" s="4">
        <v>46170</v>
      </c>
      <c r="G109" s="4">
        <v>46171</v>
      </c>
      <c r="H109" s="93">
        <v>46172</v>
      </c>
    </row>
    <row r="110" spans="1:8" ht="57" customHeight="1">
      <c r="A110" s="74"/>
      <c r="B110" s="9"/>
      <c r="C110" s="50" t="s">
        <v>6</v>
      </c>
      <c r="D110" s="28" t="s">
        <v>17</v>
      </c>
      <c r="E110" s="9"/>
      <c r="G110" s="17"/>
      <c r="H110" s="97"/>
    </row>
    <row r="111" spans="1:8" ht="16.5" customHeight="1">
      <c r="A111" s="74"/>
      <c r="B111" s="4">
        <f t="array" ref="B111:C111">Days+36+DATE(Calendar8Year,Calendar8MonthOption,1)-WEEKDAY(DATE(Calendar8Year,Calendar8MonthOption,1),WeekdayOption)</f>
        <v>46173</v>
      </c>
      <c r="C111" s="4">
        <v>46174</v>
      </c>
      <c r="D111" s="117" t="s">
        <v>0</v>
      </c>
      <c r="E111" s="118"/>
      <c r="F111" s="118"/>
      <c r="G111" s="118"/>
      <c r="H111" s="118"/>
    </row>
    <row r="112" spans="1:8" ht="63.75" customHeight="1">
      <c r="A112" s="74"/>
      <c r="B112" s="77"/>
      <c r="C112" s="80"/>
      <c r="D112" s="128" t="s">
        <v>11</v>
      </c>
      <c r="E112" s="129"/>
      <c r="F112" s="129"/>
      <c r="G112" s="129"/>
      <c r="H112" s="129"/>
    </row>
    <row r="113" spans="1:8" ht="54" customHeight="1">
      <c r="A113" s="2"/>
      <c r="B113" s="1">
        <f>YEAR(DATE(Calendar8Year,Calendar8MonthOption+1,1))</f>
        <v>2026</v>
      </c>
      <c r="C113" s="132" t="str">
        <f>TEXT(DATE(Calendar8Year,Calendar8MonthOption+1,1),"mmmm")</f>
        <v>June</v>
      </c>
      <c r="D113" s="132"/>
      <c r="E113" s="132"/>
      <c r="F113" s="8"/>
      <c r="G113" s="8"/>
      <c r="H113" s="2"/>
    </row>
    <row r="114" spans="1:8" ht="14.25" customHeight="1">
      <c r="A114" s="99"/>
      <c r="B114" s="6" t="str">
        <f>UPPER(TEXT(B115,"dddd"))</f>
        <v>SUNDAY</v>
      </c>
      <c r="C114" s="7" t="str">
        <f t="shared" ref="C114" si="38">UPPER(TEXT(C115,"dddd"))</f>
        <v>MONDAY</v>
      </c>
      <c r="D114" s="6" t="str">
        <f t="shared" ref="D114" si="39">UPPER(TEXT(D115,"dddd"))</f>
        <v>TUESDAY</v>
      </c>
      <c r="E114" s="7" t="str">
        <f t="shared" ref="E114" si="40">UPPER(TEXT(E115,"dddd"))</f>
        <v>WEDNESDAY</v>
      </c>
      <c r="F114" s="6" t="str">
        <f t="shared" ref="F114" si="41">UPPER(TEXT(F115,"dddd"))</f>
        <v>THURSDAY</v>
      </c>
      <c r="G114" s="7" t="str">
        <f t="shared" ref="G114" si="42">UPPER(TEXT(G115,"dddd"))</f>
        <v>FRIDAY</v>
      </c>
      <c r="H114" s="92" t="str">
        <f t="shared" ref="H114" si="43">UPPER(TEXT(H115,"dddd"))</f>
        <v>SATURDAY</v>
      </c>
    </row>
    <row r="115" spans="1:8" ht="16.5" customHeight="1">
      <c r="A115" s="74"/>
      <c r="B115" s="4">
        <f t="array" ref="B115:H115">Days+1+DATE(Calendar9Year,Calendar9MonthOption,1)-WEEKDAY(DATE(Calendar9Year,Calendar9MonthOption,1),WeekdayOption)</f>
        <v>46173</v>
      </c>
      <c r="C115" s="4">
        <v>46174</v>
      </c>
      <c r="D115" s="4">
        <v>46175</v>
      </c>
      <c r="E115" s="4">
        <v>46176</v>
      </c>
      <c r="F115" s="4">
        <v>46177</v>
      </c>
      <c r="G115" s="4">
        <v>46178</v>
      </c>
      <c r="H115" s="93">
        <v>46179</v>
      </c>
    </row>
    <row r="116" spans="1:8" ht="56.25" customHeight="1">
      <c r="A116" s="74"/>
      <c r="B116" s="9"/>
      <c r="C116" s="30" t="s">
        <v>21</v>
      </c>
      <c r="D116" s="9"/>
      <c r="E116" s="9"/>
      <c r="F116" s="9"/>
      <c r="H116" s="95"/>
    </row>
    <row r="117" spans="1:8" ht="16.5" customHeight="1">
      <c r="A117" s="74"/>
      <c r="B117" s="4">
        <f t="array" ref="B117:H117">Days+8+DATE(Calendar9Year,Calendar9MonthOption,1)-WEEKDAY(DATE(Calendar9Year,Calendar9MonthOption,1),WeekdayOption)</f>
        <v>46180</v>
      </c>
      <c r="C117" s="4">
        <v>46181</v>
      </c>
      <c r="D117" s="4">
        <v>46182</v>
      </c>
      <c r="E117" s="4">
        <v>46183</v>
      </c>
      <c r="F117" s="4">
        <v>46184</v>
      </c>
      <c r="G117" s="4">
        <v>46185</v>
      </c>
      <c r="H117" s="93">
        <v>46186</v>
      </c>
    </row>
    <row r="118" spans="1:8" ht="56.25" customHeight="1">
      <c r="A118" s="74"/>
      <c r="B118" s="9"/>
      <c r="C118" s="14" t="s">
        <v>4</v>
      </c>
      <c r="D118" s="9"/>
      <c r="E118" s="9"/>
      <c r="G118" s="27"/>
      <c r="H118" s="95"/>
    </row>
    <row r="119" spans="1:8" ht="16.5" customHeight="1" thickBot="1">
      <c r="A119" s="74"/>
      <c r="B119" s="4">
        <f t="array" ref="B119:H119">Days+15+DATE(Calendar9Year,Calendar9MonthOption,1)-WEEKDAY(DATE(Calendar9Year,Calendar9MonthOption,1),WeekdayOption)</f>
        <v>46187</v>
      </c>
      <c r="C119" s="4">
        <v>46188</v>
      </c>
      <c r="D119" s="4">
        <v>46189</v>
      </c>
      <c r="E119" s="4">
        <v>46190</v>
      </c>
      <c r="F119" s="4">
        <v>46191</v>
      </c>
      <c r="G119" s="4">
        <v>46192</v>
      </c>
      <c r="H119" s="93">
        <v>46193</v>
      </c>
    </row>
    <row r="120" spans="1:8" ht="56.25" customHeight="1" thickBot="1">
      <c r="A120" s="74"/>
      <c r="B120" s="9"/>
      <c r="C120" s="43" t="s">
        <v>46</v>
      </c>
      <c r="D120" s="9"/>
      <c r="E120" s="9"/>
      <c r="G120" s="27"/>
      <c r="H120" s="95"/>
    </row>
    <row r="121" spans="1:8" ht="16.5" customHeight="1">
      <c r="A121" s="74"/>
      <c r="B121" s="35">
        <f t="array" ref="B121:H121">Days+22+DATE(Calendar9Year,Calendar9MonthOption,1)-WEEKDAY(DATE(Calendar9Year,Calendar9MonthOption,1),WeekdayOption)</f>
        <v>46194</v>
      </c>
      <c r="C121" s="4">
        <v>46195</v>
      </c>
      <c r="D121" s="4">
        <v>46196</v>
      </c>
      <c r="E121" s="4">
        <v>46197</v>
      </c>
      <c r="F121" s="4">
        <v>46198</v>
      </c>
      <c r="G121" s="4">
        <v>46199</v>
      </c>
      <c r="H121" s="93">
        <v>46200</v>
      </c>
    </row>
    <row r="122" spans="1:8" ht="56.25" customHeight="1">
      <c r="A122" s="74"/>
      <c r="B122" s="9"/>
      <c r="C122" s="13" t="s">
        <v>3</v>
      </c>
      <c r="D122" s="9"/>
      <c r="E122" s="9"/>
      <c r="F122" s="55" t="s">
        <v>47</v>
      </c>
      <c r="G122" s="27"/>
      <c r="H122" s="95"/>
    </row>
    <row r="123" spans="1:8" ht="16.5" customHeight="1">
      <c r="A123" s="74"/>
      <c r="B123" s="4">
        <f t="array" ref="B123:H123">Days+29+DATE(Calendar9Year,Calendar9MonthOption,1)-WEEKDAY(DATE(Calendar9Year,Calendar9MonthOption,1),WeekdayOption)</f>
        <v>46201</v>
      </c>
      <c r="C123" s="4">
        <v>46202</v>
      </c>
      <c r="D123" s="4">
        <v>46203</v>
      </c>
      <c r="E123" s="4">
        <v>46204</v>
      </c>
      <c r="F123" s="4">
        <v>46205</v>
      </c>
      <c r="G123" s="4">
        <v>46206</v>
      </c>
      <c r="H123" s="93">
        <v>46207</v>
      </c>
    </row>
    <row r="124" spans="1:8" ht="57" customHeight="1">
      <c r="A124" s="74"/>
      <c r="B124" s="9"/>
      <c r="C124" s="9"/>
      <c r="D124" s="56" t="s">
        <v>13</v>
      </c>
      <c r="E124" s="109" t="s">
        <v>17</v>
      </c>
      <c r="F124" s="10"/>
      <c r="G124" s="10"/>
      <c r="H124" s="97"/>
    </row>
    <row r="125" spans="1:8" ht="16.5" customHeight="1">
      <c r="A125" s="74"/>
      <c r="B125" s="4">
        <f t="array" ref="B125:C125">Days+36+DATE(Calendar9Year,Calendar9MonthOption,1)-WEEKDAY(DATE(Calendar9Year,Calendar9MonthOption,1),WeekdayOption)</f>
        <v>46208</v>
      </c>
      <c r="C125" s="4">
        <v>46209</v>
      </c>
      <c r="D125" s="117" t="s">
        <v>0</v>
      </c>
      <c r="E125" s="118"/>
      <c r="F125" s="118"/>
      <c r="G125" s="118"/>
      <c r="H125" s="118"/>
    </row>
    <row r="126" spans="1:8" ht="63.75" customHeight="1">
      <c r="A126" s="74"/>
      <c r="B126" s="108"/>
      <c r="C126" s="89"/>
      <c r="D126" s="122" t="s">
        <v>18</v>
      </c>
      <c r="E126" s="123"/>
      <c r="F126" s="123"/>
      <c r="G126" s="123"/>
      <c r="H126" s="123"/>
    </row>
    <row r="127" spans="1:8" ht="54" customHeight="1">
      <c r="A127" s="2"/>
      <c r="B127" s="1">
        <f>YEAR(DATE(Calendar9Year,Calendar9MonthOption+1,1))</f>
        <v>2026</v>
      </c>
      <c r="C127" s="132" t="str">
        <f>TEXT(DATE(Calendar9Year,Calendar9MonthOption+1,1),"mmmm")</f>
        <v>July</v>
      </c>
      <c r="D127" s="132"/>
      <c r="E127" s="132"/>
      <c r="F127" s="8"/>
      <c r="G127" s="8"/>
      <c r="H127" s="2"/>
    </row>
    <row r="128" spans="1:8" ht="14.25" customHeight="1">
      <c r="A128" s="3"/>
      <c r="B128" s="6" t="str">
        <f>UPPER(TEXT(B129,"dddd"))</f>
        <v>SUNDAY</v>
      </c>
      <c r="C128" s="7" t="str">
        <f t="shared" ref="C128:H128" si="44">UPPER(TEXT(C129,"dddd"))</f>
        <v>MONDAY</v>
      </c>
      <c r="D128" s="6" t="str">
        <f t="shared" si="44"/>
        <v>TUESDAY</v>
      </c>
      <c r="E128" s="7" t="str">
        <f t="shared" si="44"/>
        <v>WEDNESDAY</v>
      </c>
      <c r="F128" s="6" t="str">
        <f t="shared" si="44"/>
        <v>THURSDAY</v>
      </c>
      <c r="G128" s="7" t="str">
        <f t="shared" si="44"/>
        <v>FRIDAY</v>
      </c>
      <c r="H128" s="92" t="str">
        <f t="shared" si="44"/>
        <v>SATURDAY</v>
      </c>
    </row>
    <row r="129" spans="1:9" ht="16.5" customHeight="1">
      <c r="B129" s="111">
        <f t="array" ref="B129:H129">Days+1+DATE(Calendar10Year,Calendar10MonthOption,1)-WEEKDAY(DATE(Calendar10Year,Calendar10MonthOption,1),WeekdayOption)</f>
        <v>46201</v>
      </c>
      <c r="C129" s="4">
        <v>46202</v>
      </c>
      <c r="D129" s="4">
        <v>46203</v>
      </c>
      <c r="E129" s="4">
        <v>46204</v>
      </c>
      <c r="F129" s="4">
        <v>46205</v>
      </c>
      <c r="G129" s="4">
        <v>46206</v>
      </c>
      <c r="H129" s="93">
        <v>46207</v>
      </c>
    </row>
    <row r="130" spans="1:9" ht="56.25" customHeight="1">
      <c r="B130" s="112"/>
      <c r="C130" s="14" t="s">
        <v>4</v>
      </c>
      <c r="D130" s="9"/>
      <c r="E130" s="9"/>
      <c r="F130" s="9"/>
      <c r="G130" s="30" t="s">
        <v>21</v>
      </c>
      <c r="H130" s="95"/>
    </row>
    <row r="131" spans="1:9" ht="16.5" customHeight="1">
      <c r="B131" s="113">
        <f t="array" ref="B131:H131">Days+8+DATE(Calendar10Year,Calendar10MonthOption,1)-WEEKDAY(DATE(Calendar10Year,Calendar10MonthOption,1),WeekdayOption)</f>
        <v>46208</v>
      </c>
      <c r="C131" s="4">
        <v>46209</v>
      </c>
      <c r="D131" s="4">
        <v>46210</v>
      </c>
      <c r="E131" s="4">
        <v>46211</v>
      </c>
      <c r="F131" s="4">
        <v>46212</v>
      </c>
      <c r="G131" s="4">
        <v>46213</v>
      </c>
      <c r="H131" s="93">
        <v>46214</v>
      </c>
    </row>
    <row r="132" spans="1:9" ht="56.25" customHeight="1">
      <c r="B132" s="112"/>
      <c r="C132" s="9"/>
      <c r="D132" s="9"/>
      <c r="E132" s="9"/>
      <c r="F132" s="9"/>
      <c r="G132" s="9"/>
      <c r="H132" s="74"/>
    </row>
    <row r="133" spans="1:9" ht="16.5" customHeight="1" thickBot="1">
      <c r="B133" s="113">
        <f t="array" ref="B133:H133">Days+15+DATE(Calendar10Year,Calendar10MonthOption,1)-WEEKDAY(DATE(Calendar10Year,Calendar10MonthOption,1),WeekdayOption)</f>
        <v>46215</v>
      </c>
      <c r="C133" s="4">
        <v>46216</v>
      </c>
      <c r="D133" s="33">
        <v>46217</v>
      </c>
      <c r="E133" s="4">
        <v>46218</v>
      </c>
      <c r="F133" s="4">
        <v>46219</v>
      </c>
      <c r="G133" s="4">
        <v>46220</v>
      </c>
      <c r="H133" s="93">
        <v>46221</v>
      </c>
    </row>
    <row r="134" spans="1:9" ht="56.25" customHeight="1" thickBot="1">
      <c r="B134" s="112"/>
      <c r="C134" s="9"/>
      <c r="D134" s="107"/>
      <c r="E134" s="43" t="s">
        <v>48</v>
      </c>
      <c r="F134" s="9"/>
      <c r="G134" s="34" t="s">
        <v>3</v>
      </c>
      <c r="H134" s="95"/>
      <c r="I134" s="20"/>
    </row>
    <row r="135" spans="1:9" ht="16.5" customHeight="1" thickBot="1">
      <c r="B135" s="113">
        <f t="array" ref="B135:H135">Days+22+DATE(Calendar10Year,Calendar10MonthOption,1)-WEEKDAY(DATE(Calendar10Year,Calendar10MonthOption,1),WeekdayOption)</f>
        <v>46222</v>
      </c>
      <c r="C135" s="4">
        <v>46223</v>
      </c>
      <c r="D135" s="35">
        <v>46224</v>
      </c>
      <c r="E135" s="4">
        <v>46225</v>
      </c>
      <c r="F135" s="4">
        <v>46226</v>
      </c>
      <c r="G135" s="4">
        <v>46227</v>
      </c>
      <c r="H135" s="93">
        <v>46228</v>
      </c>
    </row>
    <row r="136" spans="1:9" ht="56.25" customHeight="1" thickBot="1">
      <c r="B136" s="112"/>
      <c r="C136" s="9"/>
      <c r="D136" s="9"/>
      <c r="E136" s="36"/>
      <c r="F136" s="42" t="s">
        <v>20</v>
      </c>
      <c r="G136" s="9"/>
      <c r="H136" s="101" t="s">
        <v>25</v>
      </c>
    </row>
    <row r="137" spans="1:9" ht="16.5" customHeight="1" thickBot="1">
      <c r="B137" s="113">
        <f t="array" ref="B137:H137">Days+29+DATE(Calendar10Year,Calendar10MonthOption,1)-WEEKDAY(DATE(Calendar10Year,Calendar10MonthOption,1),WeekdayOption)</f>
        <v>46229</v>
      </c>
      <c r="C137" s="4">
        <v>46230</v>
      </c>
      <c r="D137" s="4">
        <v>46231</v>
      </c>
      <c r="E137" s="4">
        <v>46232</v>
      </c>
      <c r="F137" s="35">
        <v>46233</v>
      </c>
      <c r="G137" s="4">
        <v>46234</v>
      </c>
      <c r="H137" s="93">
        <v>46235</v>
      </c>
    </row>
    <row r="138" spans="1:9" ht="57" customHeight="1" thickBot="1">
      <c r="B138" s="112"/>
      <c r="C138" s="9"/>
      <c r="D138" s="46" t="s">
        <v>17</v>
      </c>
      <c r="E138" s="103"/>
      <c r="F138" s="45" t="s">
        <v>49</v>
      </c>
      <c r="G138" s="9"/>
      <c r="H138" s="74"/>
    </row>
    <row r="139" spans="1:9" ht="16.5" customHeight="1">
      <c r="B139" s="113">
        <f t="array" ref="B139:C139">Days+36+DATE(Calendar10Year,Calendar10MonthOption,1)-WEEKDAY(DATE(Calendar10Year,Calendar10MonthOption,1),WeekdayOption)</f>
        <v>46236</v>
      </c>
      <c r="C139" s="4">
        <v>46237</v>
      </c>
      <c r="D139" s="119" t="s">
        <v>0</v>
      </c>
      <c r="E139" s="120"/>
      <c r="F139" s="121"/>
      <c r="G139" s="120"/>
      <c r="H139" s="120"/>
    </row>
    <row r="140" spans="1:9" ht="63.75" customHeight="1">
      <c r="B140" s="89"/>
      <c r="C140" s="110"/>
    </row>
    <row r="141" spans="1:9" ht="54" customHeight="1">
      <c r="B141" s="1">
        <f>YEAR(DATE(Calendar10Year,Calendar10MonthOption+1,1))</f>
        <v>2026</v>
      </c>
      <c r="C141" s="132" t="str">
        <f>TEXT(DATE(Calendar10Year,Calendar10MonthOption+1,1),"mmmm")</f>
        <v>August</v>
      </c>
      <c r="D141" s="132"/>
      <c r="E141" s="132"/>
      <c r="F141" s="8"/>
      <c r="G141" s="8"/>
      <c r="H141" s="2"/>
    </row>
    <row r="142" spans="1:9" ht="14.25" customHeight="1">
      <c r="B142" s="6" t="str">
        <f>UPPER(TEXT(B143,"dddd"))</f>
        <v>SUNDAY</v>
      </c>
      <c r="C142" s="7" t="str">
        <f t="shared" ref="C142:H142" si="45">UPPER(TEXT(C143,"dddd"))</f>
        <v>MONDAY</v>
      </c>
      <c r="D142" s="6" t="str">
        <f t="shared" si="45"/>
        <v>TUESDAY</v>
      </c>
      <c r="E142" s="7" t="str">
        <f t="shared" si="45"/>
        <v>WEDNESDAY</v>
      </c>
      <c r="F142" s="6" t="str">
        <f t="shared" si="45"/>
        <v>THURSDAY</v>
      </c>
      <c r="G142" s="7" t="str">
        <f t="shared" si="45"/>
        <v>FRIDAY</v>
      </c>
      <c r="H142" s="92" t="str">
        <f t="shared" si="45"/>
        <v>SATURDAY</v>
      </c>
    </row>
    <row r="143" spans="1:9" ht="16.5" customHeight="1">
      <c r="A143" s="74"/>
      <c r="B143" s="4">
        <f t="array" ref="B143:H143">Days+1+DATE(Calendar11Year,Calendar11MonthOption,1)-WEEKDAY(DATE(Calendar11Year,Calendar11MonthOption,1),WeekdayOption)</f>
        <v>46229</v>
      </c>
      <c r="C143" s="4">
        <v>46230</v>
      </c>
      <c r="D143" s="4">
        <v>46231</v>
      </c>
      <c r="E143" s="4">
        <v>46232</v>
      </c>
      <c r="F143" s="4">
        <v>46233</v>
      </c>
      <c r="G143" s="4">
        <v>46234</v>
      </c>
      <c r="H143" s="93">
        <v>46235</v>
      </c>
    </row>
    <row r="144" spans="1:9" ht="56.25" customHeight="1">
      <c r="A144" s="74"/>
      <c r="B144" s="9"/>
      <c r="C144" s="9"/>
      <c r="E144" s="10"/>
      <c r="F144" s="10"/>
      <c r="G144" s="10"/>
      <c r="H144" s="95"/>
    </row>
    <row r="145" spans="1:8" ht="16.5" customHeight="1" thickBot="1">
      <c r="A145" s="74"/>
      <c r="B145" s="4">
        <f t="array" ref="B145:H145">Days+8+DATE(Calendar11Year,Calendar11MonthOption,1)-WEEKDAY(DATE(Calendar11Year,Calendar11MonthOption,1),WeekdayOption)</f>
        <v>46236</v>
      </c>
      <c r="C145" s="4">
        <v>46237</v>
      </c>
      <c r="D145" s="4">
        <v>46238</v>
      </c>
      <c r="E145" s="4">
        <v>46239</v>
      </c>
      <c r="F145" s="4">
        <v>46240</v>
      </c>
      <c r="G145" s="4">
        <v>46241</v>
      </c>
      <c r="H145" s="93">
        <v>46242</v>
      </c>
    </row>
    <row r="146" spans="1:8" ht="56.25" customHeight="1" thickBot="1">
      <c r="A146" s="74"/>
      <c r="B146" s="9"/>
      <c r="C146" s="14" t="s">
        <v>4</v>
      </c>
      <c r="D146" s="37" t="s">
        <v>2</v>
      </c>
      <c r="E146" s="38" t="s">
        <v>2</v>
      </c>
      <c r="F146" s="39" t="s">
        <v>2</v>
      </c>
      <c r="G146" s="9"/>
      <c r="H146" s="95"/>
    </row>
    <row r="147" spans="1:8" ht="16.5" customHeight="1" thickBot="1">
      <c r="A147" s="74"/>
      <c r="B147" s="4">
        <f t="array" ref="B147:H147">Days+15+DATE(Calendar11Year,Calendar11MonthOption,1)-WEEKDAY(DATE(Calendar11Year,Calendar11MonthOption,1),WeekdayOption)</f>
        <v>46243</v>
      </c>
      <c r="C147" s="4">
        <v>46244</v>
      </c>
      <c r="D147" s="35">
        <v>46245</v>
      </c>
      <c r="E147" s="35">
        <v>46246</v>
      </c>
      <c r="F147" s="35">
        <v>46247</v>
      </c>
      <c r="G147" s="4">
        <v>46248</v>
      </c>
      <c r="H147" s="114">
        <v>46249</v>
      </c>
    </row>
    <row r="148" spans="1:8" ht="56.25" customHeight="1" thickBot="1">
      <c r="A148" s="74"/>
      <c r="B148" s="9"/>
      <c r="C148" s="13"/>
      <c r="D148" s="9"/>
      <c r="E148" s="13"/>
      <c r="F148" s="9"/>
      <c r="G148" s="107"/>
      <c r="H148" s="43" t="s">
        <v>50</v>
      </c>
    </row>
    <row r="149" spans="1:8" ht="16.5" customHeight="1">
      <c r="A149" s="74"/>
      <c r="B149" s="4">
        <f t="array" ref="B149:H149">Days+22+DATE(Calendar11Year,Calendar11MonthOption,1)-WEEKDAY(DATE(Calendar11Year,Calendar11MonthOption,1),WeekdayOption)</f>
        <v>46250</v>
      </c>
      <c r="C149" s="4">
        <v>46251</v>
      </c>
      <c r="D149" s="4">
        <v>46252</v>
      </c>
      <c r="E149" s="4">
        <v>46253</v>
      </c>
      <c r="F149" s="4">
        <v>46254</v>
      </c>
      <c r="G149" s="35">
        <v>46255</v>
      </c>
      <c r="H149" s="79">
        <v>46256</v>
      </c>
    </row>
    <row r="150" spans="1:8" ht="56.25" customHeight="1">
      <c r="A150" s="74"/>
      <c r="B150" s="9"/>
      <c r="C150" s="13" t="s">
        <v>3</v>
      </c>
      <c r="D150" s="9"/>
      <c r="E150" s="9"/>
      <c r="G150" s="115" t="s">
        <v>17</v>
      </c>
      <c r="H150" s="74"/>
    </row>
    <row r="151" spans="1:8" ht="16.5" customHeight="1">
      <c r="A151" s="74"/>
      <c r="B151" s="4">
        <f t="array" ref="B151:H151">Days+29+DATE(Calendar11Year,Calendar11MonthOption,1)-WEEKDAY(DATE(Calendar11Year,Calendar11MonthOption,1),WeekdayOption)</f>
        <v>46257</v>
      </c>
      <c r="C151" s="4">
        <v>46258</v>
      </c>
      <c r="D151" s="4">
        <v>46259</v>
      </c>
      <c r="E151" s="4">
        <v>46260</v>
      </c>
      <c r="F151" s="4">
        <v>46261</v>
      </c>
      <c r="G151" s="4">
        <v>46262</v>
      </c>
      <c r="H151" s="93">
        <v>46263</v>
      </c>
    </row>
    <row r="152" spans="1:8" ht="57" customHeight="1">
      <c r="A152" s="74"/>
      <c r="B152" s="21"/>
      <c r="C152" s="21"/>
      <c r="D152" s="51" t="s">
        <v>7</v>
      </c>
      <c r="E152" s="13"/>
      <c r="F152" s="9"/>
      <c r="G152" s="9"/>
      <c r="H152" s="97"/>
    </row>
    <row r="153" spans="1:8" ht="16.5" customHeight="1">
      <c r="A153" s="74"/>
      <c r="B153" s="4">
        <f t="array" ref="B153:C153">Days+36+DATE(Calendar11Year,Calendar11MonthOption,1)-WEEKDAY(DATE(Calendar11Year,Calendar11MonthOption,1),WeekdayOption)</f>
        <v>46264</v>
      </c>
      <c r="C153" s="4">
        <v>46265</v>
      </c>
      <c r="D153" s="117" t="s">
        <v>0</v>
      </c>
      <c r="E153" s="118"/>
      <c r="F153" s="118"/>
      <c r="G153" s="118"/>
      <c r="H153" s="118"/>
    </row>
    <row r="154" spans="1:8" ht="63.75" customHeight="1">
      <c r="A154" s="74"/>
      <c r="B154" s="77"/>
      <c r="C154" s="80"/>
    </row>
    <row r="155" spans="1:8" ht="54" customHeight="1">
      <c r="B155" s="1">
        <f>YEAR(DATE(Calendar11Year,Calendar11MonthOption+1,1))</f>
        <v>2026</v>
      </c>
      <c r="C155" s="132" t="str">
        <f>TEXT(DATE(Calendar11Year,Calendar11MonthOption+1,1),"mmmm")</f>
        <v>September</v>
      </c>
      <c r="D155" s="132"/>
      <c r="E155" s="132"/>
      <c r="F155" s="8"/>
      <c r="G155" s="8"/>
      <c r="H155" s="2"/>
    </row>
    <row r="156" spans="1:8" ht="14.25" customHeight="1">
      <c r="A156" s="74"/>
      <c r="B156" s="6" t="str">
        <f>UPPER(TEXT(B157,"dddd"))</f>
        <v>SUNDAY</v>
      </c>
      <c r="C156" s="7" t="str">
        <f t="shared" ref="C156:H156" si="46">UPPER(TEXT(C157,"dddd"))</f>
        <v>MONDAY</v>
      </c>
      <c r="D156" s="6" t="str">
        <f t="shared" si="46"/>
        <v>TUESDAY</v>
      </c>
      <c r="E156" s="7" t="str">
        <f t="shared" si="46"/>
        <v>WEDNESDAY</v>
      </c>
      <c r="F156" s="6" t="str">
        <f t="shared" si="46"/>
        <v>THURSDAY</v>
      </c>
      <c r="G156" s="7" t="str">
        <f t="shared" si="46"/>
        <v>FRIDAY</v>
      </c>
      <c r="H156" s="92" t="str">
        <f t="shared" si="46"/>
        <v>SATURDAY</v>
      </c>
    </row>
    <row r="157" spans="1:8" ht="16.5" customHeight="1">
      <c r="A157" s="74"/>
      <c r="B157" s="4">
        <f t="array" ref="B157:H157">Days+1+DATE(Calendar12Year,Calendar12MonthOption,1)-WEEKDAY(DATE(Calendar12Year,Calendar12MonthOption,1),WeekdayOption)</f>
        <v>46264</v>
      </c>
      <c r="C157" s="4">
        <v>46265</v>
      </c>
      <c r="D157" s="4">
        <v>46266</v>
      </c>
      <c r="E157" s="4">
        <v>46267</v>
      </c>
      <c r="F157" s="4">
        <v>46268</v>
      </c>
      <c r="G157" s="4">
        <v>46269</v>
      </c>
      <c r="H157" s="93">
        <v>46270</v>
      </c>
    </row>
    <row r="158" spans="1:8" ht="56.25" customHeight="1">
      <c r="A158" s="74"/>
      <c r="B158" s="9"/>
      <c r="D158" s="23"/>
      <c r="E158" s="23"/>
      <c r="F158" s="23"/>
      <c r="G158" s="15"/>
      <c r="H158" s="74"/>
    </row>
    <row r="159" spans="1:8" ht="16.5" customHeight="1">
      <c r="A159" s="74"/>
      <c r="B159" s="4">
        <f t="array" ref="B159:H159">Days+8+DATE(Calendar12Year,Calendar12MonthOption,1)-WEEKDAY(DATE(Calendar12Year,Calendar12MonthOption,1),WeekdayOption)</f>
        <v>46271</v>
      </c>
      <c r="C159" s="4">
        <v>46272</v>
      </c>
      <c r="D159" s="4">
        <v>46273</v>
      </c>
      <c r="E159" s="4">
        <v>46274</v>
      </c>
      <c r="F159" s="4">
        <v>46275</v>
      </c>
      <c r="G159" s="4">
        <v>46276</v>
      </c>
      <c r="H159" s="93">
        <v>46277</v>
      </c>
    </row>
    <row r="160" spans="1:8" ht="56.25" customHeight="1">
      <c r="A160" s="74"/>
      <c r="B160" s="9"/>
      <c r="C160" s="14" t="s">
        <v>4</v>
      </c>
      <c r="D160" s="9"/>
      <c r="E160" s="44" t="s">
        <v>32</v>
      </c>
      <c r="F160" s="9"/>
      <c r="G160" s="9"/>
      <c r="H160" s="95"/>
    </row>
    <row r="161" spans="1:8" ht="16.5" customHeight="1" thickBot="1">
      <c r="A161" s="74"/>
      <c r="B161" s="4">
        <f t="array" ref="B161:H161">Days+15+DATE(Calendar12Year,Calendar12MonthOption,1)-WEEKDAY(DATE(Calendar12Year,Calendar12MonthOption,1),WeekdayOption)</f>
        <v>46278</v>
      </c>
      <c r="C161" s="4">
        <v>46279</v>
      </c>
      <c r="D161" s="4">
        <v>46280</v>
      </c>
      <c r="E161" s="4">
        <v>46281</v>
      </c>
      <c r="F161" s="4">
        <v>46282</v>
      </c>
      <c r="G161" s="4">
        <v>46283</v>
      </c>
      <c r="H161" s="93">
        <v>46284</v>
      </c>
    </row>
    <row r="162" spans="1:8" ht="56.25" customHeight="1" thickBot="1">
      <c r="A162" s="74"/>
      <c r="B162" s="36"/>
      <c r="C162" s="104"/>
      <c r="D162" s="43" t="s">
        <v>57</v>
      </c>
      <c r="E162" s="13"/>
      <c r="F162" s="9"/>
      <c r="G162" s="13" t="s">
        <v>3</v>
      </c>
      <c r="H162" s="74"/>
    </row>
    <row r="163" spans="1:8" ht="16.5" customHeight="1">
      <c r="A163" s="74"/>
      <c r="B163" s="4">
        <f t="array" ref="B163:H163">Days+22+DATE(Calendar12Year,Calendar12MonthOption,1)-WEEKDAY(DATE(Calendar12Year,Calendar12MonthOption,1),WeekdayOption)</f>
        <v>46285</v>
      </c>
      <c r="C163" s="35">
        <v>46286</v>
      </c>
      <c r="D163" s="4">
        <v>46287</v>
      </c>
      <c r="E163" s="4">
        <v>46288</v>
      </c>
      <c r="F163" s="4">
        <v>46289</v>
      </c>
      <c r="G163" s="4">
        <v>46290</v>
      </c>
      <c r="H163" s="93">
        <v>46291</v>
      </c>
    </row>
    <row r="164" spans="1:8" ht="56.25" customHeight="1">
      <c r="A164" s="74"/>
      <c r="B164" s="9"/>
      <c r="C164" s="9"/>
      <c r="D164" s="9"/>
      <c r="E164" s="9"/>
      <c r="F164" s="28" t="s">
        <v>17</v>
      </c>
      <c r="G164" s="57" t="s">
        <v>51</v>
      </c>
      <c r="H164" s="74"/>
    </row>
    <row r="165" spans="1:8" ht="16.5" customHeight="1">
      <c r="A165" s="74"/>
      <c r="B165" s="4">
        <f t="array" ref="B165:H165">Days+29+DATE(Calendar12Year,Calendar12MonthOption,1)-WEEKDAY(DATE(Calendar12Year,Calendar12MonthOption,1),WeekdayOption)</f>
        <v>46292</v>
      </c>
      <c r="C165" s="4">
        <v>46293</v>
      </c>
      <c r="D165" s="4">
        <v>46294</v>
      </c>
      <c r="E165" s="4">
        <v>46295</v>
      </c>
      <c r="F165" s="4">
        <v>46296</v>
      </c>
      <c r="G165" s="4">
        <v>46297</v>
      </c>
      <c r="H165" s="93">
        <v>46298</v>
      </c>
    </row>
    <row r="166" spans="1:8" ht="57" customHeight="1">
      <c r="A166" s="74"/>
      <c r="B166" s="9"/>
      <c r="C166" s="31" t="s">
        <v>31</v>
      </c>
      <c r="D166" s="9"/>
      <c r="E166" s="56" t="s">
        <v>16</v>
      </c>
      <c r="F166" s="10"/>
      <c r="G166" s="10"/>
      <c r="H166" s="97"/>
    </row>
    <row r="167" spans="1:8" ht="16.5" customHeight="1">
      <c r="A167" s="74"/>
      <c r="B167" s="4">
        <f t="array" ref="B167:C167">Days+36+DATE(Calendar12Year,Calendar12MonthOption,1)-WEEKDAY(DATE(Calendar12Year,Calendar12MonthOption,1),WeekdayOption)</f>
        <v>46299</v>
      </c>
      <c r="C167" s="4">
        <v>46300</v>
      </c>
      <c r="D167" s="117" t="s">
        <v>0</v>
      </c>
      <c r="E167" s="118"/>
      <c r="F167" s="118"/>
      <c r="G167" s="118"/>
      <c r="H167" s="118"/>
    </row>
    <row r="168" spans="1:8" ht="63.75" customHeight="1">
      <c r="B168" s="108"/>
      <c r="C168" s="77"/>
      <c r="D168" s="126" t="s">
        <v>34</v>
      </c>
      <c r="E168" s="127"/>
      <c r="F168" s="127"/>
      <c r="G168" s="127"/>
      <c r="H168" s="127"/>
    </row>
  </sheetData>
  <mergeCells count="34">
    <mergeCell ref="O54:S54"/>
    <mergeCell ref="D42:H42"/>
    <mergeCell ref="C1:E1"/>
    <mergeCell ref="C15:E15"/>
    <mergeCell ref="C29:E29"/>
    <mergeCell ref="C43:E43"/>
    <mergeCell ref="D13:H13"/>
    <mergeCell ref="D28:H28"/>
    <mergeCell ref="D168:H168"/>
    <mergeCell ref="D55:H55"/>
    <mergeCell ref="D69:H69"/>
    <mergeCell ref="D27:H27"/>
    <mergeCell ref="D41:H41"/>
    <mergeCell ref="C57:E57"/>
    <mergeCell ref="C71:E71"/>
    <mergeCell ref="C85:E85"/>
    <mergeCell ref="C99:E99"/>
    <mergeCell ref="D70:H70"/>
    <mergeCell ref="D83:H83"/>
    <mergeCell ref="D167:H167"/>
    <mergeCell ref="C113:E113"/>
    <mergeCell ref="C127:E127"/>
    <mergeCell ref="C141:E141"/>
    <mergeCell ref="C155:E155"/>
    <mergeCell ref="D153:H153"/>
    <mergeCell ref="D139:H139"/>
    <mergeCell ref="D126:H126"/>
    <mergeCell ref="D97:H97"/>
    <mergeCell ref="D14:H14"/>
    <mergeCell ref="D56:H56"/>
    <mergeCell ref="D111:H111"/>
    <mergeCell ref="D125:H125"/>
    <mergeCell ref="D84:H84"/>
    <mergeCell ref="D112:H112"/>
  </mergeCells>
  <phoneticPr fontId="2" type="noConversion"/>
  <conditionalFormatting sqref="B3:H3 B5:H5 B7:H7 B9:H9 B11:H11 B13:C13">
    <cfRule type="expression" dxfId="11" priority="38">
      <formula>MONTH(B3)&lt;&gt;Calendar1MonthOption</formula>
    </cfRule>
  </conditionalFormatting>
  <conditionalFormatting sqref="B17:H17 B19:H19 B21:H21 B23:H23 B25:H25 B27:C27">
    <cfRule type="expression" dxfId="10" priority="27">
      <formula>MONTH(B17)&lt;&gt;Calendar2MonthOption</formula>
    </cfRule>
  </conditionalFormatting>
  <conditionalFormatting sqref="B31:H31 B33:H33 B35:H35 B37:H37 B39:H39 B41:C41">
    <cfRule type="expression" dxfId="9" priority="25">
      <formula>MONTH(B31)&lt;&gt;Calendar3MonthOption</formula>
    </cfRule>
  </conditionalFormatting>
  <conditionalFormatting sqref="B45:H45 B47:H47 B49:H49 B51:H51 B53:H53 B55:C55">
    <cfRule type="expression" dxfId="8" priority="23">
      <formula>MONTH(B45)&lt;&gt;Calendar4MonthOption</formula>
    </cfRule>
  </conditionalFormatting>
  <conditionalFormatting sqref="B59:H59 B61:H61 B63:H63 B65:H65 B67:H67 B69:C69">
    <cfRule type="expression" dxfId="7" priority="21">
      <formula>MONTH(B59)&lt;&gt;Calendar5MonthOption</formula>
    </cfRule>
  </conditionalFormatting>
  <conditionalFormatting sqref="B73:H73 B75:H75 B77:H77 B79:H79 B81:H81 B83:C83">
    <cfRule type="expression" dxfId="6" priority="19">
      <formula>MONTH(B73)&lt;&gt;Calendar6MonthOption</formula>
    </cfRule>
  </conditionalFormatting>
  <conditionalFormatting sqref="B87:H87 B89:H89 B91:H91 B93:H93 B95:H95 B97:C97">
    <cfRule type="expression" dxfId="5" priority="17">
      <formula>MONTH(B87)&lt;&gt;Calendar7MonthOption</formula>
    </cfRule>
  </conditionalFormatting>
  <conditionalFormatting sqref="B101:H101 B103:H103 B105:H105 B107:H107 B109:H109 B111:C111">
    <cfRule type="expression" dxfId="4" priority="15">
      <formula>MONTH(B101)&lt;&gt;Calendar8MonthOption</formula>
    </cfRule>
  </conditionalFormatting>
  <conditionalFormatting sqref="B115:H115 B117:H117 B119:H119 B121:H121 B123:H123 B125:C125">
    <cfRule type="expression" dxfId="3" priority="13">
      <formula>MONTH(B115)&lt;&gt;Calendar9MonthOption</formula>
    </cfRule>
  </conditionalFormatting>
  <conditionalFormatting sqref="B129:H129 B131:H131 B133:H133 B135:H135 B137:H137 B139:C139">
    <cfRule type="expression" dxfId="2" priority="3">
      <formula>MONTH(B129)&lt;&gt;Calendar10MonthOption</formula>
    </cfRule>
  </conditionalFormatting>
  <conditionalFormatting sqref="B143:H143 B145:H145 B147:H147 B149:H149 B151:H151 B153:C153">
    <cfRule type="expression" dxfId="1" priority="2">
      <formula>MONTH(B143)&lt;&gt;Calendar11MonthOption</formula>
    </cfRule>
  </conditionalFormatting>
  <conditionalFormatting sqref="B157:H157 B159:H159 B161:H161 B163:H163 B165:H165 B167:C167">
    <cfRule type="expression" dxfId="0" priority="1">
      <formula>MONTH(B157)&lt;&gt;Calendar12MonthOption</formula>
    </cfRule>
  </conditionalFormatting>
  <dataValidations xWindow="261" yWindow="449" count="12">
    <dataValidation type="list" errorStyle="warning" allowBlank="1" showInputMessage="1" showErrorMessage="1" error="Select the week start day from the list. Select CANCEL,press ALT+DOWN ARROW for options, then DOWN ARROW and ENTER to make selection" prompt="Select the week start day in this cell. Press ALT+DOWN ARROW to open the drop-down list, then ENTER to make the selection. The calendar will update automatically" sqref="B2" xr:uid="{00000000-0002-0000-0000-000000000000}">
      <formula1>"SUNDAY,MONDAY,TUESDAY,WEDNESDAY,THURSDAY,FRIDAY,SATURDAY"</formula1>
    </dataValidation>
    <dataValidation type="list" errorStyle="warning" allowBlank="1" showInputMessage="1" showErrorMessage="1" error="Select calendar start month from the list. Select CANCEL, press ALT+DOWN ARROW for options, then DOWN ARROW and ENTER to make selection" prompt="Select calendar start month in this cell. Press ALT+DOWN ARROW to open the drop-down list, then ENTER to make the selection" sqref="C1:E1" xr:uid="{00000000-0002-0000-0000-000001000000}">
      <formula1>"January,February,March,April,May,June,July,August,September,October,November,December"</formula1>
    </dataValidation>
    <dataValidation allowBlank="1" showInputMessage="1" prompt="This workbook is a 12-month calendar. Enter starting year in cell B1, then select the starting month in cell C1. The calendar will update automatically for subsequent months" sqref="A1" xr:uid="{00000000-0002-0000-0000-000002000000}"/>
    <dataValidation allowBlank="1" showInputMessage="1" showErrorMessage="1" prompt="Enter year in this cell" sqref="B1" xr:uid="{00000000-0002-0000-0000-000003000000}"/>
    <dataValidation allowBlank="1" showInputMessage="1" prompt="Automatically determined weekday. To change weekdays, select a new week start day in cell B2" sqref="C2:H2 B16" xr:uid="{00000000-0002-0000-0000-000004000000}"/>
    <dataValidation allowBlank="1" showInputMessage="1" prompt="Date" sqref="B3" xr:uid="{00000000-0002-0000-0000-000005000000}"/>
    <dataValidation allowBlank="1" showInputMessage="1" prompt="Calendar year is automatically updated based on the year selected in cell B1" sqref="B15" xr:uid="{00000000-0002-0000-0000-000006000000}"/>
    <dataValidation allowBlank="1" showInputMessage="1" prompt="Calendar month is automatically updated based on the month selected in cell C1" sqref="C15:E15" xr:uid="{00000000-0002-0000-0000-000007000000}"/>
    <dataValidation allowBlank="1" showInputMessage="1" prompt="Enter monthly Notes in this cell" sqref="D28:H28" xr:uid="{00000000-0002-0000-0000-000009000000}"/>
    <dataValidation allowBlank="1" showInputMessage="1" showErrorMessage="1" prompt="Calendar year is automatically updated based on the year selected in cell B1" sqref="B29 B43 B57 B71 B85 B99 B113 B127 B141 B155" xr:uid="{00000000-0002-0000-0000-00000A000000}"/>
    <dataValidation allowBlank="1" showInputMessage="1" showErrorMessage="1" prompt="Calendar month is automatically updated based on the month selected in cell C1" sqref="C141:E141 C29:E29 C43:E43 C57:E57 C71:E71 C85:E85 C99:E99 C113:E113 C127:E127 C155:E155" xr:uid="{00000000-0002-0000-0000-00000B000000}"/>
    <dataValidation allowBlank="1" showInputMessage="1" showErrorMessage="1" prompt="Automatically determined weekday. To change weekdays, select a new week start day in cell B2" sqref="C16:H16 B30:H30 B44:H44 B58:H58 B72:H72 B86:H86 B100:H100 B114:H114 B128:H128 B142:H142 B156:H156" xr:uid="{00000000-0002-0000-0000-00000C000000}"/>
  </dataValidations>
  <hyperlinks>
    <hyperlink ref="F88" r:id="rId1" xr:uid="{00000000-0004-0000-0000-000001000000}"/>
    <hyperlink ref="B8" r:id="rId2" xr:uid="{00000000-0004-0000-0000-000003000000}"/>
    <hyperlink ref="G32" r:id="rId3" display="2021 VOCA Grant Opens" xr:uid="{00000000-0004-0000-0000-000010000000}"/>
    <hyperlink ref="G150" r:id="rId4" display="Personnel form due for those funded with VOCA $" xr:uid="{00000000-0004-0000-0000-00001D000000}"/>
    <hyperlink ref="D138" r:id="rId5" display="Personnel form due for those funded with VOCA $" xr:uid="{00000000-0004-0000-0000-00001E000000}"/>
    <hyperlink ref="E124" r:id="rId6" display="Personnel form due for those funded with VOCA $" xr:uid="{00000000-0004-0000-0000-00001F000000}"/>
    <hyperlink ref="D110" r:id="rId7" display="Personnel form due for those funded with VOCA $" xr:uid="{00000000-0004-0000-0000-000020000000}"/>
    <hyperlink ref="D96" r:id="rId8" display="Personnel form due for those funded with VOCA $" xr:uid="{00000000-0004-0000-0000-000021000000}"/>
    <hyperlink ref="E68" r:id="rId9" display="Personnel form due for those funded with VOCA $" xr:uid="{00000000-0004-0000-0000-000023000000}"/>
    <hyperlink ref="E54" r:id="rId10" display="Personnel form due for those funded with VOCA $" xr:uid="{00000000-0004-0000-0000-000024000000}"/>
    <hyperlink ref="H40" r:id="rId11" display="Personnel form due for those funded with VOCA $" xr:uid="{00000000-0004-0000-0000-000025000000}"/>
    <hyperlink ref="B28" r:id="rId12" display="Personnel form due for those funded with VOCA $" xr:uid="{00000000-0004-0000-0000-000026000000}"/>
    <hyperlink ref="E22" r:id="rId13" xr:uid="{00000000-0004-0000-0000-000028000000}"/>
    <hyperlink ref="C38" r:id="rId14" xr:uid="{00000000-0004-0000-0000-000029000000}"/>
    <hyperlink ref="C50" r:id="rId15" xr:uid="{00000000-0004-0000-0000-00002A000000}"/>
    <hyperlink ref="C66" r:id="rId16" xr:uid="{00000000-0004-0000-0000-00002B000000}"/>
    <hyperlink ref="F78" r:id="rId17" xr:uid="{00000000-0004-0000-0000-00002C000000}"/>
    <hyperlink ref="C92" r:id="rId18" xr:uid="{00000000-0004-0000-0000-00002D000000}"/>
    <hyperlink ref="C106" r:id="rId19" xr:uid="{00000000-0004-0000-0000-00002E000000}"/>
    <hyperlink ref="C122" r:id="rId20" xr:uid="{00000000-0004-0000-0000-00002F000000}"/>
    <hyperlink ref="C150" r:id="rId21" xr:uid="{00000000-0004-0000-0000-000031000000}"/>
    <hyperlink ref="G162" r:id="rId22" xr:uid="{00000000-0004-0000-0000-000032000000}"/>
    <hyperlink ref="B4" r:id="rId23" xr:uid="{0BEF923E-E204-494D-A745-B72111452EB9}"/>
    <hyperlink ref="D8" r:id="rId24" display="Last MFR &amp; QFR of 2021 Grant Period DUE" xr:uid="{B87C52D1-ACAE-4328-BEDB-A76C4D7D7954}"/>
    <hyperlink ref="E8" r:id="rId25" display="Last MFR &amp; QFR of 2021 Grant Period DUE" xr:uid="{EE015E38-55C2-499E-A126-B29FF840DEFB}"/>
    <hyperlink ref="D26" r:id="rId26" display="December MFR Opens" xr:uid="{6AA91568-7E97-44F8-9561-96D8B78303B7}"/>
    <hyperlink ref="H10" r:id="rId27" display="November MFR Opens" xr:uid="{A409066D-7702-4101-A87A-736E2CFE2B66}"/>
    <hyperlink ref="H22" r:id="rId28" display="MFR DUE" xr:uid="{BA5307DD-732D-4113-8B31-9806F51C99B4}"/>
    <hyperlink ref="C36" r:id="rId29" display="MFR DUE" xr:uid="{6CA3F6A7-069B-4C3E-97C2-D6027F0E7B51}"/>
    <hyperlink ref="F38" r:id="rId30" display="December MFR &amp; Quarter 1 QFR Open" xr:uid="{F598C4CB-164B-437A-927C-7C89101AAFA0}"/>
    <hyperlink ref="F50" r:id="rId31" display="MFR &amp; QFR DUE" xr:uid="{029F27C0-803E-4BD3-9A5D-78426FFE900D}"/>
    <hyperlink ref="B64" r:id="rId32" display="MFR DUE" xr:uid="{C4EE9AA7-86FC-465F-A45B-07DE9D869593}"/>
    <hyperlink ref="E66" r:id="rId33" display="March MFR Opens" xr:uid="{5CB06DD3-C3ED-4821-A163-B9BA4A450A39}"/>
    <hyperlink ref="G74" r:id="rId34" display="2021 VOCA Grants Due" xr:uid="{1BCAD6B7-36CA-4B99-8BA7-CBEC1D9161EC}"/>
    <hyperlink ref="E80" r:id="rId35" display="April MFR &amp; QFR Open" xr:uid="{B5066E38-621D-49A8-8C40-06E0458DDF51}"/>
    <hyperlink ref="B78" r:id="rId36" display="MFR DUE" xr:uid="{C9088C19-2E39-4961-ABDA-AD0E374C2B07}"/>
    <hyperlink ref="C82" r:id="rId37" display="Personnel form due for those funded with VOCA $" xr:uid="{FC879771-FD56-46B0-A12F-13E96AC30E8D}"/>
    <hyperlink ref="E92" r:id="rId38" display="MFR &amp; QFR DUE" xr:uid="{45D3BA9D-E99F-408D-9BE8-91964F0F67DC}"/>
    <hyperlink ref="H94" r:id="rId39" display="May MFR Opens" xr:uid="{F11B1B48-7D81-4F3E-BD90-4FB2FDE48D2D}"/>
    <hyperlink ref="G106" r:id="rId40" display="MFR DUE" xr:uid="{27B032FF-6A42-49B4-A67D-A9C90FB93DCF}"/>
    <hyperlink ref="C110" r:id="rId41" display="June MFR Opens" xr:uid="{EDBD441E-CE49-4C76-96F2-FCD71FE247A2}"/>
    <hyperlink ref="C120" r:id="rId42" display="MFR DUE" xr:uid="{32EB8309-9955-421D-902D-A1101E3689F9}"/>
    <hyperlink ref="F122" r:id="rId43" display="July MFR &amp; QFR Open" xr:uid="{C11E23F4-672F-4BFE-8841-DF452181A8D7}"/>
    <hyperlink ref="E134" r:id="rId44" display="MFR &amp; QFR DUE" xr:uid="{2E75171B-F4FB-4470-A93D-6E7E7CCF841C}"/>
    <hyperlink ref="G134" r:id="rId45" xr:uid="{330EB85B-881F-458E-B718-1285ACEC5765}"/>
    <hyperlink ref="H136" r:id="rId46" display="August MFR Opens" xr:uid="{89757F7C-D7D9-4570-8A4E-003DD6E95D0D}"/>
    <hyperlink ref="D152" r:id="rId47" display="September MFR Opens" xr:uid="{54EB7DE1-8457-4994-AE99-1C2FFC50BB2E}"/>
    <hyperlink ref="H148" r:id="rId48" display="MFR DUE" xr:uid="{AFD3E59D-9C10-4E71-9EAB-975EEDB28CF0}"/>
    <hyperlink ref="D162" r:id="rId49" display="MFR DUE" xr:uid="{C6EB430F-52A4-412D-A0FF-A8B3CC5FBBB3}"/>
    <hyperlink ref="G164" r:id="rId50" display="October MFR Opens" xr:uid="{BEF397B7-2AA5-4AE1-A4CF-7F49ED9360CA}"/>
    <hyperlink ref="F164" r:id="rId51" display="Personnel form due for those funded with VOCA $" xr:uid="{E118EDD7-4802-430F-8764-6430A89E9FDD}"/>
  </hyperlinks>
  <printOptions horizontalCentered="1" verticalCentered="1"/>
  <pageMargins left="0.25" right="0.25" top="0.45" bottom="0.45" header="0.5" footer="0.5"/>
  <pageSetup fitToHeight="0" orientation="landscape" r:id="rId52"/>
  <headerFooter alignWithMargins="0"/>
  <rowBreaks count="11" manualBreakCount="11">
    <brk id="14" min="1" max="8" man="1"/>
    <brk id="28" min="1" max="8" man="1"/>
    <brk id="42" min="1" max="8" man="1"/>
    <brk id="56" min="1" max="8" man="1"/>
    <brk id="70" min="1" max="8" man="1"/>
    <brk id="84" min="1" max="8" man="1"/>
    <brk id="98" min="1" max="8" man="1"/>
    <brk id="112" min="1" max="8" man="1"/>
    <brk id="126" min="1" max="8" man="1"/>
    <brk id="140" min="1" max="8" man="1"/>
    <brk id="154" min="1" max="8" man="1"/>
  </rowBreaks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62</vt:i4>
      </vt:variant>
    </vt:vector>
  </HeadingPairs>
  <TitlesOfParts>
    <vt:vector size="63" baseType="lpstr">
      <vt:lpstr>Calendar</vt:lpstr>
      <vt:lpstr>Calendar10Month</vt:lpstr>
      <vt:lpstr>Calendar10Year</vt:lpstr>
      <vt:lpstr>Calendar11Month</vt:lpstr>
      <vt:lpstr>Calendar11Year</vt:lpstr>
      <vt:lpstr>Calendar12Month</vt:lpstr>
      <vt:lpstr>Calendar12Year</vt:lpstr>
      <vt:lpstr>Calendar1Month</vt:lpstr>
      <vt:lpstr>Calendar1Year</vt:lpstr>
      <vt:lpstr>Calendar2Month</vt:lpstr>
      <vt:lpstr>Calendar2Year</vt:lpstr>
      <vt:lpstr>Calendar3Month</vt:lpstr>
      <vt:lpstr>Calendar3Year</vt:lpstr>
      <vt:lpstr>Calendar4Month</vt:lpstr>
      <vt:lpstr>Calendar4Year</vt:lpstr>
      <vt:lpstr>Calendar5Month</vt:lpstr>
      <vt:lpstr>Calendar5Year</vt:lpstr>
      <vt:lpstr>Calendar6Month</vt:lpstr>
      <vt:lpstr>Calendar6Year</vt:lpstr>
      <vt:lpstr>Calendar7Month</vt:lpstr>
      <vt:lpstr>Calendar7Year</vt:lpstr>
      <vt:lpstr>Calendar8Month</vt:lpstr>
      <vt:lpstr>Calendar8Year</vt:lpstr>
      <vt:lpstr>Calendar9Month</vt:lpstr>
      <vt:lpstr>Calendar9Year</vt:lpstr>
      <vt:lpstr>ColumnTitleRegion1..H12.1</vt:lpstr>
      <vt:lpstr>ColumnTitleRegion10..H54.1</vt:lpstr>
      <vt:lpstr>ColumnTitleRegion11..C56.1</vt:lpstr>
      <vt:lpstr>ColumnTitleRegion12..D56.1</vt:lpstr>
      <vt:lpstr>ColumnTitleRegion13..H68.1</vt:lpstr>
      <vt:lpstr>ColumnTitleRegion14..C70.1</vt:lpstr>
      <vt:lpstr>ColumnTitleRegion15..D70.1</vt:lpstr>
      <vt:lpstr>ColumnTitleRegion16..H82.1</vt:lpstr>
      <vt:lpstr>ColumnTitleRegion17..C84.1</vt:lpstr>
      <vt:lpstr>ColumnTitleRegion18..D84.1</vt:lpstr>
      <vt:lpstr>ColumnTitleRegion19..H96.1</vt:lpstr>
      <vt:lpstr>ColumnTitleRegion2..C14.1</vt:lpstr>
      <vt:lpstr>ColumnTitleRegion20..C98.1</vt:lpstr>
      <vt:lpstr>ColumnTitleRegion21..D98.1</vt:lpstr>
      <vt:lpstr>ColumnTitleRegion22..H110.1</vt:lpstr>
      <vt:lpstr>ColumnTitleRegion23..C112.1</vt:lpstr>
      <vt:lpstr>ColumnTitleRegion24..D112.1</vt:lpstr>
      <vt:lpstr>ColumnTitleRegion25..H124.1</vt:lpstr>
      <vt:lpstr>ColumnTitleRegion26..C126.1</vt:lpstr>
      <vt:lpstr>ColumnTitleRegion27..D126.1</vt:lpstr>
      <vt:lpstr>ColumnTitleRegion28..H138.1</vt:lpstr>
      <vt:lpstr>ColumnTitleRegion29..C140.1</vt:lpstr>
      <vt:lpstr>ColumnTitleRegion3..D14.1</vt:lpstr>
      <vt:lpstr>ColumnTitleRegion30..D140.1</vt:lpstr>
      <vt:lpstr>ColumnTitleRegion31..H152.1</vt:lpstr>
      <vt:lpstr>ColumnTitleRegion32..C154.1</vt:lpstr>
      <vt:lpstr>ColumnTitleRegion33..D154.1</vt:lpstr>
      <vt:lpstr>ColumnTitleRegion34..H166.1</vt:lpstr>
      <vt:lpstr>ColumnTitleRegion35..C168.1</vt:lpstr>
      <vt:lpstr>ColumnTitleRegion36..D168.1</vt:lpstr>
      <vt:lpstr>ColumnTitleRegion4..H26.1</vt:lpstr>
      <vt:lpstr>ColumnTitleRegion5..C28.1</vt:lpstr>
      <vt:lpstr>ColumnTitleRegion6..D28.1</vt:lpstr>
      <vt:lpstr>ColumnTitleRegion7..H40.1</vt:lpstr>
      <vt:lpstr>ColumnTitleRegion8..C42.1</vt:lpstr>
      <vt:lpstr>ColumnTitleRegion9..D42.1</vt:lpstr>
      <vt:lpstr>Calendar!Print_Area</vt:lpstr>
      <vt:lpstr>WeekStart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Dunn, Amy</dc:creator>
  <cp:lastModifiedBy>Heath, Misty</cp:lastModifiedBy>
  <cp:lastPrinted>2024-09-13T15:11:01Z</cp:lastPrinted>
  <dcterms:created xsi:type="dcterms:W3CDTF">2018-02-18T23:49:08Z</dcterms:created>
  <dcterms:modified xsi:type="dcterms:W3CDTF">2025-08-13T19:06:33Z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f42aa342-8706-4288-bd11-ebb85995028c_Enabled">
    <vt:lpwstr>True</vt:lpwstr>
  </property>
  <property fmtid="{D5CDD505-2E9C-101B-9397-08002B2CF9AE}" pid="3" name="MSIP_Label_f42aa342-8706-4288-bd11-ebb85995028c_SiteId">
    <vt:lpwstr>72f988bf-86f1-41af-91ab-2d7cd011db47</vt:lpwstr>
  </property>
  <property fmtid="{D5CDD505-2E9C-101B-9397-08002B2CF9AE}" pid="4" name="MSIP_Label_f42aa342-8706-4288-bd11-ebb85995028c_Owner">
    <vt:lpwstr>v-audrs@microsoft.com</vt:lpwstr>
  </property>
  <property fmtid="{D5CDD505-2E9C-101B-9397-08002B2CF9AE}" pid="5" name="MSIP_Label_f42aa342-8706-4288-bd11-ebb85995028c_SetDate">
    <vt:lpwstr>2018-02-18T23:49:13.9058913Z</vt:lpwstr>
  </property>
  <property fmtid="{D5CDD505-2E9C-101B-9397-08002B2CF9AE}" pid="6" name="MSIP_Label_f42aa342-8706-4288-bd11-ebb85995028c_Name">
    <vt:lpwstr>General</vt:lpwstr>
  </property>
  <property fmtid="{D5CDD505-2E9C-101B-9397-08002B2CF9AE}" pid="7" name="MSIP_Label_f42aa342-8706-4288-bd11-ebb85995028c_Application">
    <vt:lpwstr>Microsoft Azure Information Protection</vt:lpwstr>
  </property>
  <property fmtid="{D5CDD505-2E9C-101B-9397-08002B2CF9AE}" pid="8" name="MSIP_Label_f42aa342-8706-4288-bd11-ebb85995028c_Extended_MSFT_Method">
    <vt:lpwstr>Automatic</vt:lpwstr>
  </property>
  <property fmtid="{D5CDD505-2E9C-101B-9397-08002B2CF9AE}" pid="9" name="Sensitivity">
    <vt:lpwstr>General</vt:lpwstr>
  </property>
</Properties>
</file>