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/>
  </bookViews>
  <sheets>
    <sheet name="ALLOCATIONS" sheetId="1" r:id="rId1"/>
  </sheets>
  <externalReferences>
    <externalReference r:id="rId2"/>
    <externalReference r:id="rId3"/>
    <externalReference r:id="rId4"/>
    <externalReference r:id="rId5"/>
  </externalReferences>
  <definedNames>
    <definedName name="__Tab2" localSheetId="0">#REF!</definedName>
    <definedName name="__Tab2">#REF!</definedName>
    <definedName name="_Fill" localSheetId="0" hidden="1">#REF!</definedName>
    <definedName name="_Fill" hidden="1">#REF!</definedName>
    <definedName name="_Key1" localSheetId="0" hidden="1">'[1]Hospital Facility Data'!#REF!</definedName>
    <definedName name="_Key1" hidden="1">'[1]Hospital Facility Data'!#REF!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ab2" localSheetId="0">#REF!</definedName>
    <definedName name="_Tab2">#REF!</definedName>
    <definedName name="A" localSheetId="0">#REF!</definedName>
    <definedName name="A">#REF!</definedName>
    <definedName name="A_GME_wo_MC">[2]Hospital_Details!$A$158:$IV$158</definedName>
    <definedName name="AlphaList" localSheetId="0">#REF!</definedName>
    <definedName name="AlphaList">#REF!</definedName>
    <definedName name="B" localSheetId="0">#REF!</definedName>
    <definedName name="B">#REF!</definedName>
    <definedName name="B_GME_wo_MC">[2]Hospital_Details!$A$159:$IV$159</definedName>
    <definedName name="BaseLineMatrix" localSheetId="0">{1,2;3,4}</definedName>
    <definedName name="BaseLineMatrix">{1,2;3,4}</definedName>
    <definedName name="Bx" localSheetId="0">#REF!</definedName>
    <definedName name="Bx">#REF!</definedName>
    <definedName name="CCR_OUTPUT_SHOPP3" localSheetId="0">#REF!</definedName>
    <definedName name="CCR_OUTPUT_SHOPP3">#REF!</definedName>
    <definedName name="CCR_OUTPUT_SHOPP4" localSheetId="0">#REF!</definedName>
    <definedName name="CCR_OUTPUT_SHOPP4">#REF!</definedName>
    <definedName name="COMBO">#REF!</definedName>
    <definedName name="Cost_Add_Back">[2]Hospital_Details!$A$138:$IV$138</definedName>
    <definedName name="Cost_Red_Fact">[2]Hospital_Details!$A$137:$IV$137</definedName>
    <definedName name="cost_UPL_sfy11" localSheetId="0">#REF!</definedName>
    <definedName name="cost_UPL_sfy11">#REF!</definedName>
    <definedName name="Density_per_Discharge__Facility__Top_75_PCT__0_density_removed_" localSheetId="0">#REF!</definedName>
    <definedName name="Density_per_Discharge__Facility__Top_75_PCT__0_density_removed_">#REF!</definedName>
    <definedName name="EY_11">[2]Hospital_Details!$A$169:$IV$169</definedName>
    <definedName name="EY_11A">[2]Hospital_Details!$A$168:$IV$168</definedName>
    <definedName name="EY_18">[2]Hospital_Details!$A$172:$IV$172</definedName>
    <definedName name="EY_27">[2]Hospital_Details!$A$170:$IV$170</definedName>
    <definedName name="EY_29">[2]Hospital_Details!$A$171:$IV$171</definedName>
    <definedName name="F_1041">[2]Hospital_Details!$A$211:$IV$211</definedName>
    <definedName name="F_166">[2]Hospital_Details!$A$367:$IV$367</definedName>
    <definedName name="F_1818H1">[2]Hospital_Details!$A$312:$IV$312</definedName>
    <definedName name="F_1818H2">[2]Hospital_Details!$A$314:$IV$314</definedName>
    <definedName name="F_1818H3">[2]Hospital_Details!$A$315:$IV$315</definedName>
    <definedName name="F_1819AH1">[2]Hospital_Details!$A$318:$IV$318</definedName>
    <definedName name="F_1819AH2">[2]Hospital_Details!$A$319:$IV$319</definedName>
    <definedName name="F_1819AH3">[2]Hospital_Details!$A$320:$IV$320</definedName>
    <definedName name="F_1819H1">[2]Hospital_Details!$A$313:$IV$313</definedName>
    <definedName name="F_1820">[2]Hospital_Details!$A$300:$IV$300</definedName>
    <definedName name="F_1821">[2]Hospital_Details!$A$289:$IV$289</definedName>
    <definedName name="F_1826">[2]Hospital_Details!$A$26:$IV$26</definedName>
    <definedName name="F_1827" localSheetId="0">[2]Hospital_Details!#REF!</definedName>
    <definedName name="F_1827">[2]Hospital_Details!#REF!</definedName>
    <definedName name="F_1827x" localSheetId="0">[2]Hospital_Details!#REF!</definedName>
    <definedName name="F_1827x">[2]Hospital_Details!#REF!</definedName>
    <definedName name="F_1828">[2]Hospital_Details!$A$23:$IV$23</definedName>
    <definedName name="F_1833">[2]Hospital_Details!$A$22:$IV$22</definedName>
    <definedName name="F_1838">[2]Hospital_Details!$A$24:$IV$24</definedName>
    <definedName name="F_1838A">[2]Hospital_Details!$A$25:$IV$25</definedName>
    <definedName name="F_1854">[2]Hospital_Details!$A$64:$IV$64</definedName>
    <definedName name="F_1861">[2]Hospital_Details!$A$70:$IV$70</definedName>
    <definedName name="F_1861A">[2]Hospital_Details!$A$71:$IV$71</definedName>
    <definedName name="F_1875">[2]Hospital_Details!$A$65:$IV$65</definedName>
    <definedName name="F_1882">[2]Hospital_Details!$A$72:$IV$72</definedName>
    <definedName name="F_1882A">[2]Hospital_Details!$A$73:$IV$73</definedName>
    <definedName name="F_1896">[2]Hospital_Details!$A$66:$IV$66</definedName>
    <definedName name="F_1903">[2]Hospital_Details!$A$74:$IV$74</definedName>
    <definedName name="F_1903A">[2]Hospital_Details!$A$75:$IV$75</definedName>
    <definedName name="F_1912">[2]Hospital_Details!$A$61:$IV$61</definedName>
    <definedName name="F_1915">[2]Hospital_Details!$A$88:$IV$88</definedName>
    <definedName name="F_1917">[2]Hospital_Details!$A$62:$IV$62</definedName>
    <definedName name="F_1920">[2]Hospital_Details!$A$89:$IV$89</definedName>
    <definedName name="F_1922">[2]Hospital_Details!$A$63:$IV$63</definedName>
    <definedName name="F_1925">[2]Hospital_Details!$A$90:$IV$90</definedName>
    <definedName name="F_1946">[2]Hospital_Details!$A$187:$IV$187</definedName>
    <definedName name="F_1946x">[2]Hospital_Details!$A$188:$IV$188</definedName>
    <definedName name="F_1950">[2]Hospital_Details!$A$189:$IV$189</definedName>
    <definedName name="F_1950A">[2]Hospital_Details!$A$190:$IV$190</definedName>
    <definedName name="F_1962">[2]Hospital_Details!$A$204:$IV$204</definedName>
    <definedName name="F_1962x">[2]Hospital_Details!$A$205:$IV$205</definedName>
    <definedName name="F_1966">[2]Hospital_Details!$A$206:$IV$206</definedName>
    <definedName name="F_1966A">[2]Hospital_Details!$A$207:$IV$207</definedName>
    <definedName name="F_949">[2]Hospital_Details!$A$38:$IV$38</definedName>
    <definedName name="F_995">[2]Hospital_Details!$A$194:$IV$194</definedName>
    <definedName name="FORMULA_A">[2]Hospital_Details!$A$163:$IV$163</definedName>
    <definedName name="FORMULA_B">[2]Hospital_Details!$A$164:$IV$164</definedName>
    <definedName name="FORMULA_C">[2]Hospital_Details!$A$165:$IV$165</definedName>
    <definedName name="FORMULA_D">[2]Hospital_Details!$A$174:$IV$174</definedName>
    <definedName name="FORMULA_T">[2]Hospital_Details!$A$28:$IV$28</definedName>
    <definedName name="GME_COST">[2]Hospital_Details!$A$161:$IV$161</definedName>
    <definedName name="GME_GL">[2]Hospital_Details!$A$179:$IV$179</definedName>
    <definedName name="GME_MGN">[2]Hospital_Details!$A$181:$IV$181</definedName>
    <definedName name="GME_REV">[2]Hospital_Details!$A$153:$IV$153</definedName>
    <definedName name="H_109">[2]Hospital_Details!$A$220:$IV$220</definedName>
    <definedName name="H_110">[2]Hospital_Details!$A$221:$IV$221</definedName>
    <definedName name="H_111">[2]Hospital_Details!$A$222:$IV$222</definedName>
    <definedName name="H_133">[2]Hospital_Details!$A$167:$IV$167</definedName>
    <definedName name="H_134">[2]Hospital_Details!$A$175:$IV$175</definedName>
    <definedName name="H_135">[2]Hospital_Details!$A$176:$IV$176</definedName>
    <definedName name="H_136">[2]Hospital_Details!$A$155:$IV$155</definedName>
    <definedName name="H_137">[2]Hospital_Details!$A$156:$IV$156</definedName>
    <definedName name="H_170">[2]Hospital_Details!$A$247:$IV$247</definedName>
    <definedName name="H_171">[2]Hospital_Details!$A$248:$IV$248</definedName>
    <definedName name="H_172">[2]Hospital_Details!$A$249:$IV$249</definedName>
    <definedName name="H_173">[2]Hospital_Details!$A$239:$IV$239</definedName>
    <definedName name="H_174">[2]Hospital_Details!$A$240:$IV$240</definedName>
    <definedName name="H_180">[2]Hospital_Details!$A$369:$IV$369</definedName>
    <definedName name="H_183">[2]Hospital_Details!$A$118:$IV$118</definedName>
    <definedName name="H_187">[2]Hospital_Details!$A$177:$IV$177</definedName>
    <definedName name="H_190">[2]Hospital_Details!$A$241:$IV$241</definedName>
    <definedName name="H_219">[2]Hospital_Details!$A$258:$IV$258</definedName>
    <definedName name="H_236">[2]Hospital_Details!$A$328:$IV$328</definedName>
    <definedName name="H_236_A" localSheetId="0">[2]Hospital_Details!#REF!</definedName>
    <definedName name="H_236_A">[2]Hospital_Details!#REF!</definedName>
    <definedName name="H_237">[2]Hospital_Details!$A$242:$IV$242</definedName>
    <definedName name="H_238">[2]Hospital_Details!$A$243:$IV$243</definedName>
    <definedName name="H_33">[2]Hospital_Details!$A$134:$IV$134</definedName>
    <definedName name="H_331">[2]Hospital_Details!$A$115:$IV$115</definedName>
    <definedName name="H_332">[2]Hospital_Details!$A$123:$IV$123</definedName>
    <definedName name="H_333">[2]Hospital_Details!$A$130:$IV$130</definedName>
    <definedName name="H_336">[2]Hospital_Details!$A$67:$IV$67</definedName>
    <definedName name="H_337">[2]Hospital_Details!$A$68:$IV$68</definedName>
    <definedName name="H_338">[2]Hospital_Details!$A$69:$IV$69</definedName>
    <definedName name="H_36">[2]Hospital_Details!$A$135:$IV$135</definedName>
    <definedName name="H_47">[2]Hospital_Details!$A$226:$IV$226</definedName>
    <definedName name="H_48">[2]Hospital_Details!$A$227:$IV$227</definedName>
    <definedName name="H_51">[2]Hospital_Details!$A$111:$IV$111</definedName>
    <definedName name="H_52">[2]Hospital_Details!$A$112:$IV$112</definedName>
    <definedName name="H_53">[2]Hospital_Details!$A$113:$IV$113</definedName>
    <definedName name="H_532">[2]Hospital_Details!$A$259:$IV$259</definedName>
    <definedName name="H_553">[2]Hospital_Details!$A$116:$IV$116</definedName>
    <definedName name="H_554">[2]Hospital_Details!$A$124:$IV$124</definedName>
    <definedName name="H_555">[2]Hospital_Details!$A$131:$IV$131</definedName>
    <definedName name="H_556">[2]Hospital_Details!$A$117:$IV$117</definedName>
    <definedName name="H_557">[2]Hospital_Details!$A$125:$IV$125</definedName>
    <definedName name="H_558">[2]Hospital_Details!$A$132:$IV$132</definedName>
    <definedName name="H_559">[2]Hospital_Details!$A$76:$IV$76</definedName>
    <definedName name="H_56">[2]Hospital_Details!$A$114:$IV$114</definedName>
    <definedName name="H_560">[2]Hospital_Details!$A$79:$IV$79</definedName>
    <definedName name="H_561">[2]Hospital_Details!$A$82:$IV$82</definedName>
    <definedName name="H_562">[2]Hospital_Details!$A$85:$IV$85</definedName>
    <definedName name="H_563">[2]Hospital_Details!$A$77:$IV$77</definedName>
    <definedName name="H_564">[2]Hospital_Details!$A$80:$IV$80</definedName>
    <definedName name="H_565">[2]Hospital_Details!$A$83:$IV$83</definedName>
    <definedName name="H_566">[2]Hospital_Details!$A$86:$IV$86</definedName>
    <definedName name="H_567">[2]Hospital_Details!$A$78:$IV$78</definedName>
    <definedName name="H_568">[2]Hospital_Details!$A$81:$IV$81</definedName>
    <definedName name="H_569">[2]Hospital_Details!$A$84:$IV$84</definedName>
    <definedName name="H_57">[2]Hospital_Details!$A$119:$IV$119</definedName>
    <definedName name="H_570">[2]Hospital_Details!$A$87:$IV$87</definedName>
    <definedName name="H_58">[2]Hospital_Details!$A$120:$IV$120</definedName>
    <definedName name="H_580">[2]Hospital_Details!$A$133:$IV$133</definedName>
    <definedName name="H_581">[2]Hospital_Details!$A$157:$IV$157</definedName>
    <definedName name="H_59">[2]Hospital_Details!$A$121:$IV$121</definedName>
    <definedName name="H_60">[2]Hospital_Details!$A$122:$IV$122</definedName>
    <definedName name="H_61">[2]Hospital_Details!$A$126:$IV$126</definedName>
    <definedName name="H_62">[2]Hospital_Details!$A$127:$IV$127</definedName>
    <definedName name="H_626">[2]Hospital_Details!$A$32:$IV$32</definedName>
    <definedName name="H_627" localSheetId="0">[2]Hospital_Details!#REF!</definedName>
    <definedName name="H_627">[2]Hospital_Details!#REF!</definedName>
    <definedName name="H_628" localSheetId="0">[2]Hospital_Details!#REF!</definedName>
    <definedName name="H_628">[2]Hospital_Details!#REF!</definedName>
    <definedName name="H_63">[2]Hospital_Details!$A$128:$IV$128</definedName>
    <definedName name="H_64">[2]Hospital_Details!$A$129:$IV$129</definedName>
    <definedName name="H_65">[2]Hospital_Details!$A$39:$IV$39</definedName>
    <definedName name="H_66">[2]Hospital_Details!$A$40:$IV$40</definedName>
    <definedName name="H_67">[2]Hospital_Details!$A$41:$IV$41</definedName>
    <definedName name="H_68">[2]Hospital_Details!$A$42:$IV$42</definedName>
    <definedName name="H_805" localSheetId="0">[2]Hospital_Details!#REF!</definedName>
    <definedName name="H_805">[2]Hospital_Details!#REF!</definedName>
    <definedName name="H_806" localSheetId="0">[2]Hospital_Details!#REF!</definedName>
    <definedName name="H_806">[2]Hospital_Details!#REF!</definedName>
    <definedName name="H_83">[2]Hospital_Details!$A$368:$IV$368</definedName>
    <definedName name="H_93" localSheetId="0">[2]Hospital_Details!#REF!</definedName>
    <definedName name="H_93">[2]Hospital_Details!#REF!</definedName>
    <definedName name="HHA_COST">[2]Hospital_Details!$A$245:$IV$245</definedName>
    <definedName name="HHA_GL">[2]Hospital_Details!$A$251:$IV$251</definedName>
    <definedName name="HHA_REV">[2]Hospital_Details!$A$234:$IV$234</definedName>
    <definedName name="HospName" localSheetId="0">#REF!</definedName>
    <definedName name="HospName">#REF!</definedName>
    <definedName name="HospNum" localSheetId="0">#REF!</definedName>
    <definedName name="HospNum">#REF!</definedName>
    <definedName name="HTML_CodePage" hidden="1">1252</definedName>
    <definedName name="HTML_Control" localSheetId="0" hidden="1">{"'data dictionary'!$A$1:$C$26"}</definedName>
    <definedName name="HTML_Control" hidden="1">{"'data dictionary'!$A$1:$C$26"}</definedName>
    <definedName name="HTML_Description" hidden="1">""</definedName>
    <definedName name="HTML_Email" hidden="1">""</definedName>
    <definedName name="HTML_Header" hidden="1">"data dictionary"</definedName>
    <definedName name="HTML_LastUpdate" hidden="1">"09/28/2000"</definedName>
    <definedName name="HTML_LineAfter" hidden="1">FALSE</definedName>
    <definedName name="HTML_LineBefore" hidden="1">FALSE</definedName>
    <definedName name="HTML_Name" hidden="1">"HCFA Software Control"</definedName>
    <definedName name="HTML_OBDlg2" hidden="1">TRUE</definedName>
    <definedName name="HTML_OBDlg4" hidden="1">TRUE</definedName>
    <definedName name="HTML_OS" hidden="1">0</definedName>
    <definedName name="HTML_PathFile" hidden="1">"d:\Data\MyFiles\MyHTML.htm"</definedName>
    <definedName name="HTML_Title" hidden="1">"data"</definedName>
    <definedName name="IME_ADJ_32">[2]Hospital_Details!$B$302</definedName>
    <definedName name="IME_FFS">[2]Hospital_Details!$A$301:$IV$301</definedName>
    <definedName name="INLIER_SIM_MC_PMTS">[2]Hospital_Details!$A$306:$IV$306</definedName>
    <definedName name="INP_COST">[2]Hospital_Details!$A$35:$IV$35</definedName>
    <definedName name="INP_GL">[2]Hospital_Details!$A$50:$IV$50</definedName>
    <definedName name="INP_GL_NODSH">[2]Hospital_Details!$A$291:$IV$291</definedName>
    <definedName name="INP_GL_NODSH_IME2.7">[2]Hospital_Details!$A$331:$IV$331</definedName>
    <definedName name="INP_GL_NODSH_IME3.2">[2]Hospital_Details!$A$331:$IV$331</definedName>
    <definedName name="INP_REV">[2]Hospital_Details!$A$19:$IV$19</definedName>
    <definedName name="INP_REV_NODSH">[2]Hospital_Details!$A$286:$IV$286</definedName>
    <definedName name="INP_REV_NODSH_IME2.7">[2]Hospital_Details!$A$296:$IV$296</definedName>
    <definedName name="INP_REV_NODSH_IME3.2">[2]Hospital_Details!$A$296:$IV$296</definedName>
    <definedName name="IRB">[2]Hospital_Details!$C$329</definedName>
    <definedName name="MCpct_103">[2]Hospital_Details!$A$323:$IV$323</definedName>
    <definedName name="MCpct_104">[2]Hospital_Details!$A$324:$IV$324</definedName>
    <definedName name="MCpct_105">[2]Hospital_Details!$A$325:$IV$325</definedName>
    <definedName name="MyName">"Ashton"</definedName>
    <definedName name="OkDataSet" localSheetId="0">#REF!</definedName>
    <definedName name="OkDataSet">#REF!</definedName>
    <definedName name="OKLAHOMA" localSheetId="0">#REF!</definedName>
    <definedName name="OKLAHOMA">#REF!</definedName>
    <definedName name="OUT_COST">[2]Hospital_Details!$A$109:$IV$109</definedName>
    <definedName name="OUT_GL">[2]Hospital_Details!$A$148:$IV$148</definedName>
    <definedName name="OUT_REV">[2]Hospital_Details!$A$55:$IV$55</definedName>
    <definedName name="PaymentDataSet" localSheetId="0">#REF!</definedName>
    <definedName name="PaymentDataSet">#REF!</definedName>
    <definedName name="Print_Area_MI">'[3]table 2.5'!$B$4:$T$154</definedName>
    <definedName name="_xlnm.Print_Titles" localSheetId="0">ALLOCATIONS!$1:$11</definedName>
    <definedName name="PUBUSE" localSheetId="0">#REF!</definedName>
    <definedName name="PUBUSE">#REF!</definedName>
    <definedName name="q_sum_ex" localSheetId="0">#REF!</definedName>
    <definedName name="q_sum_ex">#REF!</definedName>
    <definedName name="second_version" localSheetId="0" hidden="1">{"'data dictionary'!$A$1:$C$26"}</definedName>
    <definedName name="second_version" hidden="1">{"'data dictionary'!$A$1:$C$26"}</definedName>
    <definedName name="shopp_ccr_20140618">#REF!</definedName>
    <definedName name="SIM_MC_PMTS">[2]Hospital_Details!$A$310:$IV$310</definedName>
    <definedName name="SNF_COST">[2]Hospital_Details!$A$224:$IV$224</definedName>
    <definedName name="SNF_GL">[2]Hospital_Details!$A$229:$IV$229</definedName>
    <definedName name="SNF_REV">[2]Hospital_Details!$A$218:$IV$218</definedName>
    <definedName name="SUB_I_COST">[2]Hospital_Details!$A$192:$IV$192</definedName>
    <definedName name="SUB_I_GL">[2]Hospital_Details!$A$196:$IV$196</definedName>
    <definedName name="SUB_I_REV">[2]Hospital_Details!$A$184:$IV$184</definedName>
    <definedName name="SUB_II_COST">[2]Hospital_Details!$A$209:$IV$209</definedName>
    <definedName name="SUB_II_GL">[2]Hospital_Details!$A$213:$IV$213</definedName>
    <definedName name="SUB_II_REV">[2]Hospital_Details!$A$201:$IV$201</definedName>
    <definedName name="SWING_COST">[2]Hospital_Details!$A$261:$IV$261</definedName>
    <definedName name="SWING_GL">[2]Hospital_Details!$A$281:$IV$281</definedName>
    <definedName name="SWING_MGN">[2]Hospital_Details!$A$283:$IV$283</definedName>
    <definedName name="SWING_REV">[2]Hospital_Details!$A$256:$IV$256</definedName>
    <definedName name="TABLE4J_FY07" localSheetId="0">#REF!</definedName>
    <definedName name="TABLE4J_FY07">#REF!</definedName>
    <definedName name="TaxDataSet" localSheetId="0">#REF!</definedName>
    <definedName name="TaxDataSet">#REF!</definedName>
    <definedName name="TOT_COST">[2]Hospital_Details!$A$14:$IV$14</definedName>
    <definedName name="TOT_GL">[2]Hospital_Details!$A$15:$IV$15</definedName>
    <definedName name="TOT_REV">[2]Hospital_Details!$A$13:$IV$13</definedName>
  </definedNames>
  <calcPr calcId="145621"/>
</workbook>
</file>

<file path=xl/calcChain.xml><?xml version="1.0" encoding="utf-8"?>
<calcChain xmlns="http://schemas.openxmlformats.org/spreadsheetml/2006/main">
  <c r="B87" i="1" l="1"/>
  <c r="B86" i="1"/>
  <c r="M85" i="1"/>
  <c r="L85" i="1"/>
  <c r="N85" i="1" s="1"/>
  <c r="K85" i="1"/>
  <c r="J85" i="1"/>
  <c r="I85" i="1"/>
  <c r="H85" i="1"/>
  <c r="M84" i="1"/>
  <c r="L84" i="1"/>
  <c r="K84" i="1"/>
  <c r="J84" i="1"/>
  <c r="I84" i="1"/>
  <c r="H84" i="1"/>
  <c r="M83" i="1"/>
  <c r="L83" i="1"/>
  <c r="K83" i="1"/>
  <c r="J83" i="1"/>
  <c r="I83" i="1"/>
  <c r="H83" i="1"/>
  <c r="M82" i="1"/>
  <c r="L82" i="1"/>
  <c r="N82" i="1" s="1"/>
  <c r="K82" i="1"/>
  <c r="J82" i="1"/>
  <c r="I82" i="1"/>
  <c r="H82" i="1"/>
  <c r="H86" i="1" s="1"/>
  <c r="B79" i="1"/>
  <c r="B77" i="1"/>
  <c r="B75" i="1"/>
  <c r="M74" i="1"/>
  <c r="L74" i="1"/>
  <c r="K74" i="1"/>
  <c r="J74" i="1"/>
  <c r="I74" i="1"/>
  <c r="H74" i="1"/>
  <c r="C74" i="1"/>
  <c r="M73" i="1"/>
  <c r="L73" i="1"/>
  <c r="K73" i="1"/>
  <c r="J73" i="1"/>
  <c r="I73" i="1"/>
  <c r="H73" i="1"/>
  <c r="C73" i="1"/>
  <c r="M72" i="1"/>
  <c r="L72" i="1"/>
  <c r="K72" i="1"/>
  <c r="J72" i="1"/>
  <c r="I72" i="1"/>
  <c r="H72" i="1"/>
  <c r="C72" i="1"/>
  <c r="M71" i="1"/>
  <c r="L71" i="1"/>
  <c r="N71" i="1" s="1"/>
  <c r="K71" i="1"/>
  <c r="J71" i="1"/>
  <c r="I71" i="1"/>
  <c r="H71" i="1"/>
  <c r="C71" i="1"/>
  <c r="M70" i="1"/>
  <c r="L70" i="1"/>
  <c r="K70" i="1"/>
  <c r="J70" i="1"/>
  <c r="I70" i="1"/>
  <c r="H70" i="1"/>
  <c r="C70" i="1"/>
  <c r="M69" i="1"/>
  <c r="L69" i="1"/>
  <c r="N69" i="1" s="1"/>
  <c r="K69" i="1"/>
  <c r="J69" i="1"/>
  <c r="I69" i="1"/>
  <c r="H69" i="1"/>
  <c r="C69" i="1"/>
  <c r="M68" i="1"/>
  <c r="L68" i="1"/>
  <c r="K68" i="1"/>
  <c r="N68" i="1" s="1"/>
  <c r="J68" i="1"/>
  <c r="I68" i="1"/>
  <c r="H68" i="1"/>
  <c r="C68" i="1"/>
  <c r="M67" i="1"/>
  <c r="L67" i="1"/>
  <c r="N67" i="1" s="1"/>
  <c r="K67" i="1"/>
  <c r="J67" i="1"/>
  <c r="I67" i="1"/>
  <c r="H67" i="1"/>
  <c r="C67" i="1"/>
  <c r="M66" i="1"/>
  <c r="L66" i="1"/>
  <c r="K66" i="1"/>
  <c r="J66" i="1"/>
  <c r="I66" i="1"/>
  <c r="H66" i="1"/>
  <c r="C66" i="1"/>
  <c r="M65" i="1"/>
  <c r="L65" i="1"/>
  <c r="K65" i="1"/>
  <c r="J65" i="1"/>
  <c r="I65" i="1"/>
  <c r="H65" i="1"/>
  <c r="C65" i="1"/>
  <c r="M64" i="1"/>
  <c r="L64" i="1"/>
  <c r="N64" i="1" s="1"/>
  <c r="K64" i="1"/>
  <c r="J64" i="1"/>
  <c r="I64" i="1"/>
  <c r="H64" i="1"/>
  <c r="C64" i="1"/>
  <c r="M63" i="1"/>
  <c r="L63" i="1"/>
  <c r="K63" i="1"/>
  <c r="J63" i="1"/>
  <c r="I63" i="1"/>
  <c r="H63" i="1"/>
  <c r="C63" i="1"/>
  <c r="M62" i="1"/>
  <c r="L62" i="1"/>
  <c r="K62" i="1"/>
  <c r="J62" i="1"/>
  <c r="I62" i="1"/>
  <c r="H62" i="1"/>
  <c r="C62" i="1"/>
  <c r="M61" i="1"/>
  <c r="L61" i="1"/>
  <c r="K61" i="1"/>
  <c r="N61" i="1" s="1"/>
  <c r="J61" i="1"/>
  <c r="I61" i="1"/>
  <c r="H61" i="1"/>
  <c r="C61" i="1"/>
  <c r="M60" i="1"/>
  <c r="L60" i="1"/>
  <c r="K60" i="1"/>
  <c r="N60" i="1" s="1"/>
  <c r="J60" i="1"/>
  <c r="I60" i="1"/>
  <c r="H60" i="1"/>
  <c r="C60" i="1"/>
  <c r="M59" i="1"/>
  <c r="Q59" i="1" s="1"/>
  <c r="L59" i="1"/>
  <c r="K59" i="1"/>
  <c r="J59" i="1"/>
  <c r="I59" i="1"/>
  <c r="H59" i="1"/>
  <c r="C59" i="1"/>
  <c r="M58" i="1"/>
  <c r="L58" i="1"/>
  <c r="K58" i="1"/>
  <c r="J58" i="1"/>
  <c r="I58" i="1"/>
  <c r="H58" i="1"/>
  <c r="C58" i="1"/>
  <c r="M57" i="1"/>
  <c r="L57" i="1"/>
  <c r="N57" i="1" s="1"/>
  <c r="K57" i="1"/>
  <c r="J57" i="1"/>
  <c r="I57" i="1"/>
  <c r="H57" i="1"/>
  <c r="C57" i="1"/>
  <c r="M56" i="1"/>
  <c r="L56" i="1"/>
  <c r="K56" i="1"/>
  <c r="J56" i="1"/>
  <c r="I56" i="1"/>
  <c r="H56" i="1"/>
  <c r="C56" i="1"/>
  <c r="M55" i="1"/>
  <c r="L55" i="1"/>
  <c r="N55" i="1" s="1"/>
  <c r="K55" i="1"/>
  <c r="J55" i="1"/>
  <c r="I55" i="1"/>
  <c r="H55" i="1"/>
  <c r="C55" i="1"/>
  <c r="M54" i="1"/>
  <c r="L54" i="1"/>
  <c r="K54" i="1"/>
  <c r="N54" i="1" s="1"/>
  <c r="J54" i="1"/>
  <c r="I54" i="1"/>
  <c r="H54" i="1"/>
  <c r="C54" i="1"/>
  <c r="M53" i="1"/>
  <c r="L53" i="1"/>
  <c r="K53" i="1"/>
  <c r="N53" i="1" s="1"/>
  <c r="J53" i="1"/>
  <c r="I53" i="1"/>
  <c r="H53" i="1"/>
  <c r="C53" i="1"/>
  <c r="M52" i="1"/>
  <c r="L52" i="1"/>
  <c r="N52" i="1" s="1"/>
  <c r="K52" i="1"/>
  <c r="J52" i="1"/>
  <c r="I52" i="1"/>
  <c r="H52" i="1"/>
  <c r="C52" i="1"/>
  <c r="M51" i="1"/>
  <c r="L51" i="1"/>
  <c r="K51" i="1"/>
  <c r="J51" i="1"/>
  <c r="I51" i="1"/>
  <c r="H51" i="1"/>
  <c r="C51" i="1"/>
  <c r="M50" i="1"/>
  <c r="L50" i="1"/>
  <c r="K50" i="1"/>
  <c r="J50" i="1"/>
  <c r="I50" i="1"/>
  <c r="H50" i="1"/>
  <c r="H75" i="1" s="1"/>
  <c r="C50" i="1"/>
  <c r="B47" i="1"/>
  <c r="B45" i="1"/>
  <c r="B43" i="1"/>
  <c r="M42" i="1"/>
  <c r="L42" i="1"/>
  <c r="K42" i="1"/>
  <c r="J42" i="1"/>
  <c r="I42" i="1"/>
  <c r="H42" i="1"/>
  <c r="C42" i="1"/>
  <c r="M41" i="1"/>
  <c r="L41" i="1"/>
  <c r="N41" i="1" s="1"/>
  <c r="K41" i="1"/>
  <c r="J41" i="1"/>
  <c r="I41" i="1"/>
  <c r="H41" i="1"/>
  <c r="C41" i="1"/>
  <c r="M40" i="1"/>
  <c r="L40" i="1"/>
  <c r="K40" i="1"/>
  <c r="J40" i="1"/>
  <c r="I40" i="1"/>
  <c r="H40" i="1"/>
  <c r="C40" i="1"/>
  <c r="M39" i="1"/>
  <c r="L39" i="1"/>
  <c r="K39" i="1"/>
  <c r="J39" i="1"/>
  <c r="I39" i="1"/>
  <c r="H39" i="1"/>
  <c r="C39" i="1"/>
  <c r="M38" i="1"/>
  <c r="L38" i="1"/>
  <c r="K38" i="1"/>
  <c r="N38" i="1" s="1"/>
  <c r="J38" i="1"/>
  <c r="I38" i="1"/>
  <c r="H38" i="1"/>
  <c r="C38" i="1"/>
  <c r="M37" i="1"/>
  <c r="L37" i="1"/>
  <c r="K37" i="1"/>
  <c r="N37" i="1" s="1"/>
  <c r="J37" i="1"/>
  <c r="I37" i="1"/>
  <c r="H37" i="1"/>
  <c r="C37" i="1"/>
  <c r="M36" i="1"/>
  <c r="L36" i="1"/>
  <c r="N36" i="1" s="1"/>
  <c r="K36" i="1"/>
  <c r="J36" i="1"/>
  <c r="I36" i="1"/>
  <c r="H36" i="1"/>
  <c r="C36" i="1"/>
  <c r="M35" i="1"/>
  <c r="L35" i="1"/>
  <c r="K35" i="1"/>
  <c r="J35" i="1"/>
  <c r="I35" i="1"/>
  <c r="H35" i="1"/>
  <c r="C35" i="1"/>
  <c r="M34" i="1"/>
  <c r="L34" i="1"/>
  <c r="K34" i="1"/>
  <c r="J34" i="1"/>
  <c r="I34" i="1"/>
  <c r="H34" i="1"/>
  <c r="C34" i="1"/>
  <c r="N33" i="1"/>
  <c r="M33" i="1"/>
  <c r="L33" i="1"/>
  <c r="K33" i="1"/>
  <c r="J33" i="1"/>
  <c r="I33" i="1"/>
  <c r="H33" i="1"/>
  <c r="C33" i="1"/>
  <c r="M32" i="1"/>
  <c r="L32" i="1"/>
  <c r="K32" i="1"/>
  <c r="J32" i="1"/>
  <c r="I32" i="1"/>
  <c r="H32" i="1"/>
  <c r="C32" i="1"/>
  <c r="M31" i="1"/>
  <c r="L31" i="1"/>
  <c r="N31" i="1" s="1"/>
  <c r="K31" i="1"/>
  <c r="J31" i="1"/>
  <c r="I31" i="1"/>
  <c r="H31" i="1"/>
  <c r="C31" i="1"/>
  <c r="M30" i="1"/>
  <c r="Q30" i="1" s="1"/>
  <c r="L30" i="1"/>
  <c r="N30" i="1" s="1"/>
  <c r="K30" i="1"/>
  <c r="J30" i="1"/>
  <c r="I30" i="1"/>
  <c r="H30" i="1"/>
  <c r="C30" i="1"/>
  <c r="M29" i="1"/>
  <c r="L29" i="1"/>
  <c r="K29" i="1"/>
  <c r="J29" i="1"/>
  <c r="I29" i="1"/>
  <c r="H29" i="1"/>
  <c r="C29" i="1"/>
  <c r="B26" i="1"/>
  <c r="B25" i="1"/>
  <c r="B24" i="1"/>
  <c r="B22" i="1"/>
  <c r="M21" i="1"/>
  <c r="L21" i="1"/>
  <c r="K21" i="1"/>
  <c r="J21" i="1"/>
  <c r="I21" i="1"/>
  <c r="H21" i="1"/>
  <c r="C21" i="1"/>
  <c r="M20" i="1"/>
  <c r="L20" i="1"/>
  <c r="K20" i="1"/>
  <c r="J20" i="1"/>
  <c r="I20" i="1"/>
  <c r="H20" i="1"/>
  <c r="C20" i="1"/>
  <c r="M19" i="1"/>
  <c r="Q19" i="1" s="1"/>
  <c r="L19" i="1"/>
  <c r="K19" i="1"/>
  <c r="J19" i="1"/>
  <c r="I19" i="1"/>
  <c r="H19" i="1"/>
  <c r="C19" i="1"/>
  <c r="M18" i="1"/>
  <c r="L18" i="1"/>
  <c r="N18" i="1" s="1"/>
  <c r="K18" i="1"/>
  <c r="J18" i="1"/>
  <c r="I18" i="1"/>
  <c r="H18" i="1"/>
  <c r="C18" i="1"/>
  <c r="M17" i="1"/>
  <c r="L17" i="1"/>
  <c r="K17" i="1"/>
  <c r="J17" i="1"/>
  <c r="I17" i="1"/>
  <c r="H17" i="1"/>
  <c r="C17" i="1"/>
  <c r="M16" i="1"/>
  <c r="L16" i="1"/>
  <c r="K16" i="1"/>
  <c r="J16" i="1"/>
  <c r="I16" i="1"/>
  <c r="H16" i="1"/>
  <c r="C16" i="1"/>
  <c r="M15" i="1"/>
  <c r="L15" i="1"/>
  <c r="K15" i="1"/>
  <c r="J15" i="1"/>
  <c r="I15" i="1"/>
  <c r="H15" i="1"/>
  <c r="C15" i="1"/>
  <c r="M14" i="1"/>
  <c r="L14" i="1"/>
  <c r="N14" i="1" s="1"/>
  <c r="K14" i="1"/>
  <c r="J14" i="1"/>
  <c r="I14" i="1"/>
  <c r="H14" i="1"/>
  <c r="C14" i="1"/>
  <c r="M13" i="1"/>
  <c r="L13" i="1"/>
  <c r="K13" i="1"/>
  <c r="J13" i="1"/>
  <c r="I13" i="1"/>
  <c r="H13" i="1"/>
  <c r="C13" i="1"/>
  <c r="B7" i="1"/>
  <c r="C5" i="1"/>
  <c r="B5" i="1"/>
  <c r="D5" i="1" s="1"/>
  <c r="C4" i="1"/>
  <c r="D4" i="1" s="1"/>
  <c r="B3" i="1"/>
  <c r="D3" i="1" s="1"/>
  <c r="D2" i="1"/>
  <c r="N84" i="1" l="1"/>
  <c r="N13" i="1"/>
  <c r="N22" i="1" s="1"/>
  <c r="N17" i="1"/>
  <c r="H43" i="1"/>
  <c r="N29" i="1"/>
  <c r="N34" i="1"/>
  <c r="N35" i="1"/>
  <c r="N40" i="1"/>
  <c r="N50" i="1"/>
  <c r="O50" i="1" s="1"/>
  <c r="N51" i="1"/>
  <c r="O51" i="1" s="1"/>
  <c r="N56" i="1"/>
  <c r="O56" i="1" s="1"/>
  <c r="N63" i="1"/>
  <c r="N72" i="1"/>
  <c r="N16" i="1"/>
  <c r="N21" i="1"/>
  <c r="N39" i="1"/>
  <c r="N62" i="1"/>
  <c r="N83" i="1"/>
  <c r="N86" i="1" s="1"/>
  <c r="H22" i="1"/>
  <c r="B8" i="1" s="1"/>
  <c r="N15" i="1"/>
  <c r="N19" i="1"/>
  <c r="N20" i="1"/>
  <c r="N32" i="1"/>
  <c r="N42" i="1"/>
  <c r="N58" i="1"/>
  <c r="N59" i="1"/>
  <c r="N65" i="1"/>
  <c r="O65" i="1" s="1"/>
  <c r="N66" i="1"/>
  <c r="N70" i="1"/>
  <c r="N73" i="1"/>
  <c r="O73" i="1" s="1"/>
  <c r="N74" i="1"/>
  <c r="O74" i="1" s="1"/>
  <c r="B9" i="1"/>
  <c r="B44" i="1" s="1"/>
  <c r="B46" i="1" s="1"/>
  <c r="N75" i="1"/>
  <c r="O66" i="1" s="1"/>
  <c r="O60" i="1"/>
  <c r="O62" i="1"/>
  <c r="O84" i="1" l="1"/>
  <c r="P84" i="1" s="1"/>
  <c r="Q84" i="1" s="1"/>
  <c r="O83" i="1"/>
  <c r="P83" i="1" s="1"/>
  <c r="Q83" i="1" s="1"/>
  <c r="O82" i="1"/>
  <c r="O85" i="1"/>
  <c r="P85" i="1" s="1"/>
  <c r="Q85" i="1" s="1"/>
  <c r="O16" i="1"/>
  <c r="P16" i="1" s="1"/>
  <c r="O14" i="1"/>
  <c r="P14" i="1" s="1"/>
  <c r="O15" i="1"/>
  <c r="P15" i="1" s="1"/>
  <c r="O18" i="1"/>
  <c r="P18" i="1" s="1"/>
  <c r="O19" i="1"/>
  <c r="O20" i="1"/>
  <c r="P20" i="1" s="1"/>
  <c r="O59" i="1"/>
  <c r="O61" i="1"/>
  <c r="N43" i="1"/>
  <c r="O69" i="1"/>
  <c r="O71" i="1"/>
  <c r="O55" i="1"/>
  <c r="O13" i="1"/>
  <c r="P13" i="1" s="1"/>
  <c r="O64" i="1"/>
  <c r="O54" i="1"/>
  <c r="O63" i="1"/>
  <c r="Q16" i="1"/>
  <c r="Q20" i="1"/>
  <c r="P82" i="1"/>
  <c r="O86" i="1"/>
  <c r="Q18" i="1"/>
  <c r="Q15" i="1"/>
  <c r="P69" i="1"/>
  <c r="Q69" i="1" s="1"/>
  <c r="B76" i="1"/>
  <c r="B78" i="1" s="1"/>
  <c r="P64" i="1" s="1"/>
  <c r="Q64" i="1" s="1"/>
  <c r="Q14" i="1"/>
  <c r="O68" i="1"/>
  <c r="O70" i="1"/>
  <c r="O58" i="1"/>
  <c r="O17" i="1"/>
  <c r="P17" i="1" s="1"/>
  <c r="O67" i="1"/>
  <c r="O57" i="1"/>
  <c r="O72" i="1"/>
  <c r="O53" i="1"/>
  <c r="O21" i="1"/>
  <c r="P21" i="1" s="1"/>
  <c r="O52" i="1"/>
  <c r="O42" i="1" l="1"/>
  <c r="P42" i="1" s="1"/>
  <c r="Q42" i="1" s="1"/>
  <c r="O33" i="1"/>
  <c r="P33" i="1" s="1"/>
  <c r="Q33" i="1" s="1"/>
  <c r="O30" i="1"/>
  <c r="O36" i="1"/>
  <c r="P36" i="1" s="1"/>
  <c r="Q36" i="1" s="1"/>
  <c r="O29" i="1"/>
  <c r="O37" i="1"/>
  <c r="P37" i="1" s="1"/>
  <c r="Q37" i="1" s="1"/>
  <c r="O38" i="1"/>
  <c r="P38" i="1" s="1"/>
  <c r="Q38" i="1" s="1"/>
  <c r="O40" i="1"/>
  <c r="P40" i="1" s="1"/>
  <c r="Q40" i="1" s="1"/>
  <c r="O39" i="1"/>
  <c r="P39" i="1" s="1"/>
  <c r="Q39" i="1" s="1"/>
  <c r="O31" i="1"/>
  <c r="P31" i="1" s="1"/>
  <c r="Q31" i="1" s="1"/>
  <c r="O34" i="1"/>
  <c r="P34" i="1" s="1"/>
  <c r="Q34" i="1" s="1"/>
  <c r="O41" i="1"/>
  <c r="P41" i="1" s="1"/>
  <c r="Q41" i="1" s="1"/>
  <c r="O35" i="1"/>
  <c r="P35" i="1" s="1"/>
  <c r="Q35" i="1" s="1"/>
  <c r="P52" i="1"/>
  <c r="Q52" i="1" s="1"/>
  <c r="P72" i="1"/>
  <c r="P68" i="1"/>
  <c r="Q68" i="1" s="1"/>
  <c r="O32" i="1"/>
  <c r="P32" i="1" s="1"/>
  <c r="Q32" i="1" s="1"/>
  <c r="P58" i="1"/>
  <c r="Q58" i="1" s="1"/>
  <c r="P50" i="1"/>
  <c r="Q50" i="1" s="1"/>
  <c r="P66" i="1"/>
  <c r="Q66" i="1" s="1"/>
  <c r="O22" i="1"/>
  <c r="Q21" i="1"/>
  <c r="P22" i="1"/>
  <c r="Q13" i="1"/>
  <c r="O75" i="1"/>
  <c r="P65" i="1"/>
  <c r="Q65" i="1" s="1"/>
  <c r="Q82" i="1"/>
  <c r="P86" i="1"/>
  <c r="P51" i="1"/>
  <c r="Q51" i="1" s="1"/>
  <c r="P57" i="1"/>
  <c r="Q57" i="1" s="1"/>
  <c r="P56" i="1"/>
  <c r="Q56" i="1" s="1"/>
  <c r="P61" i="1"/>
  <c r="Q61" i="1" s="1"/>
  <c r="P73" i="1"/>
  <c r="Q73" i="1" s="1"/>
  <c r="P60" i="1"/>
  <c r="Q60" i="1" s="1"/>
  <c r="P54" i="1"/>
  <c r="Q54" i="1" s="1"/>
  <c r="P74" i="1"/>
  <c r="Q74" i="1" s="1"/>
  <c r="P63" i="1"/>
  <c r="Q63" i="1" s="1"/>
  <c r="P55" i="1"/>
  <c r="Q55" i="1" s="1"/>
  <c r="P53" i="1"/>
  <c r="Q53" i="1" s="1"/>
  <c r="P67" i="1"/>
  <c r="P71" i="1"/>
  <c r="Q71" i="1" s="1"/>
  <c r="P62" i="1"/>
  <c r="Q62" i="1" s="1"/>
  <c r="Q17" i="1"/>
  <c r="P29" i="1" l="1"/>
  <c r="O43" i="1"/>
  <c r="P75" i="1"/>
  <c r="Q29" i="1" l="1"/>
  <c r="P43" i="1"/>
</calcChain>
</file>

<file path=xl/comments1.xml><?xml version="1.0" encoding="utf-8"?>
<comments xmlns="http://schemas.openxmlformats.org/spreadsheetml/2006/main">
  <authors>
    <author>Jimmy Witcosky</author>
  </authors>
  <commentList>
    <comment ref="P70" authorId="0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Facility closed 02/01/2016. Only received 1 quarterly payment.</t>
        </r>
      </text>
    </comment>
  </commentList>
</comments>
</file>

<file path=xl/sharedStrings.xml><?xml version="1.0" encoding="utf-8"?>
<sst xmlns="http://schemas.openxmlformats.org/spreadsheetml/2006/main" count="204" uniqueCount="194">
  <si>
    <t>Federal Fiscal Year 2016 DSH</t>
  </si>
  <si>
    <t>Private &amp; Community Hospitals</t>
  </si>
  <si>
    <t>IMD (DMH Pays State Share)</t>
  </si>
  <si>
    <t>TOTAL</t>
  </si>
  <si>
    <t>DSH Allocation</t>
  </si>
  <si>
    <t>OHCA State Share @ 39.01%</t>
  </si>
  <si>
    <t>DMH State Share @ 39.01%</t>
  </si>
  <si>
    <t>Federal Share @ 60.99%</t>
  </si>
  <si>
    <t>Total Bed for Private and Community Hospitals</t>
  </si>
  <si>
    <t>Total Medicaid Inpatient Days for All Private and Community Hospitals</t>
  </si>
  <si>
    <t>Total Medicaid Inpatient Days for Private and Community Hospitals with &lt; 300 Beds</t>
  </si>
  <si>
    <t>PROVIDER NAME:</t>
  </si>
  <si>
    <t>Licensed Beds</t>
  </si>
  <si>
    <t>OB / GYN</t>
  </si>
  <si>
    <t>OKLAHOMA MEDICAID PROVIDER NUMBER(S)</t>
  </si>
  <si>
    <t>INCLUDED IN THE DATA ON THIS FORM:</t>
  </si>
  <si>
    <t>MEDICARE PROVIDER NUMBER:</t>
  </si>
  <si>
    <t>1.1    Medicaid Inpatient Days</t>
  </si>
  <si>
    <t>1.4    Total Inpatient Days</t>
  </si>
  <si>
    <t>1.5    Medicaid Inpatient Utilization</t>
  </si>
  <si>
    <t>3.8   Total Indigent Care</t>
  </si>
  <si>
    <t>CCR</t>
  </si>
  <si>
    <t>DSH UPL</t>
  </si>
  <si>
    <t>CCR x Hospital Indigent Care = Indigent Care Cost</t>
  </si>
  <si>
    <t>Formula:  Hospital Indigent Care Amount Divided by Sum Total of all Hospital Indigent Care</t>
  </si>
  <si>
    <t xml:space="preserve"> NEW DSH ALLOCATION</t>
  </si>
  <si>
    <t>EXCEEDS UPL</t>
  </si>
  <si>
    <t>Group = Beds &gt; 300</t>
  </si>
  <si>
    <t>HILLCREST MEDICAL CENTER</t>
  </si>
  <si>
    <t>200044210A</t>
  </si>
  <si>
    <t>200044210B, 200044210E</t>
  </si>
  <si>
    <t>200044210C</t>
  </si>
  <si>
    <t>37-0001 and 37-T001</t>
  </si>
  <si>
    <t>INTEGRIS BAPTIST MEDICAL C</t>
  </si>
  <si>
    <t>100806400C</t>
  </si>
  <si>
    <t>100806400Y, 100806400B, 100689250A</t>
  </si>
  <si>
    <t>100806400X, 100800400W</t>
  </si>
  <si>
    <t>37-0028</t>
  </si>
  <si>
    <t>INTEGRIS SOUTHWEST MEDICAL</t>
  </si>
  <si>
    <t>100700200A</t>
  </si>
  <si>
    <t>100700200R</t>
  </si>
  <si>
    <t>MERCY HEALTH CENTER</t>
  </si>
  <si>
    <t>100699390A</t>
  </si>
  <si>
    <t>37-0013</t>
  </si>
  <si>
    <t>MUSKOGEE REGIONAL MEDICAL CENTER</t>
  </si>
  <si>
    <t>100700630A</t>
  </si>
  <si>
    <t>100700630G</t>
  </si>
  <si>
    <t>100700630H</t>
  </si>
  <si>
    <t>NORMAN REGIONAL HOSPITAL</t>
  </si>
  <si>
    <t>100700690A</t>
  </si>
  <si>
    <t>37-0008</t>
  </si>
  <si>
    <t>SAINT FRANCIS HOSPITAL</t>
  </si>
  <si>
    <t>100699570A</t>
  </si>
  <si>
    <t>100699570N</t>
  </si>
  <si>
    <t>37-0091 &amp; 37-T091</t>
  </si>
  <si>
    <t>ST ANTHONY HSP</t>
  </si>
  <si>
    <t>100699540A</t>
  </si>
  <si>
    <t>100699540H</t>
  </si>
  <si>
    <t>100699540T, 100699540P</t>
  </si>
  <si>
    <t>37-0037</t>
  </si>
  <si>
    <t>ST JOHN MED CTR</t>
  </si>
  <si>
    <t>100699400A</t>
  </si>
  <si>
    <t>100699400I</t>
  </si>
  <si>
    <t>37-0114, 37-T114</t>
  </si>
  <si>
    <t>Subtotal Beds for Hospitals &gt; than 300 Beds</t>
  </si>
  <si>
    <t>Percent of Total Medicaid Days for Private &amp; Community Hospitals</t>
  </si>
  <si>
    <t>Count of Hospitals</t>
  </si>
  <si>
    <t>DSH Allocation Allowed</t>
  </si>
  <si>
    <t>Recycled Amount</t>
  </si>
  <si>
    <t>Group = Beds &gt; 100  &lt; 300</t>
  </si>
  <si>
    <t>AHS SOUTHCREST HOSPITAL, LLC</t>
  </si>
  <si>
    <t>200439230A</t>
  </si>
  <si>
    <t>COMANCHE COUNTY MEMORIAL HOSPITAL</t>
  </si>
  <si>
    <t>100749570S</t>
  </si>
  <si>
    <t>37-0056</t>
  </si>
  <si>
    <t>DEACONESS HSP</t>
  </si>
  <si>
    <t>100699370A</t>
  </si>
  <si>
    <t>100699370E</t>
  </si>
  <si>
    <t>100699370F</t>
  </si>
  <si>
    <t>DUNCAN REGIONAL HOSPITAL</t>
  </si>
  <si>
    <t>100700120A</t>
  </si>
  <si>
    <t>100700120N</t>
  </si>
  <si>
    <t>37-0023</t>
  </si>
  <si>
    <t>INTEGRIS BAPTIST REGIONAL HEALTH CE</t>
  </si>
  <si>
    <t>100699440A</t>
  </si>
  <si>
    <t>37-0004</t>
  </si>
  <si>
    <t>JANE PHILLIPS EP HSP</t>
  </si>
  <si>
    <t>100699490A</t>
  </si>
  <si>
    <t>100699490J</t>
  </si>
  <si>
    <t>100699490K</t>
  </si>
  <si>
    <t>37-0018</t>
  </si>
  <si>
    <t>MCALESTER REGIONAL</t>
  </si>
  <si>
    <t>100710530D</t>
  </si>
  <si>
    <t>37-0034</t>
  </si>
  <si>
    <t>MED CTR OF SE OKLA</t>
  </si>
  <si>
    <t>100696610B</t>
  </si>
  <si>
    <t>MIDWEST REGIONAL MEDICAL CENTER LLC</t>
  </si>
  <si>
    <t>100700490A</t>
  </si>
  <si>
    <t>OKLAHOMA STATE UNIVERSITY MEDICAL CENTER</t>
  </si>
  <si>
    <t>200242900A</t>
  </si>
  <si>
    <t>37-0078</t>
  </si>
  <si>
    <t>PONCA CITY MEDICAL CENTER</t>
  </si>
  <si>
    <t>100699420A</t>
  </si>
  <si>
    <t>ST. ANTHONY SHAWNEE HOSPITAL</t>
  </si>
  <si>
    <t>100740840B</t>
  </si>
  <si>
    <t>37-0149</t>
  </si>
  <si>
    <t>ST MARY'S REGIONAL CTR</t>
  </si>
  <si>
    <t>100690020A</t>
  </si>
  <si>
    <t>100690020C</t>
  </si>
  <si>
    <t>37-0026</t>
  </si>
  <si>
    <t>STILLWATER MEDICAL CENTER</t>
  </si>
  <si>
    <t>100699950A</t>
  </si>
  <si>
    <t>37-0049</t>
  </si>
  <si>
    <t>Subtotal Beds for Hospitals &gt;= 100 &lt; 300 Beds</t>
  </si>
  <si>
    <t>Percent of Total Medicaid Days for Private &amp; Community Hospitals with &lt; 300 Beds</t>
  </si>
  <si>
    <t>Group = Beds &lt; 100</t>
  </si>
  <si>
    <t>AHS CLAREMORE REGIONAL HOSPITAL, LLC</t>
  </si>
  <si>
    <t>200435950A</t>
  </si>
  <si>
    <t>BAILEY MEDICAL CENTER LLC</t>
  </si>
  <si>
    <t>200102450A</t>
  </si>
  <si>
    <t>CAH ACQUISITION COMPANY 12 LLC</t>
  </si>
  <si>
    <t>200311270A</t>
  </si>
  <si>
    <t>37-1318</t>
  </si>
  <si>
    <t>CAH ACQUISITION COMPANY 16 LLC</t>
  </si>
  <si>
    <t>200313370A</t>
  </si>
  <si>
    <t>37-1335</t>
  </si>
  <si>
    <t>CLINTON HMA LLC</t>
  </si>
  <si>
    <t>100700010G</t>
  </si>
  <si>
    <t>COAL COUNTY GENERAL HOSPITAL INC</t>
  </si>
  <si>
    <t>100774650D</t>
  </si>
  <si>
    <t>37-1319</t>
  </si>
  <si>
    <t>CUSHING REGIONAL HOSPITAL</t>
  </si>
  <si>
    <t>200044190A</t>
  </si>
  <si>
    <t>DRUMRIGHT REGIONAL HOSPITAL</t>
  </si>
  <si>
    <t>200259440A</t>
  </si>
  <si>
    <t>37-1331</t>
  </si>
  <si>
    <t>GREAT PLAINS REGIONAL MEDICAL CENTER</t>
  </si>
  <si>
    <t>100699410A</t>
  </si>
  <si>
    <t>37-0019</t>
  </si>
  <si>
    <t>HARMON MEM HSP</t>
  </si>
  <si>
    <t>100700780B</t>
  </si>
  <si>
    <t>HENRYETTA MEDICAL CENTER</t>
  </si>
  <si>
    <t>200045700C</t>
  </si>
  <si>
    <t>INTEGRIS CANADIAN VALLEY HOSPITAL</t>
  </si>
  <si>
    <t>100700610A</t>
  </si>
  <si>
    <t>37-0211</t>
  </si>
  <si>
    <t>INTEGRIS GROVE HOSPITAL</t>
  </si>
  <si>
    <t>100699700A</t>
  </si>
  <si>
    <t>37-0113</t>
  </si>
  <si>
    <t>INTEGRIS HEALTH EDMOND, INC.</t>
  </si>
  <si>
    <t>200405550A</t>
  </si>
  <si>
    <t>J D MCCARTY C P CTR</t>
  </si>
  <si>
    <t>100700670A</t>
  </si>
  <si>
    <t>37-330</t>
  </si>
  <si>
    <t>LAKESIDE WOMEN'S HOSPITAL, L.L.C.</t>
  </si>
  <si>
    <t>100745350B</t>
  </si>
  <si>
    <t>MEMORIAL HOSPITAL OF TEXAS COUNTY</t>
  </si>
  <si>
    <t>100699630A</t>
  </si>
  <si>
    <t>MERCY HOSPITAL KINGFISHER, INC</t>
  </si>
  <si>
    <t>200521810B</t>
  </si>
  <si>
    <t>37-1313</t>
  </si>
  <si>
    <t>PRAGUE COMMUNITY HOSPITAL</t>
  </si>
  <si>
    <t>200231400B</t>
  </si>
  <si>
    <t>37-1301</t>
  </si>
  <si>
    <t>SAINT FRANCIS HOSPITAL SOUTH</t>
  </si>
  <si>
    <t>200031310A</t>
  </si>
  <si>
    <t>37-0218</t>
  </si>
  <si>
    <t>SAYRE MEMORIAL HOSPITAL</t>
  </si>
  <si>
    <t>100700160A</t>
  </si>
  <si>
    <t>37-0103</t>
  </si>
  <si>
    <t>SEMINOLE HMA LLC</t>
  </si>
  <si>
    <t>200196450C</t>
  </si>
  <si>
    <t>ST JOHN OWASSO</t>
  </si>
  <si>
    <t>200106410A</t>
  </si>
  <si>
    <t>37-0227</t>
  </si>
  <si>
    <t>WEATHERFORD HOSPITAL AUTHORITY</t>
  </si>
  <si>
    <t>100699870E</t>
  </si>
  <si>
    <t>37-1323</t>
  </si>
  <si>
    <t>WOODWARD HEALTH SYSTEM LLC</t>
  </si>
  <si>
    <t>200019120A</t>
  </si>
  <si>
    <t>Subtotal Beds for Hospitals &lt; 100 Beds</t>
  </si>
  <si>
    <t>IMD</t>
  </si>
  <si>
    <t>CARL ALBERT COMM MHC</t>
  </si>
  <si>
    <t>100700640A</t>
  </si>
  <si>
    <t>37-4006</t>
  </si>
  <si>
    <t>GRIFFIN MEMORIAL HOSPITAL</t>
  </si>
  <si>
    <t>100690030A</t>
  </si>
  <si>
    <t>37-4000</t>
  </si>
  <si>
    <t>JIM TALIAFERRO M H C</t>
  </si>
  <si>
    <t>100700660A</t>
  </si>
  <si>
    <t>37-4008</t>
  </si>
  <si>
    <t>NORTHWEST CENTER FOR BEHAVIORAL HEALTH</t>
  </si>
  <si>
    <t>100704080A</t>
  </si>
  <si>
    <t>37-4001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</si>
</sst>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&quot;$&quot;* #,##0_);_(&quot;$&quot;* \(#,##0\);_(&quot;$&quot;* &quot;-&quot;??_);_(@_)"/>
    <numFmt numFmtId="167" formatCode="0.00_)"/>
  </numFmts>
  <fonts count="2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i/>
      <sz val="16"/>
      <name val="Helv"/>
    </font>
    <font>
      <sz val="10"/>
      <name val="MS Sans Serif"/>
      <family val="2"/>
    </font>
    <font>
      <sz val="12"/>
      <name val="Arial"/>
      <family val="2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C0C0C0"/>
        <bgColor rgb="FF000000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1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1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7" fontId="19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0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3" fillId="15" borderId="2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wrapText="1"/>
    </xf>
    <xf numFmtId="0" fontId="4" fillId="0" borderId="4" xfId="1" applyNumberFormat="1" applyFont="1" applyFill="1" applyBorder="1" applyAlignment="1">
      <alignment horizontal="right" wrapText="1"/>
    </xf>
    <xf numFmtId="0" fontId="4" fillId="0" borderId="5" xfId="1" applyNumberFormat="1" applyFont="1" applyFill="1" applyBorder="1" applyAlignment="1">
      <alignment horizontal="right" wrapText="1"/>
    </xf>
    <xf numFmtId="0" fontId="5" fillId="0" borderId="0" xfId="1" applyNumberFormat="1" applyFont="1" applyFill="1" applyBorder="1" applyAlignment="1">
      <alignment horizontal="right" wrapText="1"/>
    </xf>
    <xf numFmtId="0" fontId="6" fillId="0" borderId="0" xfId="0" applyFont="1"/>
    <xf numFmtId="165" fontId="6" fillId="0" borderId="0" xfId="1" applyNumberFormat="1" applyFont="1"/>
    <xf numFmtId="0" fontId="6" fillId="0" borderId="0" xfId="0" applyFont="1" applyFill="1"/>
    <xf numFmtId="0" fontId="4" fillId="0" borderId="6" xfId="1" applyNumberFormat="1" applyFont="1" applyFill="1" applyBorder="1" applyAlignment="1">
      <alignment horizontal="right"/>
    </xf>
    <xf numFmtId="44" fontId="7" fillId="0" borderId="7" xfId="2" applyFont="1" applyFill="1" applyBorder="1"/>
    <xf numFmtId="44" fontId="7" fillId="0" borderId="7" xfId="2" applyFont="1" applyBorder="1"/>
    <xf numFmtId="44" fontId="7" fillId="0" borderId="8" xfId="2" applyFont="1" applyFill="1" applyBorder="1"/>
    <xf numFmtId="43" fontId="6" fillId="0" borderId="0" xfId="1" applyFont="1" applyBorder="1"/>
    <xf numFmtId="0" fontId="4" fillId="0" borderId="9" xfId="1" applyNumberFormat="1" applyFont="1" applyFill="1" applyBorder="1" applyAlignment="1">
      <alignment horizontal="right"/>
    </xf>
    <xf numFmtId="44" fontId="7" fillId="15" borderId="7" xfId="2" applyFont="1" applyFill="1" applyBorder="1"/>
    <xf numFmtId="43" fontId="6" fillId="0" borderId="0" xfId="1" applyFont="1" applyFill="1" applyBorder="1"/>
    <xf numFmtId="0" fontId="4" fillId="0" borderId="10" xfId="1" applyNumberFormat="1" applyFont="1" applyFill="1" applyBorder="1" applyAlignment="1">
      <alignment horizontal="right"/>
    </xf>
    <xf numFmtId="44" fontId="7" fillId="0" borderId="11" xfId="2" applyFont="1" applyBorder="1"/>
    <xf numFmtId="44" fontId="7" fillId="0" borderId="12" xfId="2" applyFont="1" applyFill="1" applyBorder="1"/>
    <xf numFmtId="164" fontId="6" fillId="0" borderId="0" xfId="1" applyNumberFormat="1" applyFont="1"/>
    <xf numFmtId="43" fontId="6" fillId="0" borderId="0" xfId="0" applyNumberFormat="1" applyFont="1"/>
    <xf numFmtId="0" fontId="4" fillId="0" borderId="0" xfId="1" applyNumberFormat="1" applyFont="1" applyFill="1" applyBorder="1" applyAlignment="1">
      <alignment horizontal="left"/>
    </xf>
    <xf numFmtId="164" fontId="7" fillId="0" borderId="0" xfId="1" applyNumberFormat="1" applyFont="1"/>
    <xf numFmtId="0" fontId="8" fillId="0" borderId="0" xfId="0" applyFont="1"/>
    <xf numFmtId="165" fontId="8" fillId="0" borderId="0" xfId="1" applyNumberFormat="1" applyFont="1"/>
    <xf numFmtId="0" fontId="8" fillId="0" borderId="0" xfId="0" applyFont="1" applyFill="1"/>
    <xf numFmtId="164" fontId="8" fillId="0" borderId="0" xfId="1" applyNumberFormat="1" applyFont="1"/>
    <xf numFmtId="0" fontId="4" fillId="16" borderId="7" xfId="0" applyFont="1" applyFill="1" applyBorder="1" applyAlignment="1">
      <alignment wrapText="1"/>
    </xf>
    <xf numFmtId="164" fontId="4" fillId="16" borderId="7" xfId="1" applyNumberFormat="1" applyFont="1" applyFill="1" applyBorder="1" applyAlignment="1">
      <alignment horizontal="center" wrapText="1"/>
    </xf>
    <xf numFmtId="0" fontId="4" fillId="16" borderId="7" xfId="0" applyFont="1" applyFill="1" applyBorder="1" applyAlignment="1">
      <alignment horizontal="center" wrapText="1"/>
    </xf>
    <xf numFmtId="164" fontId="4" fillId="16" borderId="7" xfId="1" applyNumberFormat="1" applyFont="1" applyFill="1" applyBorder="1" applyAlignment="1">
      <alignment horizontal="left" wrapText="1"/>
    </xf>
    <xf numFmtId="164" fontId="4" fillId="16" borderId="7" xfId="1" applyNumberFormat="1" applyFont="1" applyFill="1" applyBorder="1" applyAlignment="1">
      <alignment wrapText="1"/>
    </xf>
    <xf numFmtId="9" fontId="4" fillId="16" borderId="7" xfId="3" applyFont="1" applyFill="1" applyBorder="1" applyAlignment="1">
      <alignment wrapText="1"/>
    </xf>
    <xf numFmtId="165" fontId="4" fillId="16" borderId="7" xfId="1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10" fillId="15" borderId="7" xfId="0" applyFont="1" applyFill="1" applyBorder="1"/>
    <xf numFmtId="164" fontId="11" fillId="15" borderId="7" xfId="1" applyNumberFormat="1" applyFont="1" applyFill="1" applyBorder="1" applyAlignment="1">
      <alignment horizontal="center"/>
    </xf>
    <xf numFmtId="0" fontId="11" fillId="15" borderId="7" xfId="0" applyFont="1" applyFill="1" applyBorder="1" applyAlignment="1">
      <alignment horizontal="center"/>
    </xf>
    <xf numFmtId="165" fontId="11" fillId="15" borderId="7" xfId="1" applyNumberFormat="1" applyFont="1" applyFill="1" applyBorder="1" applyAlignment="1">
      <alignment horizontal="center"/>
    </xf>
    <xf numFmtId="0" fontId="11" fillId="15" borderId="7" xfId="0" quotePrefix="1" applyFont="1" applyFill="1" applyBorder="1" applyAlignment="1">
      <alignment horizontal="center"/>
    </xf>
    <xf numFmtId="0" fontId="11" fillId="15" borderId="7" xfId="0" applyFont="1" applyFill="1" applyBorder="1"/>
    <xf numFmtId="0" fontId="11" fillId="15" borderId="7" xfId="0" quotePrefix="1" applyFont="1" applyFill="1" applyBorder="1"/>
    <xf numFmtId="0" fontId="11" fillId="0" borderId="0" xfId="0" applyFont="1" applyFill="1"/>
    <xf numFmtId="0" fontId="12" fillId="0" borderId="7" xfId="0" applyNumberFormat="1" applyFont="1" applyFill="1" applyBorder="1" applyAlignment="1">
      <alignment horizontal="left" vertical="center"/>
    </xf>
    <xf numFmtId="0" fontId="12" fillId="0" borderId="7" xfId="0" applyNumberFormat="1" applyFont="1" applyFill="1" applyBorder="1" applyAlignment="1">
      <alignment horizontal="right" vertical="center"/>
    </xf>
    <xf numFmtId="0" fontId="8" fillId="0" borderId="7" xfId="0" applyFont="1" applyBorder="1"/>
    <xf numFmtId="49" fontId="6" fillId="0" borderId="13" xfId="0" applyNumberFormat="1" applyFont="1" applyFill="1" applyBorder="1" applyAlignment="1" applyProtection="1">
      <alignment horizontal="right"/>
      <protection locked="0"/>
    </xf>
    <xf numFmtId="164" fontId="6" fillId="0" borderId="7" xfId="1" applyNumberFormat="1" applyFont="1" applyBorder="1"/>
    <xf numFmtId="10" fontId="6" fillId="0" borderId="7" xfId="3" applyNumberFormat="1" applyFont="1" applyFill="1" applyBorder="1" applyAlignment="1">
      <alignment horizontal="right"/>
    </xf>
    <xf numFmtId="166" fontId="6" fillId="0" borderId="7" xfId="2" applyNumberFormat="1" applyFont="1" applyFill="1" applyBorder="1" applyAlignment="1">
      <alignment horizontal="right"/>
    </xf>
    <xf numFmtId="165" fontId="6" fillId="0" borderId="7" xfId="1" applyNumberFormat="1" applyFont="1" applyFill="1" applyBorder="1" applyAlignment="1">
      <alignment horizontal="right"/>
    </xf>
    <xf numFmtId="43" fontId="6" fillId="0" borderId="7" xfId="0" applyNumberFormat="1" applyFont="1" applyFill="1" applyBorder="1" applyAlignment="1">
      <alignment horizontal="right"/>
    </xf>
    <xf numFmtId="10" fontId="8" fillId="0" borderId="7" xfId="3" applyNumberFormat="1" applyFont="1" applyBorder="1"/>
    <xf numFmtId="44" fontId="8" fillId="0" borderId="7" xfId="2" applyNumberFormat="1" applyFont="1" applyBorder="1"/>
    <xf numFmtId="0" fontId="6" fillId="0" borderId="13" xfId="0" applyNumberFormat="1" applyFont="1" applyFill="1" applyBorder="1" applyAlignment="1" applyProtection="1">
      <alignment horizontal="right"/>
      <protection locked="0"/>
    </xf>
    <xf numFmtId="0" fontId="8" fillId="0" borderId="7" xfId="0" applyFont="1" applyFill="1" applyBorder="1"/>
    <xf numFmtId="49" fontId="6" fillId="0" borderId="7" xfId="0" applyNumberFormat="1" applyFont="1" applyFill="1" applyBorder="1" applyAlignment="1" applyProtection="1">
      <alignment horizontal="right"/>
      <protection locked="0"/>
    </xf>
    <xf numFmtId="164" fontId="6" fillId="0" borderId="7" xfId="1" applyNumberFormat="1" applyFont="1" applyFill="1" applyBorder="1"/>
    <xf numFmtId="10" fontId="8" fillId="0" borderId="7" xfId="3" applyNumberFormat="1" applyFont="1" applyFill="1" applyBorder="1"/>
    <xf numFmtId="44" fontId="7" fillId="0" borderId="7" xfId="2" applyNumberFormat="1" applyFont="1" applyFill="1" applyBorder="1"/>
    <xf numFmtId="0" fontId="7" fillId="0" borderId="0" xfId="0" applyFont="1"/>
    <xf numFmtId="165" fontId="7" fillId="0" borderId="0" xfId="1" applyNumberFormat="1" applyFont="1"/>
    <xf numFmtId="44" fontId="7" fillId="0" borderId="0" xfId="2" applyFont="1"/>
    <xf numFmtId="10" fontId="7" fillId="0" borderId="0" xfId="3" applyNumberFormat="1" applyFont="1"/>
    <xf numFmtId="44" fontId="7" fillId="0" borderId="0" xfId="1" applyNumberFormat="1" applyFont="1"/>
    <xf numFmtId="0" fontId="7" fillId="0" borderId="0" xfId="0" applyFont="1" applyFill="1"/>
    <xf numFmtId="164" fontId="8" fillId="0" borderId="0" xfId="0" applyNumberFormat="1" applyFont="1"/>
    <xf numFmtId="164" fontId="11" fillId="15" borderId="7" xfId="1" applyNumberFormat="1" applyFont="1" applyFill="1" applyBorder="1"/>
    <xf numFmtId="165" fontId="11" fillId="15" borderId="7" xfId="1" applyNumberFormat="1" applyFont="1" applyFill="1" applyBorder="1"/>
    <xf numFmtId="44" fontId="7" fillId="0" borderId="0" xfId="2" applyNumberFormat="1" applyFont="1"/>
    <xf numFmtId="44" fontId="8" fillId="0" borderId="7" xfId="2" applyNumberFormat="1" applyFont="1" applyFill="1" applyBorder="1"/>
    <xf numFmtId="10" fontId="7" fillId="0" borderId="0" xfId="2" applyNumberFormat="1" applyFont="1"/>
    <xf numFmtId="44" fontId="8" fillId="0" borderId="7" xfId="0" applyNumberFormat="1" applyFont="1" applyBorder="1"/>
    <xf numFmtId="164" fontId="7" fillId="0" borderId="0" xfId="0" applyNumberFormat="1" applyFont="1"/>
    <xf numFmtId="10" fontId="7" fillId="0" borderId="0" xfId="0" applyNumberFormat="1" applyFont="1" applyFill="1"/>
    <xf numFmtId="44" fontId="7" fillId="0" borderId="0" xfId="0" applyNumberFormat="1" applyFont="1"/>
  </cellXfs>
  <cellStyles count="413">
    <cellStyle name="£Z_x0004_Ç_x0006_^_x0004_" xfId="4"/>
    <cellStyle name="£Z_x0004_Ç_x0006_^_x0004_ 2" xfId="5"/>
    <cellStyle name="£Z_x0004_Ç_x0006_^_x0004_ 2 2" xfId="6"/>
    <cellStyle name="20% - Accent1 2" xfId="7"/>
    <cellStyle name="20% - Accent1 2 2" xfId="8"/>
    <cellStyle name="20% - Accent1 2 2 2" xfId="9"/>
    <cellStyle name="20% - Accent1 2 2 2 2" xfId="10"/>
    <cellStyle name="20% - Accent1 2 2 3" xfId="11"/>
    <cellStyle name="20% - Accent1 2 3" xfId="12"/>
    <cellStyle name="20% - Accent1 2 3 2" xfId="13"/>
    <cellStyle name="20% - Accent1 2 3 2 2" xfId="14"/>
    <cellStyle name="20% - Accent1 2 3 3" xfId="15"/>
    <cellStyle name="20% - Accent1 2 4" xfId="16"/>
    <cellStyle name="20% - Accent1 2 4 2" xfId="17"/>
    <cellStyle name="20% - Accent1 2 5" xfId="18"/>
    <cellStyle name="20% - Accent2 2" xfId="19"/>
    <cellStyle name="20% - Accent2 2 2" xfId="20"/>
    <cellStyle name="20% - Accent2 2 2 2" xfId="21"/>
    <cellStyle name="20% - Accent2 2 2 2 2" xfId="22"/>
    <cellStyle name="20% - Accent2 2 2 3" xfId="23"/>
    <cellStyle name="20% - Accent2 2 3" xfId="24"/>
    <cellStyle name="20% - Accent2 2 3 2" xfId="25"/>
    <cellStyle name="20% - Accent2 2 3 2 2" xfId="26"/>
    <cellStyle name="20% - Accent2 2 3 3" xfId="27"/>
    <cellStyle name="20% - Accent2 2 4" xfId="28"/>
    <cellStyle name="20% - Accent2 2 4 2" xfId="29"/>
    <cellStyle name="20% - Accent2 2 5" xfId="30"/>
    <cellStyle name="20% - Accent3 2" xfId="31"/>
    <cellStyle name="20% - Accent3 2 2" xfId="32"/>
    <cellStyle name="20% - Accent3 2 2 2" xfId="33"/>
    <cellStyle name="20% - Accent3 2 2 2 2" xfId="34"/>
    <cellStyle name="20% - Accent3 2 2 3" xfId="35"/>
    <cellStyle name="20% - Accent3 2 3" xfId="36"/>
    <cellStyle name="20% - Accent3 2 3 2" xfId="37"/>
    <cellStyle name="20% - Accent3 2 3 2 2" xfId="38"/>
    <cellStyle name="20% - Accent3 2 3 3" xfId="39"/>
    <cellStyle name="20% - Accent3 2 4" xfId="40"/>
    <cellStyle name="20% - Accent3 2 4 2" xfId="41"/>
    <cellStyle name="20% - Accent3 2 5" xfId="42"/>
    <cellStyle name="20% - Accent4 2" xfId="43"/>
    <cellStyle name="20% - Accent4 2 2" xfId="44"/>
    <cellStyle name="20% - Accent4 2 2 2" xfId="45"/>
    <cellStyle name="20% - Accent4 2 2 2 2" xfId="46"/>
    <cellStyle name="20% - Accent4 2 2 3" xfId="47"/>
    <cellStyle name="20% - Accent4 2 3" xfId="48"/>
    <cellStyle name="20% - Accent4 2 3 2" xfId="49"/>
    <cellStyle name="20% - Accent4 2 3 2 2" xfId="50"/>
    <cellStyle name="20% - Accent4 2 3 3" xfId="51"/>
    <cellStyle name="20% - Accent4 2 4" xfId="52"/>
    <cellStyle name="20% - Accent4 2 4 2" xfId="53"/>
    <cellStyle name="20% - Accent4 2 5" xfId="54"/>
    <cellStyle name="20% - Accent5 2" xfId="55"/>
    <cellStyle name="20% - Accent5 2 2" xfId="56"/>
    <cellStyle name="20% - Accent5 2 2 2" xfId="57"/>
    <cellStyle name="20% - Accent5 2 2 2 2" xfId="58"/>
    <cellStyle name="20% - Accent5 2 2 3" xfId="59"/>
    <cellStyle name="20% - Accent5 2 3" xfId="60"/>
    <cellStyle name="20% - Accent5 2 3 2" xfId="61"/>
    <cellStyle name="20% - Accent5 2 3 2 2" xfId="62"/>
    <cellStyle name="20% - Accent5 2 3 3" xfId="63"/>
    <cellStyle name="20% - Accent5 2 4" xfId="64"/>
    <cellStyle name="20% - Accent5 2 4 2" xfId="65"/>
    <cellStyle name="20% - Accent5 2 5" xfId="66"/>
    <cellStyle name="20% - Accent6 2" xfId="67"/>
    <cellStyle name="20% - Accent6 2 2" xfId="68"/>
    <cellStyle name="20% - Accent6 2 2 2" xfId="69"/>
    <cellStyle name="20% - Accent6 2 2 2 2" xfId="70"/>
    <cellStyle name="20% - Accent6 2 2 3" xfId="71"/>
    <cellStyle name="20% - Accent6 2 3" xfId="72"/>
    <cellStyle name="20% - Accent6 2 3 2" xfId="73"/>
    <cellStyle name="20% - Accent6 2 3 2 2" xfId="74"/>
    <cellStyle name="20% - Accent6 2 3 3" xfId="75"/>
    <cellStyle name="20% - Accent6 2 4" xfId="76"/>
    <cellStyle name="20% - Accent6 2 4 2" xfId="77"/>
    <cellStyle name="20% - Accent6 2 5" xfId="78"/>
    <cellStyle name="40% - Accent1 2" xfId="79"/>
    <cellStyle name="40% - Accent1 2 2" xfId="80"/>
    <cellStyle name="40% - Accent1 2 2 2" xfId="81"/>
    <cellStyle name="40% - Accent1 2 2 2 2" xfId="82"/>
    <cellStyle name="40% - Accent1 2 2 3" xfId="83"/>
    <cellStyle name="40% - Accent1 2 3" xfId="84"/>
    <cellStyle name="40% - Accent1 2 3 2" xfId="85"/>
    <cellStyle name="40% - Accent1 2 3 2 2" xfId="86"/>
    <cellStyle name="40% - Accent1 2 3 3" xfId="87"/>
    <cellStyle name="40% - Accent1 2 4" xfId="88"/>
    <cellStyle name="40% - Accent1 2 4 2" xfId="89"/>
    <cellStyle name="40% - Accent1 2 5" xfId="90"/>
    <cellStyle name="40% - Accent2 2" xfId="91"/>
    <cellStyle name="40% - Accent2 2 2" xfId="92"/>
    <cellStyle name="40% - Accent2 2 2 2" xfId="93"/>
    <cellStyle name="40% - Accent2 2 2 2 2" xfId="94"/>
    <cellStyle name="40% - Accent2 2 2 3" xfId="95"/>
    <cellStyle name="40% - Accent2 2 3" xfId="96"/>
    <cellStyle name="40% - Accent2 2 3 2" xfId="97"/>
    <cellStyle name="40% - Accent2 2 3 2 2" xfId="98"/>
    <cellStyle name="40% - Accent2 2 3 3" xfId="99"/>
    <cellStyle name="40% - Accent2 2 4" xfId="100"/>
    <cellStyle name="40% - Accent2 2 4 2" xfId="101"/>
    <cellStyle name="40% - Accent2 2 5" xfId="102"/>
    <cellStyle name="40% - Accent3 2" xfId="103"/>
    <cellStyle name="40% - Accent3 2 2" xfId="104"/>
    <cellStyle name="40% - Accent3 2 2 2" xfId="105"/>
    <cellStyle name="40% - Accent3 2 2 2 2" xfId="106"/>
    <cellStyle name="40% - Accent3 2 2 3" xfId="107"/>
    <cellStyle name="40% - Accent3 2 3" xfId="108"/>
    <cellStyle name="40% - Accent3 2 3 2" xfId="109"/>
    <cellStyle name="40% - Accent3 2 3 2 2" xfId="110"/>
    <cellStyle name="40% - Accent3 2 3 3" xfId="111"/>
    <cellStyle name="40% - Accent3 2 4" xfId="112"/>
    <cellStyle name="40% - Accent3 2 4 2" xfId="113"/>
    <cellStyle name="40% - Accent3 2 5" xfId="114"/>
    <cellStyle name="40% - Accent4 2" xfId="115"/>
    <cellStyle name="40% - Accent4 2 2" xfId="116"/>
    <cellStyle name="40% - Accent4 2 2 2" xfId="117"/>
    <cellStyle name="40% - Accent4 2 2 2 2" xfId="118"/>
    <cellStyle name="40% - Accent4 2 2 3" xfId="119"/>
    <cellStyle name="40% - Accent4 2 3" xfId="120"/>
    <cellStyle name="40% - Accent4 2 3 2" xfId="121"/>
    <cellStyle name="40% - Accent4 2 3 2 2" xfId="122"/>
    <cellStyle name="40% - Accent4 2 3 3" xfId="123"/>
    <cellStyle name="40% - Accent4 2 4" xfId="124"/>
    <cellStyle name="40% - Accent4 2 4 2" xfId="125"/>
    <cellStyle name="40% - Accent4 2 5" xfId="126"/>
    <cellStyle name="40% - Accent5 2" xfId="127"/>
    <cellStyle name="40% - Accent5 2 2" xfId="128"/>
    <cellStyle name="40% - Accent5 2 2 2" xfId="129"/>
    <cellStyle name="40% - Accent5 2 2 2 2" xfId="130"/>
    <cellStyle name="40% - Accent5 2 2 3" xfId="131"/>
    <cellStyle name="40% - Accent5 2 3" xfId="132"/>
    <cellStyle name="40% - Accent5 2 3 2" xfId="133"/>
    <cellStyle name="40% - Accent5 2 3 2 2" xfId="134"/>
    <cellStyle name="40% - Accent5 2 3 3" xfId="135"/>
    <cellStyle name="40% - Accent5 2 4" xfId="136"/>
    <cellStyle name="40% - Accent5 2 4 2" xfId="137"/>
    <cellStyle name="40% - Accent5 2 5" xfId="138"/>
    <cellStyle name="40% - Accent6 2" xfId="139"/>
    <cellStyle name="40% - Accent6 2 2" xfId="140"/>
    <cellStyle name="40% - Accent6 2 2 2" xfId="141"/>
    <cellStyle name="40% - Accent6 2 2 2 2" xfId="142"/>
    <cellStyle name="40% - Accent6 2 2 3" xfId="143"/>
    <cellStyle name="40% - Accent6 2 3" xfId="144"/>
    <cellStyle name="40% - Accent6 2 3 2" xfId="145"/>
    <cellStyle name="40% - Accent6 2 3 2 2" xfId="146"/>
    <cellStyle name="40% - Accent6 2 3 3" xfId="147"/>
    <cellStyle name="40% - Accent6 2 4" xfId="148"/>
    <cellStyle name="40% - Accent6 2 4 2" xfId="149"/>
    <cellStyle name="40% - Accent6 2 5" xfId="150"/>
    <cellStyle name="Comma" xfId="1" builtinId="3"/>
    <cellStyle name="Comma [0] 2" xfId="151"/>
    <cellStyle name="Comma 10" xfId="152"/>
    <cellStyle name="Comma 11" xfId="153"/>
    <cellStyle name="Comma 12" xfId="154"/>
    <cellStyle name="Comma 13" xfId="155"/>
    <cellStyle name="Comma 14" xfId="156"/>
    <cellStyle name="Comma 2" xfId="157"/>
    <cellStyle name="Comma 2 2" xfId="158"/>
    <cellStyle name="Comma 2 3" xfId="159"/>
    <cellStyle name="Comma 2 3 2" xfId="160"/>
    <cellStyle name="Comma 2 3 2 2" xfId="161"/>
    <cellStyle name="Comma 2 4" xfId="162"/>
    <cellStyle name="Comma 3" xfId="163"/>
    <cellStyle name="Comma 4" xfId="164"/>
    <cellStyle name="Comma 4 2" xfId="165"/>
    <cellStyle name="Comma 4 2 2" xfId="166"/>
    <cellStyle name="Comma 4 2 2 2" xfId="167"/>
    <cellStyle name="Comma 4 2 3" xfId="168"/>
    <cellStyle name="Comma 4 3" xfId="169"/>
    <cellStyle name="Comma 4 3 2" xfId="170"/>
    <cellStyle name="Comma 4 4" xfId="171"/>
    <cellStyle name="Comma 5" xfId="172"/>
    <cellStyle name="Comma 5 2" xfId="173"/>
    <cellStyle name="Comma 6" xfId="174"/>
    <cellStyle name="Comma 7" xfId="175"/>
    <cellStyle name="Comma 8" xfId="176"/>
    <cellStyle name="Comma 8 2" xfId="177"/>
    <cellStyle name="Comma 8 2 2" xfId="178"/>
    <cellStyle name="Comma 8 2 2 2" xfId="179"/>
    <cellStyle name="Comma 8 2 3" xfId="180"/>
    <cellStyle name="Comma 8 3" xfId="181"/>
    <cellStyle name="Comma 8 3 2" xfId="182"/>
    <cellStyle name="Comma 8 3 2 2" xfId="183"/>
    <cellStyle name="Comma 8 3 3" xfId="184"/>
    <cellStyle name="Comma 8 4" xfId="185"/>
    <cellStyle name="Comma 8 4 2" xfId="186"/>
    <cellStyle name="Comma 8 5" xfId="187"/>
    <cellStyle name="Comma 9" xfId="188"/>
    <cellStyle name="Comma 9 2" xfId="189"/>
    <cellStyle name="Comma 9 2 2" xfId="190"/>
    <cellStyle name="Comma 9 2 2 2" xfId="191"/>
    <cellStyle name="Comma 9 2 3" xfId="192"/>
    <cellStyle name="Comma 9 3" xfId="193"/>
    <cellStyle name="Comma 9 3 2" xfId="194"/>
    <cellStyle name="Comma 9 3 2 2" xfId="195"/>
    <cellStyle name="Comma 9 3 3" xfId="196"/>
    <cellStyle name="Comma 9 4" xfId="197"/>
    <cellStyle name="Comma 9 4 2" xfId="198"/>
    <cellStyle name="Comma 9 5" xfId="199"/>
    <cellStyle name="Currency" xfId="2" builtinId="4"/>
    <cellStyle name="Currency 2" xfId="200"/>
    <cellStyle name="Currency 3" xfId="201"/>
    <cellStyle name="Currency 4" xfId="202"/>
    <cellStyle name="Currency 5" xfId="203"/>
    <cellStyle name="Currency 6" xfId="204"/>
    <cellStyle name="Hyperlink 2" xfId="205"/>
    <cellStyle name="Normal" xfId="0" builtinId="0"/>
    <cellStyle name="Normal - Style1" xfId="206"/>
    <cellStyle name="Normal 10" xfId="207"/>
    <cellStyle name="Normal 11" xfId="208"/>
    <cellStyle name="Normal 12" xfId="209"/>
    <cellStyle name="Normal 13" xfId="210"/>
    <cellStyle name="Normal 13 2" xfId="211"/>
    <cellStyle name="Normal 13 2 2" xfId="212"/>
    <cellStyle name="Normal 13 2 2 2" xfId="213"/>
    <cellStyle name="Normal 13 2 3" xfId="214"/>
    <cellStyle name="Normal 13 3" xfId="215"/>
    <cellStyle name="Normal 13 3 2" xfId="216"/>
    <cellStyle name="Normal 13 4" xfId="217"/>
    <cellStyle name="Normal 14" xfId="218"/>
    <cellStyle name="Normal 15" xfId="219"/>
    <cellStyle name="Normal 16" xfId="220"/>
    <cellStyle name="Normal 17" xfId="221"/>
    <cellStyle name="Normal 18" xfId="222"/>
    <cellStyle name="Normal 19" xfId="223"/>
    <cellStyle name="Normal 2" xfId="224"/>
    <cellStyle name="Normal 2 2" xfId="225"/>
    <cellStyle name="Normal 2 2 2" xfId="226"/>
    <cellStyle name="Normal 2 2 3" xfId="227"/>
    <cellStyle name="Normal 2 2 3 2" xfId="228"/>
    <cellStyle name="Normal 2 2 3 2 2" xfId="229"/>
    <cellStyle name="Normal 2 2 3 2 2 2" xfId="230"/>
    <cellStyle name="Normal 2 2 3 2 3" xfId="231"/>
    <cellStyle name="Normal 2 2 3 3" xfId="232"/>
    <cellStyle name="Normal 2 2 3 3 2" xfId="233"/>
    <cellStyle name="Normal 2 2 3 3 2 2" xfId="234"/>
    <cellStyle name="Normal 2 2 3 3 3" xfId="235"/>
    <cellStyle name="Normal 2 2 3 4" xfId="236"/>
    <cellStyle name="Normal 2 2 3 4 2" xfId="237"/>
    <cellStyle name="Normal 2 2 3 5" xfId="238"/>
    <cellStyle name="Normal 2 2 4" xfId="239"/>
    <cellStyle name="Normal 2 2 4 2" xfId="240"/>
    <cellStyle name="Normal 2 2 4 2 2" xfId="241"/>
    <cellStyle name="Normal 2 2 4 3" xfId="242"/>
    <cellStyle name="Normal 2 2 5" xfId="243"/>
    <cellStyle name="Normal 2 2 5 2" xfId="244"/>
    <cellStyle name="Normal 2 2 5 2 2" xfId="245"/>
    <cellStyle name="Normal 2 2 5 3" xfId="246"/>
    <cellStyle name="Normal 2 2 6" xfId="247"/>
    <cellStyle name="Normal 2 2 6 2" xfId="248"/>
    <cellStyle name="Normal 2 2 7" xfId="249"/>
    <cellStyle name="Normal 2 3" xfId="250"/>
    <cellStyle name="Normal 2 3 2" xfId="251"/>
    <cellStyle name="Normal 2 3 2 2" xfId="252"/>
    <cellStyle name="Normal 2 3 2 2 2" xfId="253"/>
    <cellStyle name="Normal 2 3 2 3" xfId="254"/>
    <cellStyle name="Normal 2 3 3" xfId="255"/>
    <cellStyle name="Normal 2 3 3 2" xfId="256"/>
    <cellStyle name="Normal 2 3 3 2 2" xfId="257"/>
    <cellStyle name="Normal 2 3 3 3" xfId="258"/>
    <cellStyle name="Normal 2 3 4" xfId="259"/>
    <cellStyle name="Normal 2 3 4 2" xfId="260"/>
    <cellStyle name="Normal 2 3 5" xfId="261"/>
    <cellStyle name="Normal 2 4" xfId="262"/>
    <cellStyle name="Normal 2 4 2" xfId="263"/>
    <cellStyle name="Normal 2 4 2 2" xfId="264"/>
    <cellStyle name="Normal 2 4 2 2 2" xfId="265"/>
    <cellStyle name="Normal 2 4 2 3" xfId="266"/>
    <cellStyle name="Normal 20" xfId="267"/>
    <cellStyle name="Normal 21" xfId="268"/>
    <cellStyle name="Normal 22" xfId="269"/>
    <cellStyle name="Normal 22 2" xfId="270"/>
    <cellStyle name="Normal 22 2 2" xfId="271"/>
    <cellStyle name="Normal 22 3" xfId="272"/>
    <cellStyle name="Normal 23" xfId="273"/>
    <cellStyle name="Normal 24" xfId="274"/>
    <cellStyle name="Normal 25" xfId="275"/>
    <cellStyle name="Normal 26" xfId="276"/>
    <cellStyle name="Normal 26 2" xfId="277"/>
    <cellStyle name="Normal 27" xfId="278"/>
    <cellStyle name="Normal 27 2" xfId="279"/>
    <cellStyle name="Normal 28" xfId="280"/>
    <cellStyle name="Normal 29" xfId="281"/>
    <cellStyle name="Normal 3" xfId="282"/>
    <cellStyle name="Normal 3 2" xfId="283"/>
    <cellStyle name="Normal 3 2 2" xfId="284"/>
    <cellStyle name="Normal 3 2 2 2" xfId="285"/>
    <cellStyle name="Normal 3 3" xfId="286"/>
    <cellStyle name="Normal 3 3 2" xfId="287"/>
    <cellStyle name="Normal 3 3 2 2" xfId="288"/>
    <cellStyle name="Normal 3 3 2 2 2" xfId="289"/>
    <cellStyle name="Normal 3 3 2 3" xfId="290"/>
    <cellStyle name="Normal 3 3 3" xfId="291"/>
    <cellStyle name="Normal 3 3 3 2" xfId="292"/>
    <cellStyle name="Normal 3 3 3 2 2" xfId="293"/>
    <cellStyle name="Normal 3 3 3 3" xfId="294"/>
    <cellStyle name="Normal 3 3 4" xfId="295"/>
    <cellStyle name="Normal 3 3 4 2" xfId="296"/>
    <cellStyle name="Normal 3 3 5" xfId="297"/>
    <cellStyle name="Normal 3 4" xfId="298"/>
    <cellStyle name="Normal 3 4 2" xfId="299"/>
    <cellStyle name="Normal 3 4 2 2" xfId="300"/>
    <cellStyle name="Normal 3 4 3" xfId="301"/>
    <cellStyle name="Normal 3 5" xfId="302"/>
    <cellStyle name="Normal 3 5 2" xfId="303"/>
    <cellStyle name="Normal 3 6" xfId="304"/>
    <cellStyle name="Normal 30" xfId="305"/>
    <cellStyle name="Normal 31" xfId="306"/>
    <cellStyle name="Normal 32" xfId="307"/>
    <cellStyle name="Normal 33" xfId="308"/>
    <cellStyle name="Normal 34" xfId="309"/>
    <cellStyle name="Normal 35" xfId="310"/>
    <cellStyle name="Normal 36" xfId="311"/>
    <cellStyle name="Normal 37" xfId="312"/>
    <cellStyle name="Normal 38" xfId="313"/>
    <cellStyle name="Normal 39" xfId="314"/>
    <cellStyle name="Normal 4" xfId="315"/>
    <cellStyle name="Normal 4 2" xfId="316"/>
    <cellStyle name="Normal 4 3" xfId="317"/>
    <cellStyle name="Normal 40" xfId="318"/>
    <cellStyle name="Normal 41" xfId="319"/>
    <cellStyle name="Normal 42" xfId="320"/>
    <cellStyle name="Normal 43" xfId="321"/>
    <cellStyle name="Normal 44" xfId="322"/>
    <cellStyle name="Normal 45" xfId="323"/>
    <cellStyle name="Normal 5" xfId="324"/>
    <cellStyle name="Normal 5 2" xfId="325"/>
    <cellStyle name="Normal 6" xfId="326"/>
    <cellStyle name="Normal 6 2" xfId="327"/>
    <cellStyle name="Normal 6 3" xfId="328"/>
    <cellStyle name="Normal 6 3 2" xfId="329"/>
    <cellStyle name="Normal 6 3 2 2" xfId="330"/>
    <cellStyle name="Normal 6 3 2 2 2" xfId="331"/>
    <cellStyle name="Normal 6 3 2 3" xfId="332"/>
    <cellStyle name="Normal 6 3 3" xfId="333"/>
    <cellStyle name="Normal 6 3 3 2" xfId="334"/>
    <cellStyle name="Normal 6 3 3 2 2" xfId="335"/>
    <cellStyle name="Normal 6 3 3 3" xfId="336"/>
    <cellStyle name="Normal 6 3 4" xfId="337"/>
    <cellStyle name="Normal 6 3 4 2" xfId="338"/>
    <cellStyle name="Normal 6 3 5" xfId="339"/>
    <cellStyle name="Normal 7" xfId="340"/>
    <cellStyle name="Normal 8" xfId="341"/>
    <cellStyle name="Normal 8 2" xfId="342"/>
    <cellStyle name="Normal 9" xfId="343"/>
    <cellStyle name="Normal 9 2" xfId="344"/>
    <cellStyle name="Normal 9 2 2" xfId="345"/>
    <cellStyle name="Normal 9 2 2 2" xfId="346"/>
    <cellStyle name="Normal 9 2 3" xfId="347"/>
    <cellStyle name="Normal 9 3" xfId="348"/>
    <cellStyle name="Normal 9 3 2" xfId="349"/>
    <cellStyle name="Normal 9 3 2 2" xfId="350"/>
    <cellStyle name="Normal 9 3 3" xfId="351"/>
    <cellStyle name="Normal 9 4" xfId="352"/>
    <cellStyle name="Normal 9 4 2" xfId="353"/>
    <cellStyle name="Normal 9 5" xfId="354"/>
    <cellStyle name="Note 2" xfId="355"/>
    <cellStyle name="Note 2 2" xfId="356"/>
    <cellStyle name="Note 2 2 2" xfId="357"/>
    <cellStyle name="Note 2 2 2 2" xfId="358"/>
    <cellStyle name="Note 2 2 2 2 2" xfId="359"/>
    <cellStyle name="Note 2 2 2 3" xfId="360"/>
    <cellStyle name="Note 2 2 3" xfId="361"/>
    <cellStyle name="Note 2 2 3 2" xfId="362"/>
    <cellStyle name="Note 2 2 3 2 2" xfId="363"/>
    <cellStyle name="Note 2 2 3 3" xfId="364"/>
    <cellStyle name="Note 2 2 4" xfId="365"/>
    <cellStyle name="Note 2 2 4 2" xfId="366"/>
    <cellStyle name="Note 2 2 5" xfId="367"/>
    <cellStyle name="Note 2 3" xfId="368"/>
    <cellStyle name="Note 2 3 2" xfId="369"/>
    <cellStyle name="Note 2 3 2 2" xfId="370"/>
    <cellStyle name="Note 2 3 2 2 2" xfId="371"/>
    <cellStyle name="Note 2 3 2 3" xfId="372"/>
    <cellStyle name="Note 2 3 3" xfId="373"/>
    <cellStyle name="Note 2 3 3 2" xfId="374"/>
    <cellStyle name="Note 2 3 3 2 2" xfId="375"/>
    <cellStyle name="Note 2 3 3 3" xfId="376"/>
    <cellStyle name="Note 2 3 4" xfId="377"/>
    <cellStyle name="Note 2 3 4 2" xfId="378"/>
    <cellStyle name="Note 2 3 5" xfId="379"/>
    <cellStyle name="Note 2 4" xfId="380"/>
    <cellStyle name="Note 2 4 2" xfId="381"/>
    <cellStyle name="Note 2 4 2 2" xfId="382"/>
    <cellStyle name="Note 2 4 3" xfId="383"/>
    <cellStyle name="Note 2 5" xfId="384"/>
    <cellStyle name="Note 2 5 2" xfId="385"/>
    <cellStyle name="Note 2 5 2 2" xfId="386"/>
    <cellStyle name="Note 2 5 3" xfId="387"/>
    <cellStyle name="Note 2 6" xfId="388"/>
    <cellStyle name="Note 2 6 2" xfId="389"/>
    <cellStyle name="Note 2 7" xfId="390"/>
    <cellStyle name="Note 3" xfId="391"/>
    <cellStyle name="Note 3 2" xfId="392"/>
    <cellStyle name="Note 3 2 2" xfId="393"/>
    <cellStyle name="Note 3 2 2 2" xfId="394"/>
    <cellStyle name="Note 3 2 3" xfId="395"/>
    <cellStyle name="Note 3 3" xfId="396"/>
    <cellStyle name="Note 3 3 2" xfId="397"/>
    <cellStyle name="Note 3 3 2 2" xfId="398"/>
    <cellStyle name="Note 3 3 3" xfId="399"/>
    <cellStyle name="Note 3 4" xfId="400"/>
    <cellStyle name="Note 3 4 2" xfId="401"/>
    <cellStyle name="Note 3 5" xfId="402"/>
    <cellStyle name="Percent" xfId="3" builtinId="5"/>
    <cellStyle name="Percent 2" xfId="403"/>
    <cellStyle name="Percent 2 2" xfId="404"/>
    <cellStyle name="Percent 2 3" xfId="405"/>
    <cellStyle name="Percent 3" xfId="406"/>
    <cellStyle name="Percent 4" xfId="407"/>
    <cellStyle name="Percent 5" xfId="408"/>
    <cellStyle name="Percent 6" xfId="409"/>
    <cellStyle name="Percent 7" xfId="410"/>
    <cellStyle name="Percent 8" xfId="411"/>
    <cellStyle name="Percent 9" xfId="412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Dept\EFI\Shared\Projects\Forecaster\Hospital%20Files\330203v7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Shared\Projects\State%20Assoc%20Clients\2005\Templates\Medicare%20Margins\STATE%20Medicare%20Margins%206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DOCUME~1\KKRAWIEC\LOCALS~1\Temp\Temporary%20Directory%201%20for%20HURT%20Analysis%209.0.zip\MA%20Rate%20Growth%201997-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sites/COMM/media/Lists/webtasks/Attachments/733/2016%20DSH%20Data%20(Version%2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Ref Data"/>
      <sheetName val="Raw Data"/>
      <sheetName val="Hospital Facility Data"/>
      <sheetName val="CAH Data"/>
      <sheetName val="Post-Acute Care Data"/>
      <sheetName val="Hospital Trends"/>
      <sheetName val="Post-Acute Trends"/>
      <sheetName val="CAH Trends"/>
      <sheetName val="GME Residents"/>
      <sheetName val="CAH-PPS Factors"/>
      <sheetName val="CAH Inpatient"/>
      <sheetName val="CAH Outpatient"/>
      <sheetName val="GME Cap Increase"/>
      <sheetName val="Hospital Medicare Data"/>
      <sheetName val="SNF Medicare Data"/>
      <sheetName val="Inliers"/>
      <sheetName val="Outliers"/>
      <sheetName val="IME"/>
      <sheetName val="DSH"/>
      <sheetName val="Capital Inliers"/>
      <sheetName val="Capital Outliers"/>
      <sheetName val="SCH MDH"/>
      <sheetName val="DME"/>
      <sheetName val="BadDebt"/>
      <sheetName val="Psych"/>
      <sheetName val="Rehab"/>
      <sheetName val="Outpatient"/>
      <sheetName val="Fee Based"/>
      <sheetName val="Ambulance"/>
      <sheetName val="RHC"/>
      <sheetName val="SNF"/>
      <sheetName val="Swingbeds-PPS"/>
      <sheetName val="HomeHealth"/>
      <sheetName val="Network"/>
      <sheetName val="PPS Summary"/>
      <sheetName val="CAH Summary"/>
      <sheetName val="Appendix A"/>
      <sheetName val="Appendix 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Hospital_List"/>
      <sheetName val="Hospital_Services"/>
      <sheetName val="Hospital_Rpt"/>
      <sheetName val="Hospital_Details"/>
      <sheetName val="State_Rpt"/>
      <sheetName val="State_Distribution"/>
      <sheetName val="Custom_Groups"/>
      <sheetName val="Custom_Totals"/>
      <sheetName val="Custom_Rpt1"/>
      <sheetName val="Custom_Rpt2"/>
      <sheetName val="Custom_Rpt3"/>
      <sheetName val="Custom_Rpt4"/>
      <sheetName val="Hospital_Data"/>
      <sheetName val="Margin Data"/>
      <sheetName val="Cost Report Data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13">
          <cell r="A13" t="str">
            <v xml:space="preserve">     Revenues</v>
          </cell>
          <cell r="B13" t="str">
            <v>TOT_REV</v>
          </cell>
          <cell r="C13" t="str">
            <v>INP_REV+OUT_REV+GME_REV+ SUB_I_REV+ SUB_II_REV+ SNF_REV+ HHA_REV</v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L13" t="e">
            <v>#VALUE!</v>
          </cell>
          <cell r="M13" t="e">
            <v>#VALUE!</v>
          </cell>
          <cell r="N13" t="e">
            <v>#VALUE!</v>
          </cell>
          <cell r="O13" t="e">
            <v>#VALUE!</v>
          </cell>
          <cell r="P13" t="e">
            <v>#VALUE!</v>
          </cell>
          <cell r="Q13" t="e">
            <v>#VALUE!</v>
          </cell>
          <cell r="R13" t="e">
            <v>#VALUE!</v>
          </cell>
        </row>
        <row r="14">
          <cell r="A14" t="str">
            <v xml:space="preserve">    Costs</v>
          </cell>
          <cell r="B14" t="str">
            <v>TOT_COST</v>
          </cell>
          <cell r="C14" t="str">
            <v>INP_COST+ OUT_COST+ GME_COST+ SUB_I_COST+ SUB_II_COST+ SNF_COST+ HHA_COST</v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L14" t="e">
            <v>#VALUE!</v>
          </cell>
          <cell r="M14" t="e">
            <v>#VALUE!</v>
          </cell>
          <cell r="N14" t="e">
            <v>#VALUE!</v>
          </cell>
          <cell r="O14" t="e">
            <v>#VALUE!</v>
          </cell>
          <cell r="P14" t="e">
            <v>#VALUE!</v>
          </cell>
          <cell r="Q14" t="e">
            <v>#VALUE!</v>
          </cell>
          <cell r="R14" t="e">
            <v>#VALUE!</v>
          </cell>
        </row>
        <row r="15">
          <cell r="A15" t="str">
            <v xml:space="preserve">    Gains/(Losses)</v>
          </cell>
          <cell r="B15" t="str">
            <v>TOT_GL</v>
          </cell>
          <cell r="C15" t="str">
            <v>TOT_REV - TOT_COST</v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L15" t="e">
            <v>#VALUE!</v>
          </cell>
          <cell r="M15" t="e">
            <v>#VALUE!</v>
          </cell>
          <cell r="N15" t="e">
            <v>#VALUE!</v>
          </cell>
          <cell r="O15" t="e">
            <v>#VALUE!</v>
          </cell>
          <cell r="P15" t="e">
            <v>#VALUE!</v>
          </cell>
          <cell r="Q15" t="e">
            <v>#VALUE!</v>
          </cell>
          <cell r="R15" t="e">
            <v>#VALUE!</v>
          </cell>
        </row>
        <row r="19">
          <cell r="A19" t="str">
            <v>Total Inpatient Revenue</v>
          </cell>
          <cell r="B19" t="str">
            <v>INP_REV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2">
          <cell r="A22" t="str">
            <v>Total Payments (Lines 8-15)</v>
          </cell>
          <cell r="B22" t="str">
            <v>F1833</v>
          </cell>
          <cell r="C22" t="str">
            <v>Worksheet E, Pt A Column 1, Line 16</v>
          </cell>
          <cell r="D22" t="str">
            <v>No Data</v>
          </cell>
          <cell r="E22" t="str">
            <v>No Data</v>
          </cell>
          <cell r="F22" t="str">
            <v>No Data</v>
          </cell>
          <cell r="G22" t="str">
            <v>No Data</v>
          </cell>
          <cell r="H22" t="str">
            <v>No Data</v>
          </cell>
          <cell r="I22" t="str">
            <v>No Data</v>
          </cell>
          <cell r="J22" t="str">
            <v>No Data</v>
          </cell>
          <cell r="L22" t="str">
            <v>No Data</v>
          </cell>
          <cell r="M22" t="str">
            <v>No Data</v>
          </cell>
          <cell r="N22" t="str">
            <v>No Data</v>
          </cell>
          <cell r="O22" t="str">
            <v>No Data</v>
          </cell>
          <cell r="P22" t="str">
            <v>No Data</v>
          </cell>
          <cell r="Q22" t="str">
            <v>No Data</v>
          </cell>
          <cell r="R22" t="str">
            <v>No Data</v>
          </cell>
        </row>
        <row r="23">
          <cell r="A23" t="str">
            <v>Direct GME Payment</v>
          </cell>
          <cell r="B23" t="str">
            <v>F1828</v>
          </cell>
          <cell r="C23" t="str">
            <v>Worksheet E, Pt A Column 1, Line 11</v>
          </cell>
          <cell r="D23" t="str">
            <v>No Data</v>
          </cell>
          <cell r="E23" t="str">
            <v>No Data</v>
          </cell>
          <cell r="F23" t="str">
            <v>No Data</v>
          </cell>
          <cell r="G23" t="str">
            <v>No Data</v>
          </cell>
          <cell r="H23" t="str">
            <v>No Data</v>
          </cell>
          <cell r="I23" t="str">
            <v>No Data</v>
          </cell>
          <cell r="J23" t="str">
            <v>No Data</v>
          </cell>
          <cell r="L23" t="str">
            <v>No Data</v>
          </cell>
          <cell r="M23" t="str">
            <v>No Data</v>
          </cell>
          <cell r="N23" t="str">
            <v>No Data</v>
          </cell>
          <cell r="O23" t="str">
            <v>No Data</v>
          </cell>
          <cell r="P23" t="str">
            <v>No Data</v>
          </cell>
          <cell r="Q23" t="str">
            <v>No Data</v>
          </cell>
          <cell r="R23" t="str">
            <v>No Data</v>
          </cell>
        </row>
        <row r="24">
          <cell r="A24" t="str">
            <v>Reimbursable Bad Debt</v>
          </cell>
          <cell r="B24" t="str">
            <v>F1838</v>
          </cell>
          <cell r="C24" t="str">
            <v>Worksheet E, Pt A Column 1, Line 21</v>
          </cell>
          <cell r="D24" t="str">
            <v>No Data</v>
          </cell>
          <cell r="E24" t="str">
            <v>No Data</v>
          </cell>
          <cell r="F24" t="str">
            <v>No Data</v>
          </cell>
          <cell r="G24" t="str">
            <v>No Data</v>
          </cell>
          <cell r="H24" t="str">
            <v>No Data</v>
          </cell>
          <cell r="I24" t="str">
            <v>No Data</v>
          </cell>
          <cell r="J24" t="str">
            <v>No Data</v>
          </cell>
          <cell r="L24" t="str">
            <v>No Data</v>
          </cell>
          <cell r="M24" t="str">
            <v>No Data</v>
          </cell>
          <cell r="N24" t="str">
            <v>No Data</v>
          </cell>
          <cell r="O24" t="str">
            <v>No Data</v>
          </cell>
          <cell r="P24" t="str">
            <v>No Data</v>
          </cell>
          <cell r="Q24" t="str">
            <v>No Data</v>
          </cell>
          <cell r="R24" t="str">
            <v>No Data</v>
          </cell>
        </row>
        <row r="25">
          <cell r="A25" t="str">
            <v>Reimbursable Bad Debt Adjustment</v>
          </cell>
          <cell r="B25" t="str">
            <v>F1838A</v>
          </cell>
          <cell r="C25" t="str">
            <v>Worksheet E, Pt A Column 1, Line 21.01</v>
          </cell>
          <cell r="D25" t="str">
            <v>No Data</v>
          </cell>
          <cell r="E25" t="str">
            <v>No Data</v>
          </cell>
          <cell r="F25" t="str">
            <v>No Data</v>
          </cell>
          <cell r="G25" t="str">
            <v>No Data</v>
          </cell>
          <cell r="H25" t="str">
            <v>No Data</v>
          </cell>
          <cell r="I25" t="str">
            <v>No Data</v>
          </cell>
          <cell r="J25" t="str">
            <v>No Data</v>
          </cell>
          <cell r="L25" t="str">
            <v>No Data</v>
          </cell>
          <cell r="M25" t="str">
            <v>No Data</v>
          </cell>
          <cell r="N25" t="str">
            <v>No Data</v>
          </cell>
          <cell r="O25" t="str">
            <v>No Data</v>
          </cell>
          <cell r="P25" t="str">
            <v>No Data</v>
          </cell>
          <cell r="Q25" t="str">
            <v>No Data</v>
          </cell>
          <cell r="R25" t="str">
            <v>No Data</v>
          </cell>
        </row>
        <row r="26">
          <cell r="A26" t="str">
            <v>Payment for Inpatient Program Capital</v>
          </cell>
          <cell r="B26" t="str">
            <v>F1826</v>
          </cell>
          <cell r="C26" t="str">
            <v>Worksheet E, Pt A Column 1, Line 9</v>
          </cell>
          <cell r="D26" t="str">
            <v>No Data</v>
          </cell>
          <cell r="E26" t="str">
            <v>No Data</v>
          </cell>
          <cell r="F26" t="str">
            <v>No Data</v>
          </cell>
          <cell r="G26" t="str">
            <v>No Data</v>
          </cell>
          <cell r="H26" t="str">
            <v>No Data</v>
          </cell>
          <cell r="I26" t="str">
            <v>No Data</v>
          </cell>
          <cell r="J26" t="str">
            <v>No Data</v>
          </cell>
          <cell r="L26" t="str">
            <v>No Data</v>
          </cell>
          <cell r="M26" t="str">
            <v>No Data</v>
          </cell>
          <cell r="N26" t="str">
            <v>No Data</v>
          </cell>
          <cell r="O26" t="str">
            <v>No Data</v>
          </cell>
          <cell r="P26" t="str">
            <v>No Data</v>
          </cell>
          <cell r="Q26" t="str">
            <v>No Data</v>
          </cell>
          <cell r="R26" t="str">
            <v>No Data</v>
          </cell>
        </row>
        <row r="28">
          <cell r="A28" t="str">
            <v>Managed Care IME Payment</v>
          </cell>
          <cell r="B28" t="str">
            <v>FORMULA_T</v>
          </cell>
          <cell r="C28" t="str">
            <v>( [SIM_MC_PMTS] / [INLIER_SIM_MC_PMTS] ) * F_1820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32">
          <cell r="A32" t="str">
            <v>Cost of covered services</v>
          </cell>
          <cell r="B32" t="str">
            <v>H635</v>
          </cell>
          <cell r="C32" t="str">
            <v>Worksheet E-3, Part II Column 1 , Line 19</v>
          </cell>
          <cell r="D32" t="str">
            <v>No Data</v>
          </cell>
          <cell r="E32" t="str">
            <v>No Data</v>
          </cell>
          <cell r="F32" t="str">
            <v>No Data</v>
          </cell>
          <cell r="G32" t="str">
            <v>No Data</v>
          </cell>
          <cell r="H32" t="str">
            <v>No Data</v>
          </cell>
          <cell r="I32" t="str">
            <v>No Data</v>
          </cell>
          <cell r="J32" t="str">
            <v>No Data</v>
          </cell>
          <cell r="L32" t="str">
            <v>No Data</v>
          </cell>
          <cell r="M32" t="str">
            <v>No Data</v>
          </cell>
          <cell r="N32" t="str">
            <v>No Data</v>
          </cell>
          <cell r="O32" t="str">
            <v>No Data</v>
          </cell>
          <cell r="P32" t="str">
            <v>No Data</v>
          </cell>
          <cell r="Q32" t="str">
            <v>No Data</v>
          </cell>
          <cell r="R32" t="str">
            <v>No Data</v>
          </cell>
        </row>
        <row r="35">
          <cell r="A35" t="str">
            <v>Total Inpatient Cost</v>
          </cell>
          <cell r="B35" t="str">
            <v>INP_COST</v>
          </cell>
          <cell r="D35" t="str">
            <v>No Data</v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L35" t="str">
            <v>No Data</v>
          </cell>
          <cell r="M35" t="e">
            <v>#VALUE!</v>
          </cell>
          <cell r="N35" t="e">
            <v>#VALUE!</v>
          </cell>
          <cell r="O35" t="e">
            <v>#VALUE!</v>
          </cell>
          <cell r="P35" t="e">
            <v>#VALUE!</v>
          </cell>
          <cell r="Q35" t="e">
            <v>#VALUE!</v>
          </cell>
          <cell r="R35" t="e">
            <v>#VALUE!</v>
          </cell>
        </row>
        <row r="38">
          <cell r="A38" t="str">
            <v>Total Medicare IP Operating Costs Incl. Pass Throughs</v>
          </cell>
          <cell r="B38" t="str">
            <v>F949</v>
          </cell>
          <cell r="C38" t="str">
            <v>Worksheet D-1, Pt II Column 1, Line 49</v>
          </cell>
          <cell r="D38" t="str">
            <v>No Data</v>
          </cell>
          <cell r="E38" t="str">
            <v>No Data</v>
          </cell>
          <cell r="F38" t="str">
            <v>No Data</v>
          </cell>
          <cell r="G38" t="str">
            <v>No Data</v>
          </cell>
          <cell r="H38" t="str">
            <v>No Data</v>
          </cell>
          <cell r="I38" t="str">
            <v>No Data</v>
          </cell>
          <cell r="J38" t="str">
            <v>No Data</v>
          </cell>
          <cell r="L38" t="str">
            <v>No Data</v>
          </cell>
          <cell r="M38" t="str">
            <v>No Data</v>
          </cell>
          <cell r="N38" t="str">
            <v>No Data</v>
          </cell>
          <cell r="O38" t="str">
            <v>No Data</v>
          </cell>
          <cell r="P38" t="str">
            <v>No Data</v>
          </cell>
          <cell r="Q38" t="str">
            <v>No Data</v>
          </cell>
          <cell r="R38" t="str">
            <v>No Data</v>
          </cell>
        </row>
        <row r="39">
          <cell r="A39" t="str">
            <v>Net Organ Acquisition Cost-kidney</v>
          </cell>
          <cell r="B39" t="str">
            <v>H65</v>
          </cell>
          <cell r="C39" t="str">
            <v>Worksheet D-6, Part III Column 1, Line 61-kidney</v>
          </cell>
          <cell r="D39" t="str">
            <v>No Data</v>
          </cell>
          <cell r="E39" t="str">
            <v>No Data</v>
          </cell>
          <cell r="F39" t="str">
            <v>No Data</v>
          </cell>
          <cell r="G39" t="str">
            <v>No Data</v>
          </cell>
          <cell r="H39" t="str">
            <v>No Data</v>
          </cell>
          <cell r="I39" t="str">
            <v>No Data</v>
          </cell>
          <cell r="J39" t="str">
            <v>No Data</v>
          </cell>
          <cell r="L39" t="str">
            <v>No Data</v>
          </cell>
          <cell r="M39" t="str">
            <v>No Data</v>
          </cell>
          <cell r="N39" t="str">
            <v>No Data</v>
          </cell>
          <cell r="O39" t="str">
            <v>No Data</v>
          </cell>
          <cell r="P39" t="str">
            <v>No Data</v>
          </cell>
          <cell r="Q39" t="str">
            <v>No Data</v>
          </cell>
          <cell r="R39" t="str">
            <v>No Data</v>
          </cell>
        </row>
        <row r="40">
          <cell r="A40" t="str">
            <v>Net Organ Acquisition Cost-heart</v>
          </cell>
          <cell r="B40" t="str">
            <v>H66</v>
          </cell>
          <cell r="C40" t="str">
            <v>Worksheet D-6, Part III Column 1, Line 61-heart</v>
          </cell>
          <cell r="D40" t="str">
            <v>No Data</v>
          </cell>
          <cell r="E40" t="str">
            <v>No Data</v>
          </cell>
          <cell r="F40" t="str">
            <v>No Data</v>
          </cell>
          <cell r="G40" t="str">
            <v>No Data</v>
          </cell>
          <cell r="H40" t="str">
            <v>No Data</v>
          </cell>
          <cell r="I40" t="str">
            <v>No Data</v>
          </cell>
          <cell r="J40" t="str">
            <v>No Data</v>
          </cell>
          <cell r="L40" t="str">
            <v>No Data</v>
          </cell>
          <cell r="M40" t="str">
            <v>No Data</v>
          </cell>
          <cell r="N40" t="str">
            <v>No Data</v>
          </cell>
          <cell r="O40" t="str">
            <v>No Data</v>
          </cell>
          <cell r="P40" t="str">
            <v>No Data</v>
          </cell>
          <cell r="Q40" t="str">
            <v>No Data</v>
          </cell>
          <cell r="R40" t="str">
            <v>No Data</v>
          </cell>
        </row>
        <row r="41">
          <cell r="A41" t="str">
            <v>Net Organ Acquisition Cost-liver</v>
          </cell>
          <cell r="B41" t="str">
            <v>H67</v>
          </cell>
          <cell r="C41" t="str">
            <v>Worksheet D-6, Part III Column 1, Line 61-liver</v>
          </cell>
          <cell r="D41" t="str">
            <v>No Data</v>
          </cell>
          <cell r="E41" t="str">
            <v>No Data</v>
          </cell>
          <cell r="F41" t="str">
            <v>No Data</v>
          </cell>
          <cell r="G41" t="str">
            <v>No Data</v>
          </cell>
          <cell r="H41" t="str">
            <v>No Data</v>
          </cell>
          <cell r="I41" t="str">
            <v>No Data</v>
          </cell>
          <cell r="J41" t="str">
            <v>No Data</v>
          </cell>
          <cell r="L41" t="str">
            <v>No Data</v>
          </cell>
          <cell r="M41" t="str">
            <v>No Data</v>
          </cell>
          <cell r="N41" t="str">
            <v>No Data</v>
          </cell>
          <cell r="O41" t="str">
            <v>No Data</v>
          </cell>
          <cell r="P41" t="str">
            <v>No Data</v>
          </cell>
          <cell r="Q41" t="str">
            <v>No Data</v>
          </cell>
          <cell r="R41" t="str">
            <v>No Data</v>
          </cell>
        </row>
        <row r="42">
          <cell r="A42" t="str">
            <v>Net Organ Acquisition Cost-lung</v>
          </cell>
          <cell r="B42" t="str">
            <v>H68</v>
          </cell>
          <cell r="C42" t="str">
            <v>Worksheet D-6, Part III Column 1, Line 61-lung</v>
          </cell>
          <cell r="D42" t="str">
            <v>No Data</v>
          </cell>
          <cell r="E42" t="str">
            <v>No Data</v>
          </cell>
          <cell r="F42" t="str">
            <v>No Data</v>
          </cell>
          <cell r="G42" t="str">
            <v>No Data</v>
          </cell>
          <cell r="H42" t="str">
            <v>No Data</v>
          </cell>
          <cell r="I42" t="str">
            <v>No Data</v>
          </cell>
          <cell r="J42" t="str">
            <v>No Data</v>
          </cell>
          <cell r="L42" t="str">
            <v>No Data</v>
          </cell>
          <cell r="M42" t="str">
            <v>No Data</v>
          </cell>
          <cell r="N42" t="str">
            <v>No Data</v>
          </cell>
          <cell r="O42" t="str">
            <v>No Data</v>
          </cell>
          <cell r="P42" t="str">
            <v>No Data</v>
          </cell>
          <cell r="Q42" t="str">
            <v>No Data</v>
          </cell>
          <cell r="R42" t="str">
            <v>No Data</v>
          </cell>
        </row>
        <row r="50">
          <cell r="A50" t="str">
            <v>Inpatient Gain/Loss</v>
          </cell>
          <cell r="B50" t="str">
            <v>INP_GL</v>
          </cell>
          <cell r="C50" t="str">
            <v>[INP_REV]-[IP_COST]</v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L50" t="e">
            <v>#VALUE!</v>
          </cell>
          <cell r="M50" t="e">
            <v>#VALUE!</v>
          </cell>
          <cell r="N50" t="e">
            <v>#VALUE!</v>
          </cell>
          <cell r="O50" t="e">
            <v>#VALUE!</v>
          </cell>
          <cell r="P50" t="e">
            <v>#VALUE!</v>
          </cell>
          <cell r="Q50" t="e">
            <v>#VALUE!</v>
          </cell>
          <cell r="R50" t="e">
            <v>#VALUE!</v>
          </cell>
        </row>
        <row r="55">
          <cell r="A55" t="str">
            <v xml:space="preserve">Total Outpatient Revenue </v>
          </cell>
          <cell r="B55" t="str">
            <v>OUT_REV</v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L55" t="e">
            <v>#VALUE!</v>
          </cell>
          <cell r="M55" t="e">
            <v>#VALUE!</v>
          </cell>
          <cell r="N55" t="e">
            <v>#VALUE!</v>
          </cell>
          <cell r="O55" t="e">
            <v>#VALUE!</v>
          </cell>
          <cell r="P55" t="e">
            <v>#VALUE!</v>
          </cell>
          <cell r="Q55" t="e">
            <v>#VALUE!</v>
          </cell>
          <cell r="R55" t="e">
            <v>#VALUE!</v>
          </cell>
        </row>
        <row r="61">
          <cell r="A61" t="str">
            <v>Deductibles &amp; Coinsurance (Col. 1.01, Line 20 for CRs beginning on or after 10/01/1997)</v>
          </cell>
          <cell r="B61" t="str">
            <v>F1912</v>
          </cell>
          <cell r="C61" t="str">
            <v>Worksheet E, Pt C Column 1+1.01,Line 15+20</v>
          </cell>
          <cell r="D61" t="str">
            <v>No Data</v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L61" t="str">
            <v>No Data</v>
          </cell>
        </row>
        <row r="62">
          <cell r="A62" t="str">
            <v>Deductibles &amp; Coinsurance (Col. 1.01, Line 20 for CRs beginning on or after 10/01/1997)</v>
          </cell>
          <cell r="B62" t="str">
            <v>F1917</v>
          </cell>
          <cell r="C62" t="str">
            <v>Worksheet E, Pt D Column 1+1.01,Line 15+20</v>
          </cell>
          <cell r="D62" t="str">
            <v>No Data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L62" t="str">
            <v>No Data</v>
          </cell>
        </row>
        <row r="63">
          <cell r="A63" t="str">
            <v>Deductibles &amp; Coinsurance (Col. 1.01, Line 20 for CRs beginning on or after 10/01/1997)</v>
          </cell>
          <cell r="B63" t="str">
            <v>F1922</v>
          </cell>
          <cell r="C63" t="str">
            <v>Worksheet E, Pt E Column 1+1.01,Line 15+20</v>
          </cell>
          <cell r="D63" t="str">
            <v>No Data</v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L63" t="str">
            <v>No Data</v>
          </cell>
        </row>
        <row r="64">
          <cell r="A64" t="str">
            <v>Lesser of Cost or Charges</v>
          </cell>
          <cell r="B64" t="str">
            <v>F1854</v>
          </cell>
          <cell r="C64" t="str">
            <v>Worksheet E, Pt B Column 1, Line 17</v>
          </cell>
          <cell r="D64" t="str">
            <v>No Data</v>
          </cell>
          <cell r="E64" t="str">
            <v>No Data</v>
          </cell>
          <cell r="F64" t="str">
            <v>No Data</v>
          </cell>
          <cell r="G64" t="str">
            <v>No Data</v>
          </cell>
          <cell r="H64" t="str">
            <v>No Data</v>
          </cell>
          <cell r="I64" t="str">
            <v>No Data</v>
          </cell>
          <cell r="J64" t="str">
            <v>No Data</v>
          </cell>
          <cell r="L64" t="str">
            <v>No Data</v>
          </cell>
          <cell r="M64" t="str">
            <v>No Data</v>
          </cell>
          <cell r="N64" t="str">
            <v>No Data</v>
          </cell>
          <cell r="O64" t="str">
            <v>No Data</v>
          </cell>
          <cell r="P64" t="str">
            <v>No Data</v>
          </cell>
          <cell r="Q64" t="str">
            <v>No Data</v>
          </cell>
          <cell r="R64" t="str">
            <v>No Data</v>
          </cell>
        </row>
        <row r="65">
          <cell r="A65" t="str">
            <v>Lesser of Cost or Charges</v>
          </cell>
          <cell r="B65" t="str">
            <v>F1875</v>
          </cell>
          <cell r="C65" t="str">
            <v>Worksheet E, Pt B Column 1, Line 17 Sub I</v>
          </cell>
          <cell r="D65" t="str">
            <v>No Data</v>
          </cell>
          <cell r="E65" t="str">
            <v>No Data</v>
          </cell>
          <cell r="F65" t="str">
            <v>No Data</v>
          </cell>
          <cell r="G65" t="str">
            <v>No Data</v>
          </cell>
          <cell r="H65" t="str">
            <v>No Data</v>
          </cell>
          <cell r="I65" t="str">
            <v>No Data</v>
          </cell>
          <cell r="J65" t="str">
            <v>No Data</v>
          </cell>
          <cell r="L65" t="str">
            <v>No Data</v>
          </cell>
          <cell r="M65" t="str">
            <v>No Data</v>
          </cell>
          <cell r="N65" t="str">
            <v>No Data</v>
          </cell>
          <cell r="O65" t="str">
            <v>No Data</v>
          </cell>
          <cell r="P65" t="str">
            <v>No Data</v>
          </cell>
          <cell r="Q65" t="str">
            <v>No Data</v>
          </cell>
          <cell r="R65" t="str">
            <v>No Data</v>
          </cell>
        </row>
        <row r="66">
          <cell r="A66" t="str">
            <v>Lesser of Cost or Charges</v>
          </cell>
          <cell r="B66" t="str">
            <v>F1896</v>
          </cell>
          <cell r="C66" t="str">
            <v>Worksheet E, Pt B Column 1, Line 17 Sub II</v>
          </cell>
          <cell r="D66" t="str">
            <v>No Data</v>
          </cell>
          <cell r="E66" t="str">
            <v>No Data</v>
          </cell>
          <cell r="F66" t="str">
            <v>No Data</v>
          </cell>
          <cell r="G66" t="str">
            <v>No Data</v>
          </cell>
          <cell r="H66" t="str">
            <v>No Data</v>
          </cell>
          <cell r="I66" t="str">
            <v>No Data</v>
          </cell>
          <cell r="J66" t="str">
            <v>No Data</v>
          </cell>
          <cell r="L66" t="str">
            <v>No Data</v>
          </cell>
          <cell r="M66" t="str">
            <v>No Data</v>
          </cell>
          <cell r="N66" t="str">
            <v>No Data</v>
          </cell>
          <cell r="O66" t="str">
            <v>No Data</v>
          </cell>
          <cell r="P66" t="str">
            <v>No Data</v>
          </cell>
          <cell r="Q66" t="str">
            <v>No Data</v>
          </cell>
          <cell r="R66" t="str">
            <v>No Data</v>
          </cell>
        </row>
        <row r="67">
          <cell r="A67" t="str">
            <v>Total PPS Payments</v>
          </cell>
          <cell r="B67" t="str">
            <v>H336</v>
          </cell>
          <cell r="C67" t="str">
            <v>Worksheet E, Pt B Column 1, Line 17.01</v>
          </cell>
          <cell r="D67" t="str">
            <v>No Data</v>
          </cell>
          <cell r="E67" t="str">
            <v>No Data</v>
          </cell>
          <cell r="F67" t="str">
            <v>No Data</v>
          </cell>
          <cell r="G67" t="str">
            <v>No Data</v>
          </cell>
          <cell r="H67" t="str">
            <v>No Data</v>
          </cell>
          <cell r="I67" t="str">
            <v>No Data</v>
          </cell>
          <cell r="J67" t="str">
            <v>No Data</v>
          </cell>
          <cell r="L67" t="str">
            <v>No Data</v>
          </cell>
          <cell r="M67" t="str">
            <v>No Data</v>
          </cell>
          <cell r="N67" t="str">
            <v>No Data</v>
          </cell>
          <cell r="O67" t="str">
            <v>No Data</v>
          </cell>
          <cell r="P67" t="str">
            <v>No Data</v>
          </cell>
          <cell r="Q67" t="str">
            <v>No Data</v>
          </cell>
          <cell r="R67" t="str">
            <v>No Data</v>
          </cell>
        </row>
        <row r="68">
          <cell r="A68" t="str">
            <v>Total PPS Payments</v>
          </cell>
          <cell r="B68" t="str">
            <v>H337</v>
          </cell>
          <cell r="C68" t="str">
            <v>Worksheet E, Pt B Column 1, Line 17.01 Sub I</v>
          </cell>
          <cell r="D68" t="str">
            <v>No Data</v>
          </cell>
          <cell r="E68" t="str">
            <v>No Data</v>
          </cell>
          <cell r="F68" t="str">
            <v>No Data</v>
          </cell>
          <cell r="G68" t="str">
            <v>No Data</v>
          </cell>
          <cell r="H68" t="str">
            <v>No Data</v>
          </cell>
          <cell r="I68" t="str">
            <v>No Data</v>
          </cell>
          <cell r="J68" t="str">
            <v>No Data</v>
          </cell>
          <cell r="L68" t="str">
            <v>No Data</v>
          </cell>
          <cell r="M68" t="str">
            <v>No Data</v>
          </cell>
          <cell r="N68" t="str">
            <v>No Data</v>
          </cell>
          <cell r="O68" t="str">
            <v>No Data</v>
          </cell>
          <cell r="P68" t="str">
            <v>No Data</v>
          </cell>
          <cell r="Q68" t="str">
            <v>No Data</v>
          </cell>
          <cell r="R68" t="str">
            <v>No Data</v>
          </cell>
        </row>
        <row r="69">
          <cell r="A69" t="str">
            <v>Total PPS Payments</v>
          </cell>
          <cell r="B69" t="str">
            <v>H338</v>
          </cell>
          <cell r="C69" t="str">
            <v>Worksheet E, Pt B Column 1, Line 17.01 Sub II</v>
          </cell>
          <cell r="D69" t="str">
            <v>No Data</v>
          </cell>
          <cell r="E69" t="str">
            <v>No Data</v>
          </cell>
          <cell r="F69" t="str">
            <v>No Data</v>
          </cell>
          <cell r="G69" t="str">
            <v>No Data</v>
          </cell>
          <cell r="H69" t="str">
            <v>No Data</v>
          </cell>
          <cell r="I69" t="str">
            <v>No Data</v>
          </cell>
          <cell r="J69" t="str">
            <v>No Data</v>
          </cell>
          <cell r="L69" t="str">
            <v>No Data</v>
          </cell>
          <cell r="M69" t="str">
            <v>No Data</v>
          </cell>
          <cell r="N69" t="str">
            <v>No Data</v>
          </cell>
          <cell r="O69" t="str">
            <v>No Data</v>
          </cell>
          <cell r="P69" t="str">
            <v>No Data</v>
          </cell>
          <cell r="Q69" t="str">
            <v>No Data</v>
          </cell>
          <cell r="R69" t="str">
            <v>No Data</v>
          </cell>
        </row>
        <row r="70">
          <cell r="A70" t="str">
            <v>All Other Bad Debts</v>
          </cell>
          <cell r="B70" t="str">
            <v>F1861</v>
          </cell>
          <cell r="C70" t="str">
            <v>Worksheet E, Pt B Column 1, Line 27</v>
          </cell>
          <cell r="D70" t="str">
            <v>No Data</v>
          </cell>
          <cell r="E70" t="str">
            <v>No Data</v>
          </cell>
          <cell r="F70" t="str">
            <v>No Data</v>
          </cell>
          <cell r="G70" t="str">
            <v>No Data</v>
          </cell>
          <cell r="H70" t="str">
            <v>No Data</v>
          </cell>
          <cell r="I70" t="str">
            <v>No Data</v>
          </cell>
          <cell r="J70" t="str">
            <v>No Data</v>
          </cell>
          <cell r="L70" t="str">
            <v>No Data</v>
          </cell>
          <cell r="M70" t="str">
            <v>No Data</v>
          </cell>
          <cell r="N70" t="str">
            <v>No Data</v>
          </cell>
          <cell r="O70" t="str">
            <v>No Data</v>
          </cell>
          <cell r="P70" t="str">
            <v>No Data</v>
          </cell>
          <cell r="Q70" t="str">
            <v>No Data</v>
          </cell>
          <cell r="R70" t="str">
            <v>No Data</v>
          </cell>
        </row>
        <row r="71">
          <cell r="A71" t="str">
            <v>Reimbursable Bad Debt Adjustment</v>
          </cell>
          <cell r="B71" t="str">
            <v>F1861A</v>
          </cell>
          <cell r="C71" t="str">
            <v>Worksheet E, Pt B Column 1, Line 27.01</v>
          </cell>
          <cell r="D71" t="str">
            <v>No Data</v>
          </cell>
          <cell r="E71" t="str">
            <v>No Data</v>
          </cell>
          <cell r="F71" t="str">
            <v>No Data</v>
          </cell>
          <cell r="G71" t="str">
            <v>No Data</v>
          </cell>
          <cell r="H71" t="str">
            <v>No Data</v>
          </cell>
          <cell r="I71" t="str">
            <v>No Data</v>
          </cell>
          <cell r="J71" t="str">
            <v>No Data</v>
          </cell>
          <cell r="L71" t="str">
            <v>No Data</v>
          </cell>
          <cell r="M71" t="str">
            <v>No Data</v>
          </cell>
          <cell r="N71" t="str">
            <v>No Data</v>
          </cell>
          <cell r="O71" t="str">
            <v>No Data</v>
          </cell>
          <cell r="P71" t="str">
            <v>No Data</v>
          </cell>
          <cell r="Q71" t="str">
            <v>No Data</v>
          </cell>
          <cell r="R71" t="str">
            <v>No Data</v>
          </cell>
        </row>
        <row r="72">
          <cell r="A72" t="str">
            <v>All Other Bad Debts</v>
          </cell>
          <cell r="B72" t="str">
            <v>F1882</v>
          </cell>
          <cell r="C72" t="str">
            <v>Worksheet E, Pt B Column 1, Line 27 Sub I</v>
          </cell>
          <cell r="D72" t="str">
            <v>No Data</v>
          </cell>
          <cell r="E72" t="str">
            <v>No Data</v>
          </cell>
          <cell r="F72" t="str">
            <v>No Data</v>
          </cell>
          <cell r="G72" t="str">
            <v>No Data</v>
          </cell>
          <cell r="H72" t="str">
            <v>No Data</v>
          </cell>
          <cell r="I72" t="str">
            <v>No Data</v>
          </cell>
          <cell r="J72" t="str">
            <v>No Data</v>
          </cell>
          <cell r="L72" t="str">
            <v>No Data</v>
          </cell>
          <cell r="M72" t="str">
            <v>No Data</v>
          </cell>
          <cell r="N72" t="str">
            <v>No Data</v>
          </cell>
          <cell r="O72" t="str">
            <v>No Data</v>
          </cell>
          <cell r="P72" t="str">
            <v>No Data</v>
          </cell>
          <cell r="Q72" t="str">
            <v>No Data</v>
          </cell>
          <cell r="R72" t="str">
            <v>No Data</v>
          </cell>
        </row>
        <row r="73">
          <cell r="A73" t="str">
            <v>Reimbursable Bad Debt Adjustment</v>
          </cell>
          <cell r="B73" t="str">
            <v>F1882A</v>
          </cell>
          <cell r="C73" t="str">
            <v>Worksheet E, Pt B Column 1, Line 27.01 Sub I</v>
          </cell>
          <cell r="D73" t="str">
            <v>No Data</v>
          </cell>
          <cell r="E73" t="str">
            <v>No Data</v>
          </cell>
          <cell r="F73" t="str">
            <v>No Data</v>
          </cell>
          <cell r="G73" t="str">
            <v>No Data</v>
          </cell>
          <cell r="H73" t="str">
            <v>No Data</v>
          </cell>
          <cell r="I73" t="str">
            <v>No Data</v>
          </cell>
          <cell r="J73" t="str">
            <v>No Data</v>
          </cell>
          <cell r="L73" t="str">
            <v>No Data</v>
          </cell>
          <cell r="M73" t="str">
            <v>No Data</v>
          </cell>
          <cell r="N73" t="str">
            <v>No Data</v>
          </cell>
          <cell r="O73" t="str">
            <v>No Data</v>
          </cell>
          <cell r="P73" t="str">
            <v>No Data</v>
          </cell>
          <cell r="Q73" t="str">
            <v>No Data</v>
          </cell>
          <cell r="R73" t="str">
            <v>No Data</v>
          </cell>
        </row>
        <row r="74">
          <cell r="A74" t="str">
            <v>All Other Bad Debts</v>
          </cell>
          <cell r="B74" t="str">
            <v>F1903</v>
          </cell>
          <cell r="C74" t="str">
            <v>Worksheet E, Pt B Column 1, Line 27 Sub II</v>
          </cell>
          <cell r="D74" t="str">
            <v>No Data</v>
          </cell>
          <cell r="E74" t="str">
            <v>No Data</v>
          </cell>
          <cell r="F74" t="str">
            <v>No Data</v>
          </cell>
          <cell r="G74" t="str">
            <v>No Data</v>
          </cell>
          <cell r="H74" t="str">
            <v>No Data</v>
          </cell>
          <cell r="I74" t="str">
            <v>No Data</v>
          </cell>
          <cell r="J74" t="str">
            <v>No Data</v>
          </cell>
          <cell r="L74" t="str">
            <v>No Data</v>
          </cell>
          <cell r="M74" t="str">
            <v>No Data</v>
          </cell>
          <cell r="N74" t="str">
            <v>No Data</v>
          </cell>
          <cell r="O74" t="str">
            <v>No Data</v>
          </cell>
          <cell r="P74" t="str">
            <v>No Data</v>
          </cell>
          <cell r="Q74" t="str">
            <v>No Data</v>
          </cell>
          <cell r="R74" t="str">
            <v>No Data</v>
          </cell>
        </row>
        <row r="75">
          <cell r="A75" t="str">
            <v>Reimbursable Bad Debt Adjustment</v>
          </cell>
          <cell r="B75" t="str">
            <v>F1903A</v>
          </cell>
          <cell r="C75" t="str">
            <v>Worksheet E, Pt B Column 1, Line 27.01 Sub II</v>
          </cell>
          <cell r="D75" t="str">
            <v>No Data</v>
          </cell>
          <cell r="E75" t="str">
            <v>No Data</v>
          </cell>
          <cell r="F75" t="str">
            <v>No Data</v>
          </cell>
          <cell r="G75" t="str">
            <v>No Data</v>
          </cell>
          <cell r="H75" t="str">
            <v>No Data</v>
          </cell>
          <cell r="I75" t="str">
            <v>No Data</v>
          </cell>
          <cell r="J75" t="str">
            <v>No Data</v>
          </cell>
          <cell r="L75" t="str">
            <v>No Data</v>
          </cell>
          <cell r="M75" t="str">
            <v>No Data</v>
          </cell>
          <cell r="N75" t="str">
            <v>No Data</v>
          </cell>
          <cell r="O75" t="str">
            <v>No Data</v>
          </cell>
          <cell r="P75" t="str">
            <v>No Data</v>
          </cell>
          <cell r="Q75" t="str">
            <v>No Data</v>
          </cell>
          <cell r="R75" t="str">
            <v>No Data</v>
          </cell>
        </row>
        <row r="76">
          <cell r="A76" t="str">
            <v>Lesser of Cost or Charges</v>
          </cell>
          <cell r="B76" t="str">
            <v>H559</v>
          </cell>
          <cell r="C76" t="str">
            <v>Worksheet E, Pt B Column 1.01, Line 17</v>
          </cell>
          <cell r="D76" t="str">
            <v>No Data</v>
          </cell>
          <cell r="E76" t="str">
            <v>No Data</v>
          </cell>
          <cell r="F76" t="str">
            <v>No Data</v>
          </cell>
          <cell r="G76" t="str">
            <v>No Data</v>
          </cell>
          <cell r="H76" t="str">
            <v>No Data</v>
          </cell>
          <cell r="I76" t="str">
            <v>No Data</v>
          </cell>
          <cell r="J76" t="str">
            <v>No Data</v>
          </cell>
          <cell r="L76" t="str">
            <v>No Data</v>
          </cell>
          <cell r="M76" t="str">
            <v>No Data</v>
          </cell>
          <cell r="N76" t="str">
            <v>No Data</v>
          </cell>
          <cell r="O76" t="str">
            <v>No Data</v>
          </cell>
          <cell r="P76" t="str">
            <v>No Data</v>
          </cell>
          <cell r="Q76" t="str">
            <v>No Data</v>
          </cell>
          <cell r="R76" t="str">
            <v>No Data</v>
          </cell>
        </row>
        <row r="77">
          <cell r="A77" t="str">
            <v>Lesser of Cost or Charges - SUB I</v>
          </cell>
          <cell r="B77" t="str">
            <v>H563</v>
          </cell>
          <cell r="C77" t="str">
            <v>Worksheet E, Pt B Column 1.01, Line 17 Sub I</v>
          </cell>
          <cell r="D77" t="str">
            <v>No Data</v>
          </cell>
          <cell r="E77" t="str">
            <v>No Data</v>
          </cell>
          <cell r="F77" t="str">
            <v>No Data</v>
          </cell>
          <cell r="G77" t="str">
            <v>No Data</v>
          </cell>
          <cell r="H77" t="str">
            <v>No Data</v>
          </cell>
          <cell r="I77" t="str">
            <v>No Data</v>
          </cell>
          <cell r="J77" t="str">
            <v>No Data</v>
          </cell>
          <cell r="L77" t="str">
            <v>No Data</v>
          </cell>
          <cell r="M77" t="str">
            <v>No Data</v>
          </cell>
          <cell r="N77" t="str">
            <v>No Data</v>
          </cell>
          <cell r="O77" t="str">
            <v>No Data</v>
          </cell>
          <cell r="P77" t="str">
            <v>No Data</v>
          </cell>
          <cell r="Q77" t="str">
            <v>No Data</v>
          </cell>
          <cell r="R77" t="str">
            <v>No Data</v>
          </cell>
        </row>
        <row r="78">
          <cell r="A78" t="str">
            <v>Lesser of Cost or Charges - SUB II</v>
          </cell>
          <cell r="B78" t="str">
            <v>H567</v>
          </cell>
          <cell r="C78" t="str">
            <v>Worksheet E, Pt B Column 1.01, Line 17 Sub II</v>
          </cell>
          <cell r="D78" t="str">
            <v>No Data</v>
          </cell>
          <cell r="E78" t="str">
            <v>No Data</v>
          </cell>
          <cell r="F78" t="str">
            <v>No Data</v>
          </cell>
          <cell r="G78" t="str">
            <v>No Data</v>
          </cell>
          <cell r="H78" t="str">
            <v>No Data</v>
          </cell>
          <cell r="I78" t="str">
            <v>No Data</v>
          </cell>
          <cell r="J78" t="str">
            <v>No Data</v>
          </cell>
          <cell r="L78" t="str">
            <v>No Data</v>
          </cell>
          <cell r="M78" t="str">
            <v>No Data</v>
          </cell>
          <cell r="N78" t="str">
            <v>No Data</v>
          </cell>
          <cell r="O78" t="str">
            <v>No Data</v>
          </cell>
          <cell r="P78" t="str">
            <v>No Data</v>
          </cell>
          <cell r="Q78" t="str">
            <v>No Data</v>
          </cell>
          <cell r="R78" t="str">
            <v>No Data</v>
          </cell>
        </row>
        <row r="79">
          <cell r="A79" t="str">
            <v>Total PPS Payments</v>
          </cell>
          <cell r="B79" t="str">
            <v>H560</v>
          </cell>
          <cell r="C79" t="str">
            <v>Worksheet E, Pt B Column 1.01, Line 17.01</v>
          </cell>
          <cell r="D79" t="str">
            <v>No Data</v>
          </cell>
          <cell r="E79" t="str">
            <v>No Data</v>
          </cell>
          <cell r="F79" t="str">
            <v>No Data</v>
          </cell>
          <cell r="G79" t="str">
            <v>No Data</v>
          </cell>
          <cell r="H79" t="str">
            <v>No Data</v>
          </cell>
          <cell r="I79" t="str">
            <v>No Data</v>
          </cell>
          <cell r="J79" t="str">
            <v>No Data</v>
          </cell>
          <cell r="L79" t="str">
            <v>No Data</v>
          </cell>
          <cell r="M79" t="str">
            <v>No Data</v>
          </cell>
          <cell r="N79" t="str">
            <v>No Data</v>
          </cell>
          <cell r="O79" t="str">
            <v>No Data</v>
          </cell>
          <cell r="P79" t="str">
            <v>No Data</v>
          </cell>
          <cell r="Q79" t="str">
            <v>No Data</v>
          </cell>
          <cell r="R79" t="str">
            <v>No Data</v>
          </cell>
        </row>
        <row r="80">
          <cell r="A80" t="str">
            <v>Total PPS Payments - SUB I</v>
          </cell>
          <cell r="B80" t="str">
            <v>H564</v>
          </cell>
          <cell r="C80" t="str">
            <v>Worksheet E, Pt B Column 1.01, Line 17.01 Sub I</v>
          </cell>
          <cell r="D80" t="str">
            <v>No Data</v>
          </cell>
          <cell r="E80" t="str">
            <v>No Data</v>
          </cell>
          <cell r="F80" t="str">
            <v>No Data</v>
          </cell>
          <cell r="G80" t="str">
            <v>No Data</v>
          </cell>
          <cell r="H80" t="str">
            <v>No Data</v>
          </cell>
          <cell r="I80" t="str">
            <v>No Data</v>
          </cell>
          <cell r="J80" t="str">
            <v>No Data</v>
          </cell>
          <cell r="L80" t="str">
            <v>No Data</v>
          </cell>
          <cell r="M80" t="str">
            <v>No Data</v>
          </cell>
          <cell r="N80" t="str">
            <v>No Data</v>
          </cell>
          <cell r="O80" t="str">
            <v>No Data</v>
          </cell>
          <cell r="P80" t="str">
            <v>No Data</v>
          </cell>
          <cell r="Q80" t="str">
            <v>No Data</v>
          </cell>
          <cell r="R80" t="str">
            <v>No Data</v>
          </cell>
        </row>
        <row r="81">
          <cell r="A81" t="str">
            <v>Total PPS Payments - SUB II</v>
          </cell>
          <cell r="B81" t="str">
            <v>H568</v>
          </cell>
          <cell r="C81" t="str">
            <v>Worksheet E, Pt B Column 1.01, Line 17.01 Sub II</v>
          </cell>
          <cell r="D81" t="str">
            <v>No Data</v>
          </cell>
          <cell r="E81" t="str">
            <v>No Data</v>
          </cell>
          <cell r="F81" t="str">
            <v>No Data</v>
          </cell>
          <cell r="G81" t="str">
            <v>No Data</v>
          </cell>
          <cell r="H81" t="str">
            <v>No Data</v>
          </cell>
          <cell r="I81" t="str">
            <v>No Data</v>
          </cell>
          <cell r="J81" t="str">
            <v>No Data</v>
          </cell>
          <cell r="L81" t="str">
            <v>No Data</v>
          </cell>
          <cell r="M81" t="str">
            <v>No Data</v>
          </cell>
          <cell r="N81" t="str">
            <v>No Data</v>
          </cell>
          <cell r="O81" t="str">
            <v>No Data</v>
          </cell>
          <cell r="P81" t="str">
            <v>No Data</v>
          </cell>
          <cell r="Q81" t="str">
            <v>No Data</v>
          </cell>
          <cell r="R81" t="str">
            <v>No Data</v>
          </cell>
        </row>
        <row r="82">
          <cell r="A82" t="str">
            <v xml:space="preserve">Bad Debts </v>
          </cell>
          <cell r="B82" t="str">
            <v>H561</v>
          </cell>
          <cell r="C82" t="str">
            <v>Worksheet E, Pt B Column 1.01, Line 27</v>
          </cell>
          <cell r="D82" t="str">
            <v>No Data</v>
          </cell>
          <cell r="E82" t="str">
            <v>No Data</v>
          </cell>
          <cell r="F82" t="str">
            <v>No Data</v>
          </cell>
          <cell r="G82" t="str">
            <v>No Data</v>
          </cell>
          <cell r="H82" t="str">
            <v>No Data</v>
          </cell>
          <cell r="I82" t="str">
            <v>No Data</v>
          </cell>
          <cell r="J82" t="str">
            <v>No Data</v>
          </cell>
          <cell r="L82" t="str">
            <v>No Data</v>
          </cell>
          <cell r="M82" t="str">
            <v>No Data</v>
          </cell>
          <cell r="N82" t="str">
            <v>No Data</v>
          </cell>
          <cell r="O82" t="str">
            <v>No Data</v>
          </cell>
          <cell r="P82" t="str">
            <v>No Data</v>
          </cell>
          <cell r="Q82" t="str">
            <v>No Data</v>
          </cell>
          <cell r="R82" t="str">
            <v>No Data</v>
          </cell>
        </row>
        <row r="83">
          <cell r="A83" t="str">
            <v>Bad Debts - SUB I</v>
          </cell>
          <cell r="B83" t="str">
            <v>H565</v>
          </cell>
          <cell r="C83" t="str">
            <v>Worksheet E, Pt B Column 1.01, Line 27.01</v>
          </cell>
          <cell r="D83" t="str">
            <v>No Data</v>
          </cell>
          <cell r="E83" t="str">
            <v>No Data</v>
          </cell>
          <cell r="F83" t="str">
            <v>No Data</v>
          </cell>
          <cell r="G83" t="str">
            <v>No Data</v>
          </cell>
          <cell r="H83" t="str">
            <v>No Data</v>
          </cell>
          <cell r="I83" t="str">
            <v>No Data</v>
          </cell>
          <cell r="J83" t="str">
            <v>No Data</v>
          </cell>
          <cell r="L83" t="str">
            <v>No Data</v>
          </cell>
          <cell r="M83" t="str">
            <v>No Data</v>
          </cell>
          <cell r="N83" t="str">
            <v>No Data</v>
          </cell>
          <cell r="O83" t="str">
            <v>No Data</v>
          </cell>
          <cell r="P83" t="str">
            <v>No Data</v>
          </cell>
          <cell r="Q83" t="str">
            <v>No Data</v>
          </cell>
          <cell r="R83" t="str">
            <v>No Data</v>
          </cell>
        </row>
        <row r="84">
          <cell r="A84" t="str">
            <v>Bad Debts - SUB II</v>
          </cell>
          <cell r="B84" t="str">
            <v>H569</v>
          </cell>
          <cell r="C84" t="str">
            <v>Worksheet E, Pt B Column 1.01, Line 27 Sub I</v>
          </cell>
          <cell r="D84" t="str">
            <v>No Data</v>
          </cell>
          <cell r="E84" t="str">
            <v>No Data</v>
          </cell>
          <cell r="F84" t="str">
            <v>No Data</v>
          </cell>
          <cell r="G84" t="str">
            <v>No Data</v>
          </cell>
          <cell r="H84" t="str">
            <v>No Data</v>
          </cell>
          <cell r="I84" t="str">
            <v>No Data</v>
          </cell>
          <cell r="J84" t="str">
            <v>No Data</v>
          </cell>
          <cell r="L84" t="str">
            <v>No Data</v>
          </cell>
          <cell r="M84" t="str">
            <v>No Data</v>
          </cell>
          <cell r="N84" t="str">
            <v>No Data</v>
          </cell>
          <cell r="O84" t="str">
            <v>No Data</v>
          </cell>
          <cell r="P84" t="str">
            <v>No Data</v>
          </cell>
          <cell r="Q84" t="str">
            <v>No Data</v>
          </cell>
          <cell r="R84" t="str">
            <v>No Data</v>
          </cell>
        </row>
        <row r="85">
          <cell r="A85" t="str">
            <v xml:space="preserve">Reduced Reimbursable Bad Debts </v>
          </cell>
          <cell r="B85" t="str">
            <v>H562</v>
          </cell>
          <cell r="C85" t="str">
            <v>Worksheet E, Pt B Column 1.01, Line 27.01 Sub I</v>
          </cell>
          <cell r="D85" t="str">
            <v>No Data</v>
          </cell>
          <cell r="E85" t="str">
            <v>No Data</v>
          </cell>
          <cell r="F85" t="str">
            <v>No Data</v>
          </cell>
          <cell r="G85" t="str">
            <v>No Data</v>
          </cell>
          <cell r="H85" t="str">
            <v>No Data</v>
          </cell>
          <cell r="I85" t="str">
            <v>No Data</v>
          </cell>
          <cell r="J85" t="str">
            <v>No Data</v>
          </cell>
          <cell r="L85" t="str">
            <v>No Data</v>
          </cell>
          <cell r="M85" t="str">
            <v>No Data</v>
          </cell>
          <cell r="N85" t="str">
            <v>No Data</v>
          </cell>
          <cell r="O85" t="str">
            <v>No Data</v>
          </cell>
          <cell r="P85" t="str">
            <v>No Data</v>
          </cell>
          <cell r="Q85" t="str">
            <v>No Data</v>
          </cell>
          <cell r="R85" t="str">
            <v>No Data</v>
          </cell>
        </row>
        <row r="86">
          <cell r="A86" t="str">
            <v>Reduced Reimbursable Bad Debts - SUB I</v>
          </cell>
          <cell r="B86" t="str">
            <v>H566</v>
          </cell>
          <cell r="C86" t="str">
            <v>Worksheet E, Pt B Column 1.01, Line 27 Sub II</v>
          </cell>
          <cell r="D86" t="str">
            <v>No Data</v>
          </cell>
          <cell r="E86" t="str">
            <v>No Data</v>
          </cell>
          <cell r="F86" t="str">
            <v>No Data</v>
          </cell>
          <cell r="G86" t="str">
            <v>No Data</v>
          </cell>
          <cell r="H86" t="str">
            <v>No Data</v>
          </cell>
          <cell r="I86" t="str">
            <v>No Data</v>
          </cell>
          <cell r="J86" t="str">
            <v>No Data</v>
          </cell>
          <cell r="L86" t="str">
            <v>No Data</v>
          </cell>
          <cell r="M86" t="str">
            <v>No Data</v>
          </cell>
          <cell r="N86" t="str">
            <v>No Data</v>
          </cell>
          <cell r="O86" t="str">
            <v>No Data</v>
          </cell>
          <cell r="P86" t="str">
            <v>No Data</v>
          </cell>
          <cell r="Q86" t="str">
            <v>No Data</v>
          </cell>
          <cell r="R86" t="str">
            <v>No Data</v>
          </cell>
        </row>
        <row r="87">
          <cell r="A87" t="str">
            <v>Reduced Reimbursable Bad Debts - SUB II</v>
          </cell>
          <cell r="B87" t="str">
            <v>H570</v>
          </cell>
          <cell r="C87" t="str">
            <v>Worksheet E, Pt B Column 1.01, Line 27.01 Sub II</v>
          </cell>
          <cell r="D87" t="str">
            <v>No Data</v>
          </cell>
          <cell r="E87" t="str">
            <v>No Data</v>
          </cell>
          <cell r="F87" t="str">
            <v>No Data</v>
          </cell>
          <cell r="G87" t="str">
            <v>No Data</v>
          </cell>
          <cell r="H87" t="str">
            <v>No Data</v>
          </cell>
          <cell r="I87" t="str">
            <v>No Data</v>
          </cell>
          <cell r="J87" t="str">
            <v>No Data</v>
          </cell>
          <cell r="L87" t="str">
            <v>No Data</v>
          </cell>
          <cell r="M87" t="str">
            <v>No Data</v>
          </cell>
          <cell r="N87" t="str">
            <v>No Data</v>
          </cell>
          <cell r="O87" t="str">
            <v>No Data</v>
          </cell>
          <cell r="P87" t="str">
            <v>No Data</v>
          </cell>
          <cell r="Q87" t="str">
            <v>No Data</v>
          </cell>
          <cell r="R87" t="str">
            <v>No Data</v>
          </cell>
        </row>
        <row r="88">
          <cell r="A88" t="str">
            <v>ASC Reimbursement (Lesser Ln 16 or 18)</v>
          </cell>
          <cell r="B88" t="str">
            <v>F1915</v>
          </cell>
          <cell r="C88" t="str">
            <v>Worksheet E, Pt C Column 1+1.01, Line 19</v>
          </cell>
          <cell r="D88" t="str">
            <v>No Data</v>
          </cell>
          <cell r="E88" t="str">
            <v>No Data</v>
          </cell>
          <cell r="F88" t="str">
            <v>No Data</v>
          </cell>
          <cell r="G88" t="str">
            <v>No Data</v>
          </cell>
          <cell r="H88" t="str">
            <v>No Data</v>
          </cell>
          <cell r="I88" t="str">
            <v>No Data</v>
          </cell>
          <cell r="J88" t="str">
            <v>No Data</v>
          </cell>
          <cell r="L88" t="str">
            <v>No Data</v>
          </cell>
          <cell r="M88" t="str">
            <v>No Data</v>
          </cell>
          <cell r="N88" t="str">
            <v>No Data</v>
          </cell>
          <cell r="O88" t="str">
            <v>No Data</v>
          </cell>
          <cell r="P88" t="str">
            <v>No Data</v>
          </cell>
          <cell r="Q88" t="str">
            <v>No Data</v>
          </cell>
          <cell r="R88" t="str">
            <v>No Data</v>
          </cell>
        </row>
        <row r="89">
          <cell r="A89" t="str">
            <v>Lesser of Line 16 or Line 18</v>
          </cell>
          <cell r="B89" t="str">
            <v>F1920</v>
          </cell>
          <cell r="C89" t="str">
            <v>Worksheet E, Pt D Column 1+1.01, Line 19</v>
          </cell>
          <cell r="D89" t="str">
            <v>No Data</v>
          </cell>
          <cell r="E89" t="str">
            <v>No Data</v>
          </cell>
          <cell r="F89" t="str">
            <v>No Data</v>
          </cell>
          <cell r="G89" t="str">
            <v>No Data</v>
          </cell>
          <cell r="H89" t="str">
            <v>No Data</v>
          </cell>
          <cell r="I89" t="str">
            <v>No Data</v>
          </cell>
          <cell r="J89" t="str">
            <v>No Data</v>
          </cell>
          <cell r="L89" t="str">
            <v>No Data</v>
          </cell>
          <cell r="M89" t="str">
            <v>No Data</v>
          </cell>
          <cell r="N89" t="str">
            <v>No Data</v>
          </cell>
          <cell r="O89" t="str">
            <v>No Data</v>
          </cell>
          <cell r="P89" t="str">
            <v>No Data</v>
          </cell>
          <cell r="Q89" t="str">
            <v>No Data</v>
          </cell>
          <cell r="R89" t="str">
            <v>No Data</v>
          </cell>
        </row>
        <row r="90">
          <cell r="A90" t="str">
            <v>Lesser of Line 16 or Line 18</v>
          </cell>
          <cell r="B90" t="str">
            <v>F1925</v>
          </cell>
          <cell r="C90" t="str">
            <v>Worksheet E, Pt E Column 1+1.01, Line 19</v>
          </cell>
          <cell r="D90" t="str">
            <v>No Data</v>
          </cell>
          <cell r="E90" t="str">
            <v>No Data</v>
          </cell>
          <cell r="F90" t="str">
            <v>No Data</v>
          </cell>
          <cell r="G90" t="str">
            <v>No Data</v>
          </cell>
          <cell r="H90" t="str">
            <v>No Data</v>
          </cell>
          <cell r="I90" t="str">
            <v>No Data</v>
          </cell>
          <cell r="J90" t="str">
            <v>No Data</v>
          </cell>
          <cell r="L90" t="str">
            <v>No Data</v>
          </cell>
          <cell r="M90" t="str">
            <v>No Data</v>
          </cell>
          <cell r="N90" t="str">
            <v>No Data</v>
          </cell>
          <cell r="O90" t="str">
            <v>No Data</v>
          </cell>
          <cell r="P90" t="str">
            <v>No Data</v>
          </cell>
          <cell r="Q90" t="str">
            <v>No Data</v>
          </cell>
          <cell r="R90" t="str">
            <v>No Data</v>
          </cell>
        </row>
        <row r="109">
          <cell r="A109" t="str">
            <v>Total Outpatient Cost</v>
          </cell>
          <cell r="B109" t="str">
            <v>OUT_COST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L109" t="e">
            <v>#VALUE!</v>
          </cell>
          <cell r="M109" t="e">
            <v>#VALUE!</v>
          </cell>
          <cell r="N109" t="e">
            <v>#VALUE!</v>
          </cell>
          <cell r="O109" t="e">
            <v>#VALUE!</v>
          </cell>
          <cell r="P109" t="e">
            <v>#VALUE!</v>
          </cell>
          <cell r="Q109" t="e">
            <v>#VALUE!</v>
          </cell>
          <cell r="R109" t="e">
            <v>#VALUE!</v>
          </cell>
        </row>
        <row r="111">
          <cell r="A111" t="str">
            <v>Subtotal Costs-Outpatient ASC-Hospital</v>
          </cell>
          <cell r="B111" t="str">
            <v>H51</v>
          </cell>
          <cell r="C111" t="str">
            <v>Worksheet D, Pt V Column 6, Line 104</v>
          </cell>
          <cell r="D111" t="str">
            <v>No Data</v>
          </cell>
          <cell r="E111" t="str">
            <v>No Data</v>
          </cell>
          <cell r="F111" t="str">
            <v>No Data</v>
          </cell>
          <cell r="G111" t="str">
            <v>No Data</v>
          </cell>
          <cell r="H111" t="str">
            <v>No Data</v>
          </cell>
          <cell r="I111" t="str">
            <v>No Data</v>
          </cell>
          <cell r="J111" t="str">
            <v>No Data</v>
          </cell>
          <cell r="L111" t="str">
            <v>No Data</v>
          </cell>
          <cell r="M111" t="str">
            <v>No Data</v>
          </cell>
          <cell r="N111" t="str">
            <v>No Data</v>
          </cell>
          <cell r="O111" t="str">
            <v>No Data</v>
          </cell>
          <cell r="P111" t="str">
            <v>No Data</v>
          </cell>
          <cell r="Q111" t="str">
            <v>No Data</v>
          </cell>
          <cell r="R111" t="str">
            <v>No Data</v>
          </cell>
        </row>
        <row r="112">
          <cell r="A112" t="str">
            <v>Subtotal Costs-Outpatient Radiology-Hospital</v>
          </cell>
          <cell r="B112" t="str">
            <v>H52</v>
          </cell>
          <cell r="C112" t="str">
            <v>Worksheet D, Pt V Column 7, Line 104</v>
          </cell>
          <cell r="D112" t="str">
            <v>No Data</v>
          </cell>
          <cell r="E112" t="str">
            <v>No Data</v>
          </cell>
          <cell r="F112" t="str">
            <v>No Data</v>
          </cell>
          <cell r="G112" t="str">
            <v>No Data</v>
          </cell>
          <cell r="H112" t="str">
            <v>No Data</v>
          </cell>
          <cell r="I112" t="str">
            <v>No Data</v>
          </cell>
          <cell r="J112" t="str">
            <v>No Data</v>
          </cell>
          <cell r="L112" t="str">
            <v>No Data</v>
          </cell>
          <cell r="M112" t="str">
            <v>No Data</v>
          </cell>
          <cell r="N112" t="str">
            <v>No Data</v>
          </cell>
          <cell r="O112" t="str">
            <v>No Data</v>
          </cell>
          <cell r="P112" t="str">
            <v>No Data</v>
          </cell>
          <cell r="Q112" t="str">
            <v>No Data</v>
          </cell>
          <cell r="R112" t="str">
            <v>No Data</v>
          </cell>
        </row>
        <row r="113">
          <cell r="A113" t="str">
            <v>Subtotal Costs-Other OP Diagnostic-Hospital</v>
          </cell>
          <cell r="B113" t="str">
            <v>H53</v>
          </cell>
          <cell r="C113" t="str">
            <v>Worksheet D, Pt V Column 8, Line 104</v>
          </cell>
          <cell r="D113" t="str">
            <v>No Data</v>
          </cell>
          <cell r="E113" t="str">
            <v>No Data</v>
          </cell>
          <cell r="F113" t="str">
            <v>No Data</v>
          </cell>
          <cell r="G113" t="str">
            <v>No Data</v>
          </cell>
          <cell r="H113" t="str">
            <v>No Data</v>
          </cell>
          <cell r="I113" t="str">
            <v>No Data</v>
          </cell>
          <cell r="J113" t="str">
            <v>No Data</v>
          </cell>
          <cell r="L113" t="str">
            <v>No Data</v>
          </cell>
          <cell r="M113" t="str">
            <v>No Data</v>
          </cell>
          <cell r="N113" t="str">
            <v>No Data</v>
          </cell>
          <cell r="O113" t="str">
            <v>No Data</v>
          </cell>
          <cell r="P113" t="str">
            <v>No Data</v>
          </cell>
          <cell r="Q113" t="str">
            <v>No Data</v>
          </cell>
          <cell r="R113" t="str">
            <v>No Data</v>
          </cell>
        </row>
        <row r="114">
          <cell r="A114" t="str">
            <v>Subtotal Costs-All Other Pt B-Hospital</v>
          </cell>
          <cell r="B114" t="str">
            <v>H56</v>
          </cell>
          <cell r="C114" t="str">
            <v>Worksheet D, Pt V Column 9, Line 104</v>
          </cell>
          <cell r="D114" t="str">
            <v>No Data</v>
          </cell>
          <cell r="E114" t="str">
            <v>No Data</v>
          </cell>
          <cell r="F114" t="str">
            <v>No Data</v>
          </cell>
          <cell r="G114" t="str">
            <v>No Data</v>
          </cell>
          <cell r="H114" t="str">
            <v>No Data</v>
          </cell>
          <cell r="I114" t="str">
            <v>No Data</v>
          </cell>
          <cell r="J114" t="str">
            <v>No Data</v>
          </cell>
          <cell r="L114" t="str">
            <v>No Data</v>
          </cell>
          <cell r="M114" t="str">
            <v>No Data</v>
          </cell>
          <cell r="N114" t="str">
            <v>No Data</v>
          </cell>
          <cell r="O114" t="str">
            <v>No Data</v>
          </cell>
          <cell r="P114" t="str">
            <v>No Data</v>
          </cell>
          <cell r="Q114" t="str">
            <v>No Data</v>
          </cell>
          <cell r="R114" t="str">
            <v>No Data</v>
          </cell>
        </row>
        <row r="115">
          <cell r="A115" t="str">
            <v>Subtotal Costs-PPS services</v>
          </cell>
          <cell r="B115" t="str">
            <v>H331</v>
          </cell>
          <cell r="C115" t="str">
            <v>Worksheet D, Pt V Column 9.01, Line 104</v>
          </cell>
          <cell r="D115" t="str">
            <v>No Data</v>
          </cell>
          <cell r="E115" t="str">
            <v>No Data</v>
          </cell>
          <cell r="F115" t="str">
            <v>No Data</v>
          </cell>
          <cell r="G115" t="str">
            <v>No Data</v>
          </cell>
          <cell r="H115" t="str">
            <v>No Data</v>
          </cell>
          <cell r="I115" t="str">
            <v>No Data</v>
          </cell>
          <cell r="J115" t="str">
            <v>No Data</v>
          </cell>
          <cell r="L115" t="str">
            <v>No Data</v>
          </cell>
          <cell r="M115" t="str">
            <v>No Data</v>
          </cell>
          <cell r="N115" t="str">
            <v>No Data</v>
          </cell>
          <cell r="O115" t="str">
            <v>No Data</v>
          </cell>
          <cell r="P115" t="str">
            <v>No Data</v>
          </cell>
          <cell r="Q115" t="str">
            <v>No Data</v>
          </cell>
          <cell r="R115" t="str">
            <v>No Data</v>
          </cell>
        </row>
        <row r="116">
          <cell r="A116" t="str">
            <v>Program Costs: All Other on or after August 1, 2000 - Hospital</v>
          </cell>
          <cell r="B116" t="str">
            <v>H553</v>
          </cell>
          <cell r="C116" t="str">
            <v>Worksheet D, Pt V Column 9.02, Line 104</v>
          </cell>
          <cell r="D116" t="str">
            <v>No Data</v>
          </cell>
          <cell r="E116" t="str">
            <v>No Data</v>
          </cell>
          <cell r="F116" t="str">
            <v>No Data</v>
          </cell>
          <cell r="G116" t="str">
            <v>No Data</v>
          </cell>
          <cell r="H116" t="str">
            <v>No Data</v>
          </cell>
          <cell r="I116" t="str">
            <v>No Data</v>
          </cell>
          <cell r="J116" t="str">
            <v>No Data</v>
          </cell>
          <cell r="L116" t="str">
            <v>No Data</v>
          </cell>
          <cell r="M116" t="str">
            <v>No Data</v>
          </cell>
          <cell r="N116" t="str">
            <v>No Data</v>
          </cell>
          <cell r="O116" t="str">
            <v>No Data</v>
          </cell>
          <cell r="P116" t="str">
            <v>No Data</v>
          </cell>
          <cell r="Q116" t="str">
            <v>No Data</v>
          </cell>
          <cell r="R116" t="str">
            <v>No Data</v>
          </cell>
        </row>
        <row r="117">
          <cell r="A117" t="str">
            <v>Program Costs: All Other on or after August 1, 2000 - Hospital</v>
          </cell>
          <cell r="B117" t="str">
            <v>H556</v>
          </cell>
          <cell r="C117" t="str">
            <v>Worksheet D, Pt V Column 9.03, Line 104</v>
          </cell>
          <cell r="D117" t="str">
            <v>No Data</v>
          </cell>
          <cell r="E117" t="str">
            <v>No Data</v>
          </cell>
          <cell r="F117" t="str">
            <v>No Data</v>
          </cell>
          <cell r="G117" t="str">
            <v>No Data</v>
          </cell>
          <cell r="H117" t="str">
            <v>No Data</v>
          </cell>
          <cell r="I117" t="str">
            <v>No Data</v>
          </cell>
          <cell r="J117" t="str">
            <v>No Data</v>
          </cell>
          <cell r="L117" t="str">
            <v>No Data</v>
          </cell>
          <cell r="M117" t="str">
            <v>No Data</v>
          </cell>
          <cell r="N117" t="str">
            <v>No Data</v>
          </cell>
          <cell r="O117" t="str">
            <v>No Data</v>
          </cell>
          <cell r="P117" t="str">
            <v>No Data</v>
          </cell>
          <cell r="Q117" t="str">
            <v>No Data</v>
          </cell>
          <cell r="R117" t="str">
            <v>No Data</v>
          </cell>
        </row>
        <row r="118">
          <cell r="A118" t="str">
            <v>Program Costs</v>
          </cell>
          <cell r="B118" t="str">
            <v>H183</v>
          </cell>
          <cell r="C118" t="str">
            <v>Worksheet D, Pt VI Column 1 Line 3</v>
          </cell>
          <cell r="D118" t="str">
            <v>No Data</v>
          </cell>
          <cell r="E118" t="str">
            <v>No Data</v>
          </cell>
          <cell r="F118" t="str">
            <v>No Data</v>
          </cell>
          <cell r="G118" t="str">
            <v>No Data</v>
          </cell>
          <cell r="H118" t="str">
            <v>No Data</v>
          </cell>
          <cell r="I118" t="str">
            <v>No Data</v>
          </cell>
          <cell r="J118" t="str">
            <v>No Data</v>
          </cell>
          <cell r="L118" t="str">
            <v>No Data</v>
          </cell>
          <cell r="M118" t="str">
            <v>No Data</v>
          </cell>
          <cell r="N118" t="str">
            <v>No Data</v>
          </cell>
          <cell r="O118" t="str">
            <v>No Data</v>
          </cell>
          <cell r="P118" t="str">
            <v>No Data</v>
          </cell>
          <cell r="Q118" t="str">
            <v>No Data</v>
          </cell>
          <cell r="R118" t="str">
            <v>No Data</v>
          </cell>
        </row>
        <row r="119">
          <cell r="A119" t="str">
            <v>Subtotal Costs-Outpatient ASC-Subprovider I</v>
          </cell>
          <cell r="B119" t="str">
            <v>H57</v>
          </cell>
          <cell r="C119" t="str">
            <v>Worksheet D, Pt V Column 6, Line 104 Sub I</v>
          </cell>
          <cell r="D119" t="str">
            <v>No Data</v>
          </cell>
          <cell r="E119" t="str">
            <v>No Data</v>
          </cell>
          <cell r="F119" t="str">
            <v>No Data</v>
          </cell>
          <cell r="G119" t="str">
            <v>No Data</v>
          </cell>
          <cell r="H119" t="str">
            <v>No Data</v>
          </cell>
          <cell r="I119" t="str">
            <v>No Data</v>
          </cell>
          <cell r="J119" t="str">
            <v>No Data</v>
          </cell>
          <cell r="L119" t="str">
            <v>No Data</v>
          </cell>
          <cell r="M119" t="str">
            <v>No Data</v>
          </cell>
          <cell r="N119" t="str">
            <v>No Data</v>
          </cell>
          <cell r="O119" t="str">
            <v>No Data</v>
          </cell>
          <cell r="P119" t="str">
            <v>No Data</v>
          </cell>
          <cell r="Q119" t="str">
            <v>No Data</v>
          </cell>
          <cell r="R119" t="str">
            <v>No Data</v>
          </cell>
        </row>
        <row r="120">
          <cell r="A120" t="str">
            <v>Subtotal Costs-Outpatient Radiology-Subprovider I</v>
          </cell>
          <cell r="B120" t="str">
            <v>H58</v>
          </cell>
          <cell r="C120" t="str">
            <v>Worksheet D, Pt V Column 7, Line 104 Sub I</v>
          </cell>
          <cell r="D120" t="str">
            <v>No Data</v>
          </cell>
          <cell r="E120" t="str">
            <v>No Data</v>
          </cell>
          <cell r="F120" t="str">
            <v>No Data</v>
          </cell>
          <cell r="G120" t="str">
            <v>No Data</v>
          </cell>
          <cell r="H120" t="str">
            <v>No Data</v>
          </cell>
          <cell r="I120" t="str">
            <v>No Data</v>
          </cell>
          <cell r="J120" t="str">
            <v>No Data</v>
          </cell>
          <cell r="L120" t="str">
            <v>No Data</v>
          </cell>
          <cell r="M120" t="str">
            <v>No Data</v>
          </cell>
          <cell r="N120" t="str">
            <v>No Data</v>
          </cell>
          <cell r="O120" t="str">
            <v>No Data</v>
          </cell>
          <cell r="P120" t="str">
            <v>No Data</v>
          </cell>
          <cell r="Q120" t="str">
            <v>No Data</v>
          </cell>
          <cell r="R120" t="str">
            <v>No Data</v>
          </cell>
        </row>
        <row r="121">
          <cell r="A121" t="str">
            <v>Subtotal Costs-Other OP Diagnostic-Subprovider I</v>
          </cell>
          <cell r="B121" t="str">
            <v>H59</v>
          </cell>
          <cell r="C121" t="str">
            <v>Worksheet D, Pt V Column 8, Line 104 Sub I</v>
          </cell>
          <cell r="D121" t="str">
            <v>No Data</v>
          </cell>
          <cell r="E121" t="str">
            <v>No Data</v>
          </cell>
          <cell r="F121" t="str">
            <v>No Data</v>
          </cell>
          <cell r="G121" t="str">
            <v>No Data</v>
          </cell>
          <cell r="H121" t="str">
            <v>No Data</v>
          </cell>
          <cell r="I121" t="str">
            <v>No Data</v>
          </cell>
          <cell r="J121" t="str">
            <v>No Data</v>
          </cell>
          <cell r="L121" t="str">
            <v>No Data</v>
          </cell>
          <cell r="M121" t="str">
            <v>No Data</v>
          </cell>
          <cell r="N121" t="str">
            <v>No Data</v>
          </cell>
          <cell r="O121" t="str">
            <v>No Data</v>
          </cell>
          <cell r="P121" t="str">
            <v>No Data</v>
          </cell>
          <cell r="Q121" t="str">
            <v>No Data</v>
          </cell>
          <cell r="R121" t="str">
            <v>No Data</v>
          </cell>
        </row>
        <row r="122">
          <cell r="A122" t="str">
            <v>Program Costs: All Other + PPS Services - SUB I</v>
          </cell>
          <cell r="B122" t="str">
            <v>H60</v>
          </cell>
          <cell r="C122" t="str">
            <v>Worksheet D, Pt V Column 9 + 9.01, Line 104 Sub I</v>
          </cell>
          <cell r="D122" t="str">
            <v>No Data</v>
          </cell>
          <cell r="E122" t="str">
            <v>No Data</v>
          </cell>
          <cell r="F122" t="str">
            <v>No Data</v>
          </cell>
          <cell r="G122" t="str">
            <v>No Data</v>
          </cell>
          <cell r="H122" t="str">
            <v>No Data</v>
          </cell>
          <cell r="I122" t="str">
            <v>No Data</v>
          </cell>
          <cell r="J122" t="str">
            <v>No Data</v>
          </cell>
          <cell r="L122" t="str">
            <v>No Data</v>
          </cell>
          <cell r="M122" t="str">
            <v>No Data</v>
          </cell>
          <cell r="N122" t="str">
            <v>No Data</v>
          </cell>
          <cell r="O122" t="str">
            <v>No Data</v>
          </cell>
          <cell r="P122" t="str">
            <v>No Data</v>
          </cell>
          <cell r="Q122" t="str">
            <v>No Data</v>
          </cell>
          <cell r="R122" t="str">
            <v>No Data</v>
          </cell>
        </row>
        <row r="123">
          <cell r="A123" t="str">
            <v>Subtotal Costs-PPS services</v>
          </cell>
          <cell r="B123" t="str">
            <v>H332</v>
          </cell>
          <cell r="C123" t="str">
            <v>Worksheet D, Pt V Column 9.01, Line 104 Sub I</v>
          </cell>
          <cell r="D123" t="str">
            <v>No Data</v>
          </cell>
          <cell r="E123" t="str">
            <v>No Data</v>
          </cell>
          <cell r="F123" t="str">
            <v>No Data</v>
          </cell>
          <cell r="G123" t="str">
            <v>No Data</v>
          </cell>
          <cell r="H123" t="str">
            <v>No Data</v>
          </cell>
          <cell r="I123" t="str">
            <v>No Data</v>
          </cell>
          <cell r="J123" t="str">
            <v>No Data</v>
          </cell>
          <cell r="L123" t="str">
            <v>No Data</v>
          </cell>
          <cell r="M123" t="str">
            <v>No Data</v>
          </cell>
          <cell r="N123" t="str">
            <v>No Data</v>
          </cell>
          <cell r="O123" t="str">
            <v>No Data</v>
          </cell>
          <cell r="P123" t="str">
            <v>No Data</v>
          </cell>
          <cell r="Q123" t="str">
            <v>No Data</v>
          </cell>
          <cell r="R123" t="str">
            <v>No Data</v>
          </cell>
        </row>
        <row r="124">
          <cell r="A124" t="str">
            <v>Program Costs: All Other on or after August 1, 2000 - SUB I</v>
          </cell>
          <cell r="B124" t="str">
            <v>H554</v>
          </cell>
          <cell r="C124" t="str">
            <v>Worksheet D, Pt V Column 9.02, Line 104 Sub I</v>
          </cell>
          <cell r="D124" t="str">
            <v>No Data</v>
          </cell>
          <cell r="E124" t="str">
            <v>No Data</v>
          </cell>
          <cell r="F124" t="str">
            <v>No Data</v>
          </cell>
          <cell r="G124" t="str">
            <v>No Data</v>
          </cell>
          <cell r="H124" t="str">
            <v>No Data</v>
          </cell>
          <cell r="I124" t="str">
            <v>No Data</v>
          </cell>
          <cell r="J124" t="str">
            <v>No Data</v>
          </cell>
          <cell r="L124" t="str">
            <v>No Data</v>
          </cell>
          <cell r="M124" t="str">
            <v>No Data</v>
          </cell>
          <cell r="N124" t="str">
            <v>No Data</v>
          </cell>
          <cell r="O124" t="str">
            <v>No Data</v>
          </cell>
          <cell r="P124" t="str">
            <v>No Data</v>
          </cell>
          <cell r="Q124" t="str">
            <v>No Data</v>
          </cell>
          <cell r="R124" t="str">
            <v>No Data</v>
          </cell>
        </row>
        <row r="125">
          <cell r="A125" t="str">
            <v>Program Costs: All Other on or after August 1, 2000 - SUB I</v>
          </cell>
          <cell r="B125" t="str">
            <v>H557</v>
          </cell>
          <cell r="C125" t="str">
            <v>Worksheet D, Pt V Column 9.03, Line 104 Sub I</v>
          </cell>
          <cell r="D125" t="str">
            <v>No Data</v>
          </cell>
          <cell r="E125" t="str">
            <v>No Data</v>
          </cell>
          <cell r="F125" t="str">
            <v>No Data</v>
          </cell>
          <cell r="G125" t="str">
            <v>No Data</v>
          </cell>
          <cell r="H125" t="str">
            <v>No Data</v>
          </cell>
          <cell r="I125" t="str">
            <v>No Data</v>
          </cell>
          <cell r="J125" t="str">
            <v>No Data</v>
          </cell>
          <cell r="L125" t="str">
            <v>No Data</v>
          </cell>
          <cell r="M125" t="str">
            <v>No Data</v>
          </cell>
          <cell r="N125" t="str">
            <v>No Data</v>
          </cell>
          <cell r="O125" t="str">
            <v>No Data</v>
          </cell>
          <cell r="P125" t="str">
            <v>No Data</v>
          </cell>
          <cell r="Q125" t="str">
            <v>No Data</v>
          </cell>
          <cell r="R125" t="str">
            <v>No Data</v>
          </cell>
        </row>
        <row r="126">
          <cell r="A126" t="str">
            <v>Subtotal Costs-Outpatient ASC-Subprovider II</v>
          </cell>
          <cell r="B126" t="str">
            <v>H61</v>
          </cell>
          <cell r="C126" t="str">
            <v>Worksheet D, Pt V Column 6, Line 104 Sub II</v>
          </cell>
          <cell r="D126" t="str">
            <v>No Data</v>
          </cell>
          <cell r="E126" t="str">
            <v>No Data</v>
          </cell>
          <cell r="F126" t="str">
            <v>No Data</v>
          </cell>
          <cell r="G126" t="str">
            <v>No Data</v>
          </cell>
          <cell r="H126" t="str">
            <v>No Data</v>
          </cell>
          <cell r="I126" t="str">
            <v>No Data</v>
          </cell>
          <cell r="J126" t="str">
            <v>No Data</v>
          </cell>
          <cell r="L126" t="str">
            <v>No Data</v>
          </cell>
          <cell r="M126" t="str">
            <v>No Data</v>
          </cell>
          <cell r="N126" t="str">
            <v>No Data</v>
          </cell>
          <cell r="O126" t="str">
            <v>No Data</v>
          </cell>
          <cell r="P126" t="str">
            <v>No Data</v>
          </cell>
          <cell r="Q126" t="str">
            <v>No Data</v>
          </cell>
          <cell r="R126" t="str">
            <v>No Data</v>
          </cell>
        </row>
        <row r="127">
          <cell r="A127" t="str">
            <v>Subtotal Costs-Outpatient Radiology-Subprovider II</v>
          </cell>
          <cell r="B127" t="str">
            <v>H62</v>
          </cell>
          <cell r="C127" t="str">
            <v>Worksheet D, Pt V Column 7, Line 104 Sub II</v>
          </cell>
          <cell r="D127" t="str">
            <v>No Data</v>
          </cell>
          <cell r="E127" t="str">
            <v>No Data</v>
          </cell>
          <cell r="F127" t="str">
            <v>No Data</v>
          </cell>
          <cell r="G127" t="str">
            <v>No Data</v>
          </cell>
          <cell r="H127" t="str">
            <v>No Data</v>
          </cell>
          <cell r="I127" t="str">
            <v>No Data</v>
          </cell>
          <cell r="J127" t="str">
            <v>No Data</v>
          </cell>
          <cell r="L127" t="str">
            <v>No Data</v>
          </cell>
          <cell r="M127" t="str">
            <v>No Data</v>
          </cell>
          <cell r="N127" t="str">
            <v>No Data</v>
          </cell>
          <cell r="O127" t="str">
            <v>No Data</v>
          </cell>
          <cell r="P127" t="str">
            <v>No Data</v>
          </cell>
          <cell r="Q127" t="str">
            <v>No Data</v>
          </cell>
          <cell r="R127" t="str">
            <v>No Data</v>
          </cell>
        </row>
        <row r="128">
          <cell r="A128" t="str">
            <v>Subtotal Costs-Other OP Diagnostic-Subprovider II</v>
          </cell>
          <cell r="B128" t="str">
            <v>H63</v>
          </cell>
          <cell r="C128" t="str">
            <v>Worksheet D, Pt V Column 8, Line 104 Sub II</v>
          </cell>
          <cell r="D128" t="str">
            <v>No Data</v>
          </cell>
          <cell r="E128" t="str">
            <v>No Data</v>
          </cell>
          <cell r="F128" t="str">
            <v>No Data</v>
          </cell>
          <cell r="G128" t="str">
            <v>No Data</v>
          </cell>
          <cell r="H128" t="str">
            <v>No Data</v>
          </cell>
          <cell r="I128" t="str">
            <v>No Data</v>
          </cell>
          <cell r="J128" t="str">
            <v>No Data</v>
          </cell>
          <cell r="L128" t="str">
            <v>No Data</v>
          </cell>
          <cell r="M128" t="str">
            <v>No Data</v>
          </cell>
          <cell r="N128" t="str">
            <v>No Data</v>
          </cell>
          <cell r="O128" t="str">
            <v>No Data</v>
          </cell>
          <cell r="P128" t="str">
            <v>No Data</v>
          </cell>
          <cell r="Q128" t="str">
            <v>No Data</v>
          </cell>
          <cell r="R128" t="str">
            <v>No Data</v>
          </cell>
        </row>
        <row r="129">
          <cell r="A129" t="str">
            <v>Program Costs: All Other + PPS Services - SUB II</v>
          </cell>
          <cell r="B129" t="str">
            <v>H64</v>
          </cell>
          <cell r="C129" t="str">
            <v>Worksheet D, Pt V Column 9 + 9.01, Line 104 Sub II</v>
          </cell>
          <cell r="D129" t="str">
            <v>No Data</v>
          </cell>
          <cell r="E129" t="str">
            <v>No Data</v>
          </cell>
          <cell r="F129" t="str">
            <v>No Data</v>
          </cell>
          <cell r="G129" t="str">
            <v>No Data</v>
          </cell>
          <cell r="H129" t="str">
            <v>No Data</v>
          </cell>
          <cell r="I129" t="str">
            <v>No Data</v>
          </cell>
          <cell r="J129" t="str">
            <v>No Data</v>
          </cell>
          <cell r="L129" t="str">
            <v>No Data</v>
          </cell>
          <cell r="M129" t="str">
            <v>No Data</v>
          </cell>
          <cell r="N129" t="str">
            <v>No Data</v>
          </cell>
          <cell r="O129" t="str">
            <v>No Data</v>
          </cell>
          <cell r="P129" t="str">
            <v>No Data</v>
          </cell>
          <cell r="Q129" t="str">
            <v>No Data</v>
          </cell>
          <cell r="R129" t="str">
            <v>No Data</v>
          </cell>
        </row>
        <row r="130">
          <cell r="A130" t="str">
            <v>Subtotal Costs-PPS services</v>
          </cell>
          <cell r="B130" t="str">
            <v>H333</v>
          </cell>
          <cell r="C130" t="str">
            <v>Worksheet D, Pt V Column 9.01, Line 104 Sub II</v>
          </cell>
          <cell r="D130" t="str">
            <v>No Data</v>
          </cell>
          <cell r="E130" t="str">
            <v>No Data</v>
          </cell>
          <cell r="F130" t="str">
            <v>No Data</v>
          </cell>
          <cell r="G130" t="str">
            <v>No Data</v>
          </cell>
          <cell r="H130" t="str">
            <v>No Data</v>
          </cell>
          <cell r="I130" t="str">
            <v>No Data</v>
          </cell>
          <cell r="J130" t="str">
            <v>No Data</v>
          </cell>
          <cell r="L130" t="str">
            <v>No Data</v>
          </cell>
          <cell r="M130" t="str">
            <v>No Data</v>
          </cell>
          <cell r="N130" t="str">
            <v>No Data</v>
          </cell>
          <cell r="O130" t="str">
            <v>No Data</v>
          </cell>
          <cell r="P130" t="str">
            <v>No Data</v>
          </cell>
          <cell r="Q130" t="str">
            <v>No Data</v>
          </cell>
          <cell r="R130" t="str">
            <v>No Data</v>
          </cell>
        </row>
        <row r="131">
          <cell r="A131" t="str">
            <v>Program Costs: All Other on or after August 1, 2000 - SUB II</v>
          </cell>
          <cell r="B131" t="str">
            <v>H555</v>
          </cell>
          <cell r="C131" t="str">
            <v>Worksheet D, Pt V Column 9.02, Line 104 Sub II</v>
          </cell>
          <cell r="D131" t="str">
            <v>No Data</v>
          </cell>
          <cell r="E131" t="str">
            <v>No Data</v>
          </cell>
          <cell r="F131" t="str">
            <v>No Data</v>
          </cell>
          <cell r="G131" t="str">
            <v>No Data</v>
          </cell>
          <cell r="H131" t="str">
            <v>No Data</v>
          </cell>
          <cell r="I131" t="str">
            <v>No Data</v>
          </cell>
          <cell r="J131" t="str">
            <v>No Data</v>
          </cell>
          <cell r="L131" t="str">
            <v>No Data</v>
          </cell>
          <cell r="M131" t="str">
            <v>No Data</v>
          </cell>
          <cell r="N131" t="str">
            <v>No Data</v>
          </cell>
          <cell r="O131" t="str">
            <v>No Data</v>
          </cell>
          <cell r="P131" t="str">
            <v>No Data</v>
          </cell>
          <cell r="Q131" t="str">
            <v>No Data</v>
          </cell>
          <cell r="R131" t="str">
            <v>No Data</v>
          </cell>
        </row>
        <row r="132">
          <cell r="A132" t="str">
            <v>Program Costs: All Other on or after August 1, 2000 - SUB II</v>
          </cell>
          <cell r="B132" t="str">
            <v>H558</v>
          </cell>
          <cell r="C132" t="str">
            <v>Worksheet D, Pt V Column 9.03, Line 104 Sub II</v>
          </cell>
          <cell r="D132" t="str">
            <v>No Data</v>
          </cell>
          <cell r="E132" t="str">
            <v>No Data</v>
          </cell>
          <cell r="F132" t="str">
            <v>No Data</v>
          </cell>
          <cell r="G132" t="str">
            <v>No Data</v>
          </cell>
          <cell r="H132" t="str">
            <v>No Data</v>
          </cell>
          <cell r="I132" t="str">
            <v>No Data</v>
          </cell>
          <cell r="J132" t="str">
            <v>No Data</v>
          </cell>
          <cell r="L132" t="str">
            <v>No Data</v>
          </cell>
          <cell r="M132" t="str">
            <v>No Data</v>
          </cell>
          <cell r="N132" t="str">
            <v>No Data</v>
          </cell>
          <cell r="O132" t="str">
            <v>No Data</v>
          </cell>
          <cell r="P132" t="str">
            <v>No Data</v>
          </cell>
          <cell r="Q132" t="str">
            <v>No Data</v>
          </cell>
          <cell r="R132" t="str">
            <v>No Data</v>
          </cell>
        </row>
        <row r="133">
          <cell r="A133" t="str">
            <v>Inpatient Part B Costs - Hospital</v>
          </cell>
          <cell r="B133" t="str">
            <v>H580</v>
          </cell>
          <cell r="C133" t="str">
            <v>Worksheet D, Pt V Column 11, Line 104</v>
          </cell>
          <cell r="D133" t="str">
            <v>No Data</v>
          </cell>
          <cell r="E133" t="str">
            <v>No Data</v>
          </cell>
          <cell r="F133" t="str">
            <v>No Data</v>
          </cell>
          <cell r="G133" t="str">
            <v>No Data</v>
          </cell>
          <cell r="H133" t="str">
            <v>No Data</v>
          </cell>
          <cell r="I133" t="str">
            <v>No Data</v>
          </cell>
          <cell r="J133" t="str">
            <v>No Data</v>
          </cell>
          <cell r="L133" t="str">
            <v>No Data</v>
          </cell>
          <cell r="M133" t="str">
            <v>No Data</v>
          </cell>
          <cell r="N133" t="str">
            <v>No Data</v>
          </cell>
          <cell r="O133" t="str">
            <v>No Data</v>
          </cell>
          <cell r="P133" t="str">
            <v>No Data</v>
          </cell>
          <cell r="Q133" t="str">
            <v>No Data</v>
          </cell>
          <cell r="R133" t="str">
            <v>No Data</v>
          </cell>
        </row>
        <row r="134">
          <cell r="A134" t="str">
            <v>Total Cost-Wksht B Pt I Col. 27</v>
          </cell>
          <cell r="B134" t="str">
            <v>H33</v>
          </cell>
          <cell r="C134" t="str">
            <v>Worksheet C, Part II Column 1, Line 103</v>
          </cell>
          <cell r="D134" t="str">
            <v>No Data</v>
          </cell>
          <cell r="E134" t="str">
            <v>No Data</v>
          </cell>
          <cell r="F134" t="str">
            <v>No Data</v>
          </cell>
          <cell r="G134" t="str">
            <v>No Data</v>
          </cell>
          <cell r="H134" t="str">
            <v>No Data</v>
          </cell>
          <cell r="I134" t="str">
            <v>No Data</v>
          </cell>
          <cell r="J134" t="str">
            <v>No Data</v>
          </cell>
          <cell r="L134" t="str">
            <v>No Data</v>
          </cell>
          <cell r="M134" t="str">
            <v>No Data</v>
          </cell>
          <cell r="N134" t="str">
            <v>No Data</v>
          </cell>
          <cell r="O134" t="str">
            <v>No Data</v>
          </cell>
          <cell r="P134" t="str">
            <v>No Data</v>
          </cell>
          <cell r="Q134" t="str">
            <v>No Data</v>
          </cell>
          <cell r="R134" t="str">
            <v>No Data</v>
          </cell>
        </row>
        <row r="135">
          <cell r="A135" t="str">
            <v>Total Cost Net of Capital &amp; Operating Reduction</v>
          </cell>
          <cell r="B135" t="str">
            <v>H36</v>
          </cell>
          <cell r="C135" t="str">
            <v>Worksheet C, Part II Column 6, Line 103</v>
          </cell>
          <cell r="D135" t="str">
            <v>No Data</v>
          </cell>
          <cell r="E135" t="str">
            <v>No Data</v>
          </cell>
          <cell r="F135" t="str">
            <v>No Data</v>
          </cell>
          <cell r="G135" t="str">
            <v>No Data</v>
          </cell>
          <cell r="H135" t="str">
            <v>No Data</v>
          </cell>
          <cell r="I135" t="str">
            <v>No Data</v>
          </cell>
          <cell r="J135" t="str">
            <v>No Data</v>
          </cell>
          <cell r="L135" t="str">
            <v>No Data</v>
          </cell>
          <cell r="M135" t="str">
            <v>No Data</v>
          </cell>
          <cell r="N135" t="str">
            <v>No Data</v>
          </cell>
          <cell r="O135" t="str">
            <v>No Data</v>
          </cell>
          <cell r="P135" t="str">
            <v>No Data</v>
          </cell>
          <cell r="Q135" t="str">
            <v>No Data</v>
          </cell>
          <cell r="R135" t="str">
            <v>No Data</v>
          </cell>
        </row>
        <row r="137">
          <cell r="A137" t="str">
            <v>Cost Reduction Factor</v>
          </cell>
          <cell r="B137" t="str">
            <v>Cost _Red_Factor</v>
          </cell>
          <cell r="C137" t="str">
            <v>(H33/H36)-1</v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L137" t="e">
            <v>#VALUE!</v>
          </cell>
          <cell r="M137" t="e">
            <v>#VALUE!</v>
          </cell>
          <cell r="N137" t="e">
            <v>#VALUE!</v>
          </cell>
          <cell r="O137" t="e">
            <v>#VALUE!</v>
          </cell>
          <cell r="P137" t="e">
            <v>#VALUE!</v>
          </cell>
          <cell r="Q137" t="e">
            <v>#VALUE!</v>
          </cell>
          <cell r="R137" t="e">
            <v>#VALUE!</v>
          </cell>
        </row>
        <row r="138">
          <cell r="A138" t="str">
            <v>Cost Add Back Amount</v>
          </cell>
          <cell r="B138" t="str">
            <v>Cost_Add_Back</v>
          </cell>
          <cell r="C138" t="str">
            <v>([H51]+[H52]+[H53]+[H56]+[H183]+[H57]+[H58]+[H59]+[H60]+[H61]+   [H62]+[H63]+[H64]+[H331]+[H332]+[H333])*(Cost_Red_Factor)</v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L138" t="e">
            <v>#VALUE!</v>
          </cell>
          <cell r="M138" t="e">
            <v>#VALUE!</v>
          </cell>
          <cell r="N138" t="e">
            <v>#VALUE!</v>
          </cell>
          <cell r="O138" t="e">
            <v>#VALUE!</v>
          </cell>
          <cell r="P138" t="e">
            <v>#VALUE!</v>
          </cell>
          <cell r="Q138" t="e">
            <v>#VALUE!</v>
          </cell>
          <cell r="R138" t="e">
            <v>#VALUE!</v>
          </cell>
        </row>
        <row r="148">
          <cell r="A148" t="str">
            <v>Outpatient Gain/Loss</v>
          </cell>
          <cell r="B148" t="str">
            <v>OUT_GL</v>
          </cell>
          <cell r="C148" t="str">
            <v>[OUT_REV]-[OUT_COST]</v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L148" t="e">
            <v>#VALUE!</v>
          </cell>
          <cell r="M148" t="e">
            <v>#VALUE!</v>
          </cell>
          <cell r="N148" t="e">
            <v>#VALUE!</v>
          </cell>
          <cell r="O148" t="e">
            <v>#VALUE!</v>
          </cell>
          <cell r="P148" t="e">
            <v>#VALUE!</v>
          </cell>
          <cell r="Q148" t="e">
            <v>#VALUE!</v>
          </cell>
          <cell r="R148" t="e">
            <v>#VALUE!</v>
          </cell>
        </row>
        <row r="153">
          <cell r="A153" t="str">
            <v>Direct Graduate Medical Education Revenue</v>
          </cell>
          <cell r="B153" t="str">
            <v>GME_REV</v>
          </cell>
          <cell r="C153" t="str">
            <v>[A_GME_wo_MC] + [B_GME_wo_MC]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L153" t="e">
            <v>#VALUE!</v>
          </cell>
          <cell r="M153" t="e">
            <v>#VALUE!</v>
          </cell>
          <cell r="N153" t="e">
            <v>#VALUE!</v>
          </cell>
          <cell r="O153" t="e">
            <v>#VALUE!</v>
          </cell>
          <cell r="P153" t="e">
            <v>#VALUE!</v>
          </cell>
          <cell r="Q153" t="e">
            <v>#VALUE!</v>
          </cell>
          <cell r="R153" t="e">
            <v>#VALUE!</v>
          </cell>
        </row>
        <row r="155">
          <cell r="A155" t="str">
            <v>Pt A Medicare GME Payment-Title XVIII Only</v>
          </cell>
          <cell r="B155" t="str">
            <v>H136</v>
          </cell>
          <cell r="C155" t="str">
            <v>Worksheet E-3, Pt IV Column 1, Line 24</v>
          </cell>
          <cell r="D155" t="str">
            <v>No Data</v>
          </cell>
          <cell r="E155" t="str">
            <v>No Data</v>
          </cell>
          <cell r="F155" t="str">
            <v>No Data</v>
          </cell>
          <cell r="G155" t="str">
            <v>No Data</v>
          </cell>
          <cell r="H155" t="str">
            <v>No Data</v>
          </cell>
          <cell r="I155" t="str">
            <v>No Data</v>
          </cell>
          <cell r="J155" t="str">
            <v>No Data</v>
          </cell>
          <cell r="L155" t="str">
            <v>No Data</v>
          </cell>
          <cell r="M155" t="str">
            <v>No Data</v>
          </cell>
          <cell r="N155" t="str">
            <v>No Data</v>
          </cell>
          <cell r="O155" t="str">
            <v>No Data</v>
          </cell>
          <cell r="P155" t="str">
            <v>No Data</v>
          </cell>
          <cell r="Q155" t="str">
            <v>No Data</v>
          </cell>
          <cell r="R155" t="str">
            <v>No Data</v>
          </cell>
        </row>
        <row r="156">
          <cell r="A156" t="str">
            <v>Pt B Medicare GME Payment-Title XVIII Only</v>
          </cell>
          <cell r="B156" t="str">
            <v>H137</v>
          </cell>
          <cell r="C156" t="str">
            <v>Worksheet E-3, Pt IV Column 1, Line 25</v>
          </cell>
          <cell r="D156" t="str">
            <v>No Data</v>
          </cell>
          <cell r="E156" t="str">
            <v>No Data</v>
          </cell>
          <cell r="F156" t="str">
            <v>No Data</v>
          </cell>
          <cell r="G156" t="str">
            <v>No Data</v>
          </cell>
          <cell r="H156" t="str">
            <v>No Data</v>
          </cell>
          <cell r="I156" t="str">
            <v>No Data</v>
          </cell>
          <cell r="J156" t="str">
            <v>No Data</v>
          </cell>
          <cell r="L156" t="str">
            <v>No Data</v>
          </cell>
          <cell r="M156" t="str">
            <v>No Data</v>
          </cell>
          <cell r="N156" t="str">
            <v>No Data</v>
          </cell>
          <cell r="O156" t="str">
            <v>No Data</v>
          </cell>
          <cell r="P156" t="str">
            <v>No Data</v>
          </cell>
          <cell r="Q156" t="str">
            <v>No Data</v>
          </cell>
          <cell r="R156" t="str">
            <v>No Data</v>
          </cell>
        </row>
        <row r="157">
          <cell r="A157" t="str">
            <v>Total Medicare GME Payment w/out Managed Care-Title XVIII Only</v>
          </cell>
          <cell r="B157" t="str">
            <v>H581</v>
          </cell>
          <cell r="C157" t="str">
            <v>Worksheet E-3, Pt IV Column 1, Line 6.01</v>
          </cell>
          <cell r="D157" t="str">
            <v>No Data</v>
          </cell>
          <cell r="E157" t="str">
            <v>No Data</v>
          </cell>
          <cell r="F157" t="str">
            <v>No Data</v>
          </cell>
          <cell r="G157" t="str">
            <v>No Data</v>
          </cell>
          <cell r="H157" t="str">
            <v>No Data</v>
          </cell>
          <cell r="I157" t="str">
            <v>No Data</v>
          </cell>
          <cell r="J157" t="str">
            <v>No Data</v>
          </cell>
          <cell r="L157" t="str">
            <v>No Data</v>
          </cell>
          <cell r="M157" t="str">
            <v>No Data</v>
          </cell>
          <cell r="N157" t="str">
            <v>No Data</v>
          </cell>
          <cell r="O157" t="str">
            <v>No Data</v>
          </cell>
          <cell r="P157" t="str">
            <v>No Data</v>
          </cell>
          <cell r="Q157" t="str">
            <v>No Data</v>
          </cell>
          <cell r="R157" t="str">
            <v>No Data</v>
          </cell>
        </row>
        <row r="158">
          <cell r="A158" t="str">
            <v>Pt A Medicare GME Payment w/out Managed Care-Title XVIII Only</v>
          </cell>
          <cell r="B158" t="str">
            <v>A_GME_wo_MC</v>
          </cell>
          <cell r="C158" t="str">
            <v>( [H581] / ([H136] + [H137] ) ) * [H136]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L158" t="e">
            <v>#VALUE!</v>
          </cell>
          <cell r="M158" t="e">
            <v>#VALUE!</v>
          </cell>
          <cell r="N158" t="e">
            <v>#VALUE!</v>
          </cell>
          <cell r="O158" t="e">
            <v>#VALUE!</v>
          </cell>
          <cell r="P158" t="e">
            <v>#VALUE!</v>
          </cell>
          <cell r="Q158" t="e">
            <v>#VALUE!</v>
          </cell>
          <cell r="R158" t="e">
            <v>#VALUE!</v>
          </cell>
        </row>
        <row r="159">
          <cell r="A159" t="str">
            <v>Pt B Medicare GME Payment w/out Managed Care-Title XVIII Only</v>
          </cell>
          <cell r="B159" t="str">
            <v>B_GME_wo_MC</v>
          </cell>
          <cell r="C159" t="str">
            <v>( [H581] / ([H136] + [H137] ) ) * [H137]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L159" t="e">
            <v>#VALUE!</v>
          </cell>
          <cell r="M159" t="e">
            <v>#VALUE!</v>
          </cell>
          <cell r="N159" t="e">
            <v>#VALUE!</v>
          </cell>
          <cell r="O159" t="e">
            <v>#VALUE!</v>
          </cell>
          <cell r="P159" t="e">
            <v>#VALUE!</v>
          </cell>
          <cell r="Q159" t="e">
            <v>#VALUE!</v>
          </cell>
          <cell r="R159" t="e">
            <v>#VALUE!</v>
          </cell>
        </row>
        <row r="161">
          <cell r="A161" t="str">
            <v>Direct Graduate Medical Education Cost</v>
          </cell>
          <cell r="B161" t="str">
            <v>GME_COST</v>
          </cell>
          <cell r="C161" t="str">
            <v>FORMULA_A + FORMULA_B + FORMULA_C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L161" t="e">
            <v>#VALUE!</v>
          </cell>
          <cell r="M161" t="e">
            <v>#VALUE!</v>
          </cell>
          <cell r="N161" t="e">
            <v>#VALUE!</v>
          </cell>
          <cell r="O161" t="e">
            <v>#VALUE!</v>
          </cell>
          <cell r="P161" t="e">
            <v>#VALUE!</v>
          </cell>
          <cell r="Q161" t="e">
            <v>#VALUE!</v>
          </cell>
          <cell r="R161" t="e">
            <v>#VALUE!</v>
          </cell>
        </row>
        <row r="163">
          <cell r="A163" t="str">
            <v xml:space="preserve">Medicare Inpatient Routine DGME Costs </v>
          </cell>
          <cell r="B163" t="str">
            <v>FORMULA_A</v>
          </cell>
          <cell r="C163" t="str">
            <v>[H133]*[EY11a]</v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L163" t="e">
            <v>#VALUE!</v>
          </cell>
          <cell r="M163" t="e">
            <v>#VALUE!</v>
          </cell>
          <cell r="N163" t="e">
            <v>#VALUE!</v>
          </cell>
          <cell r="O163" t="e">
            <v>#VALUE!</v>
          </cell>
          <cell r="P163" t="e">
            <v>#VALUE!</v>
          </cell>
          <cell r="Q163" t="e">
            <v>#VALUE!</v>
          </cell>
          <cell r="R163" t="e">
            <v>#VALUE!</v>
          </cell>
        </row>
        <row r="164">
          <cell r="A164" t="str">
            <v xml:space="preserve">Medicare Inpatient Ancillary DGME Costs </v>
          </cell>
          <cell r="B164" t="str">
            <v>FORMULA_B</v>
          </cell>
          <cell r="C164" t="str">
            <v>[EY11]*([EY27]/[EY18])</v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L164" t="e">
            <v>#VALUE!</v>
          </cell>
          <cell r="M164" t="e">
            <v>#VALUE!</v>
          </cell>
          <cell r="N164" t="e">
            <v>#VALUE!</v>
          </cell>
          <cell r="O164" t="e">
            <v>#VALUE!</v>
          </cell>
          <cell r="P164" t="e">
            <v>#VALUE!</v>
          </cell>
          <cell r="Q164" t="e">
            <v>#VALUE!</v>
          </cell>
          <cell r="R164" t="e">
            <v>#VALUE!</v>
          </cell>
        </row>
        <row r="165">
          <cell r="A165" t="str">
            <v xml:space="preserve">Medicare Outpatient Ancillary DGME Costs </v>
          </cell>
          <cell r="B165" t="str">
            <v>FORMULA_C</v>
          </cell>
          <cell r="C165" t="str">
            <v>([EY11]*([EY29]/[EY18])</v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L165" t="e">
            <v>#VALUE!</v>
          </cell>
          <cell r="M165" t="e">
            <v>#VALUE!</v>
          </cell>
          <cell r="N165" t="e">
            <v>#VALUE!</v>
          </cell>
          <cell r="O165" t="e">
            <v>#VALUE!</v>
          </cell>
          <cell r="P165" t="e">
            <v>#VALUE!</v>
          </cell>
          <cell r="Q165" t="e">
            <v>#VALUE!</v>
          </cell>
          <cell r="R165" t="e">
            <v>#VALUE!</v>
          </cell>
        </row>
        <row r="167">
          <cell r="A167" t="str">
            <v>Ratio Of Pgm IP Dys To Total IP Dys</v>
          </cell>
          <cell r="B167" t="str">
            <v>H133</v>
          </cell>
          <cell r="C167" t="str">
            <v>Worksheet E-3, Pt IV Column 1, Line 6</v>
          </cell>
          <cell r="D167" t="str">
            <v>No Data</v>
          </cell>
          <cell r="E167" t="str">
            <v>No Data</v>
          </cell>
          <cell r="F167" t="str">
            <v>No Data</v>
          </cell>
          <cell r="G167" t="str">
            <v>No Data</v>
          </cell>
          <cell r="H167" t="str">
            <v>No Data</v>
          </cell>
          <cell r="I167" t="str">
            <v>No Data</v>
          </cell>
          <cell r="J167" t="str">
            <v>No Data</v>
          </cell>
          <cell r="L167" t="str">
            <v>No Data</v>
          </cell>
          <cell r="M167" t="str">
            <v>No Data</v>
          </cell>
          <cell r="N167" t="str">
            <v>No Data</v>
          </cell>
          <cell r="O167" t="str">
            <v>No Data</v>
          </cell>
          <cell r="P167" t="str">
            <v>No Data</v>
          </cell>
          <cell r="Q167" t="str">
            <v>No Data</v>
          </cell>
          <cell r="R167" t="str">
            <v>No Data</v>
          </cell>
        </row>
        <row r="168">
          <cell r="A168" t="str">
            <v>Total IP Routine GME Costs</v>
          </cell>
          <cell r="B168" t="str">
            <v>EY11A</v>
          </cell>
          <cell r="C168" t="str">
            <v>Worksheet B, Part I Columns 22+23, Lines 25-36</v>
          </cell>
          <cell r="D168" t="str">
            <v>No Data</v>
          </cell>
          <cell r="E168" t="str">
            <v>No Data</v>
          </cell>
          <cell r="F168" t="str">
            <v>No Data</v>
          </cell>
          <cell r="G168" t="str">
            <v>No Data</v>
          </cell>
          <cell r="H168" t="str">
            <v>No Data</v>
          </cell>
          <cell r="I168" t="str">
            <v>No Data</v>
          </cell>
          <cell r="J168" t="str">
            <v>No Data</v>
          </cell>
          <cell r="L168" t="str">
            <v>No Data</v>
          </cell>
          <cell r="M168" t="str">
            <v>No Data</v>
          </cell>
          <cell r="N168" t="str">
            <v>No Data</v>
          </cell>
          <cell r="O168" t="str">
            <v>No Data</v>
          </cell>
          <cell r="P168" t="str">
            <v>No Data</v>
          </cell>
          <cell r="Q168" t="str">
            <v>No Data</v>
          </cell>
          <cell r="R168" t="str">
            <v>No Data</v>
          </cell>
        </row>
        <row r="169">
          <cell r="A169" t="str">
            <v>Total Ancillary GME Costs</v>
          </cell>
          <cell r="B169" t="str">
            <v>EY11</v>
          </cell>
          <cell r="C169" t="str">
            <v>Worksheet B, Part I Columns 22+23, Lines 37-94</v>
          </cell>
          <cell r="D169" t="str">
            <v>No Data</v>
          </cell>
          <cell r="E169" t="str">
            <v>No Data</v>
          </cell>
          <cell r="F169" t="str">
            <v>No Data</v>
          </cell>
          <cell r="G169" t="str">
            <v>No Data</v>
          </cell>
          <cell r="H169" t="str">
            <v>No Data</v>
          </cell>
          <cell r="I169" t="str">
            <v>No Data</v>
          </cell>
          <cell r="J169" t="str">
            <v>No Data</v>
          </cell>
          <cell r="L169" t="str">
            <v>No Data</v>
          </cell>
          <cell r="M169" t="str">
            <v>No Data</v>
          </cell>
          <cell r="N169" t="str">
            <v>No Data</v>
          </cell>
          <cell r="O169" t="str">
            <v>No Data</v>
          </cell>
          <cell r="P169" t="str">
            <v>No Data</v>
          </cell>
          <cell r="Q169" t="str">
            <v>No Data</v>
          </cell>
          <cell r="R169" t="str">
            <v>No Data</v>
          </cell>
        </row>
        <row r="170">
          <cell r="A170" t="str">
            <v>Total Medicare Pt A Ancillary Charges (Facility)</v>
          </cell>
          <cell r="B170" t="str">
            <v>EY27</v>
          </cell>
          <cell r="C170" t="str">
            <v>Worksheet D-4 Column 2, Lines 37-94</v>
          </cell>
          <cell r="D170" t="str">
            <v>No Data</v>
          </cell>
          <cell r="E170" t="str">
            <v>No Data</v>
          </cell>
          <cell r="F170" t="str">
            <v>No Data</v>
          </cell>
          <cell r="G170" t="str">
            <v>No Data</v>
          </cell>
          <cell r="H170" t="str">
            <v>No Data</v>
          </cell>
          <cell r="I170" t="str">
            <v>No Data</v>
          </cell>
          <cell r="J170" t="str">
            <v>No Data</v>
          </cell>
          <cell r="L170" t="str">
            <v>No Data</v>
          </cell>
          <cell r="M170" t="str">
            <v>No Data</v>
          </cell>
          <cell r="N170" t="str">
            <v>No Data</v>
          </cell>
          <cell r="O170" t="str">
            <v>No Data</v>
          </cell>
          <cell r="P170" t="str">
            <v>No Data</v>
          </cell>
          <cell r="Q170" t="str">
            <v>No Data</v>
          </cell>
          <cell r="R170" t="str">
            <v>No Data</v>
          </cell>
        </row>
        <row r="171">
          <cell r="A171" t="str">
            <v>Total Medicare OP Charges (Facility)</v>
          </cell>
          <cell r="B171" t="str">
            <v>EY29</v>
          </cell>
          <cell r="C171" t="str">
            <v>Worksheet D, Pt V Columns 2-5.04, Line 101</v>
          </cell>
          <cell r="D171" t="str">
            <v>No Data</v>
          </cell>
          <cell r="E171" t="str">
            <v>No Data</v>
          </cell>
          <cell r="F171" t="str">
            <v>No Data</v>
          </cell>
          <cell r="G171" t="str">
            <v>No Data</v>
          </cell>
          <cell r="H171" t="str">
            <v>No Data</v>
          </cell>
          <cell r="I171" t="str">
            <v>No Data</v>
          </cell>
          <cell r="J171" t="str">
            <v>No Data</v>
          </cell>
          <cell r="L171" t="str">
            <v>No Data</v>
          </cell>
          <cell r="M171" t="str">
            <v>No Data</v>
          </cell>
          <cell r="N171" t="str">
            <v>No Data</v>
          </cell>
          <cell r="O171" t="str">
            <v>No Data</v>
          </cell>
          <cell r="P171" t="str">
            <v>No Data</v>
          </cell>
          <cell r="Q171" t="str">
            <v>No Data</v>
          </cell>
          <cell r="R171" t="str">
            <v>No Data</v>
          </cell>
        </row>
        <row r="172">
          <cell r="A172" t="str">
            <v>Total Ancillary Charges</v>
          </cell>
          <cell r="B172" t="str">
            <v>EY18</v>
          </cell>
          <cell r="C172" t="str">
            <v>Worksheet C, Part I Columns 6+7, Lines 37-94</v>
          </cell>
          <cell r="D172" t="str">
            <v>No Data</v>
          </cell>
          <cell r="E172" t="str">
            <v>No Data</v>
          </cell>
          <cell r="F172" t="str">
            <v>No Data</v>
          </cell>
          <cell r="G172" t="str">
            <v>No Data</v>
          </cell>
          <cell r="H172" t="str">
            <v>No Data</v>
          </cell>
          <cell r="I172" t="str">
            <v>No Data</v>
          </cell>
          <cell r="J172" t="str">
            <v>No Data</v>
          </cell>
          <cell r="L172" t="str">
            <v>No Data</v>
          </cell>
          <cell r="M172" t="str">
            <v>No Data</v>
          </cell>
          <cell r="N172" t="str">
            <v>No Data</v>
          </cell>
          <cell r="O172" t="str">
            <v>No Data</v>
          </cell>
          <cell r="P172" t="str">
            <v>No Data</v>
          </cell>
          <cell r="Q172" t="str">
            <v>No Data</v>
          </cell>
          <cell r="R172" t="str">
            <v>No Data</v>
          </cell>
        </row>
        <row r="174">
          <cell r="A174" t="str">
            <v>GME cost associated with Managed Care patients</v>
          </cell>
          <cell r="B174" t="str">
            <v>FORMULA_D</v>
          </cell>
          <cell r="C174" t="str">
            <v>((([H134]+[H135])/[H187])*[EY11A])</v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L174" t="e">
            <v>#VALUE!</v>
          </cell>
          <cell r="M174" t="e">
            <v>#VALUE!</v>
          </cell>
          <cell r="N174" t="e">
            <v>#VALUE!</v>
          </cell>
          <cell r="O174" t="e">
            <v>#VALUE!</v>
          </cell>
          <cell r="P174" t="e">
            <v>#VALUE!</v>
          </cell>
          <cell r="Q174" t="e">
            <v>#VALUE!</v>
          </cell>
          <cell r="R174" t="e">
            <v>#VALUE!</v>
          </cell>
        </row>
        <row r="175">
          <cell r="A175" t="str">
            <v>Pgm Managed Care Dys Occurring On Or After 1/1 Of This CR Period</v>
          </cell>
          <cell r="B175" t="str">
            <v>H134</v>
          </cell>
          <cell r="C175" t="str">
            <v>Worksheet E-3, Pt IV Column 1, Line 6.02</v>
          </cell>
          <cell r="D175" t="str">
            <v>No Data</v>
          </cell>
          <cell r="E175" t="str">
            <v>No Data</v>
          </cell>
          <cell r="F175" t="str">
            <v>No Data</v>
          </cell>
          <cell r="G175" t="str">
            <v>No Data</v>
          </cell>
          <cell r="H175" t="str">
            <v>No Data</v>
          </cell>
          <cell r="I175" t="str">
            <v>No Data</v>
          </cell>
          <cell r="J175" t="str">
            <v>No Data</v>
          </cell>
          <cell r="L175" t="str">
            <v>No Data</v>
          </cell>
          <cell r="M175" t="str">
            <v>No Data</v>
          </cell>
          <cell r="N175" t="str">
            <v>No Data</v>
          </cell>
          <cell r="O175" t="str">
            <v>No Data</v>
          </cell>
          <cell r="P175" t="str">
            <v>No Data</v>
          </cell>
          <cell r="Q175" t="str">
            <v>No Data</v>
          </cell>
          <cell r="R175" t="str">
            <v>No Data</v>
          </cell>
        </row>
        <row r="176">
          <cell r="A176" t="str">
            <v>Pgm Managed Care Dys Occurring Before 1/1 Of This CR Yr.</v>
          </cell>
          <cell r="B176" t="str">
            <v>H135</v>
          </cell>
          <cell r="C176" t="str">
            <v>Worksheet E-3, Pt IV Column 1, Line 6.06</v>
          </cell>
          <cell r="D176" t="str">
            <v>No Data</v>
          </cell>
          <cell r="E176" t="str">
            <v>No Data</v>
          </cell>
          <cell r="F176" t="str">
            <v>No Data</v>
          </cell>
          <cell r="G176" t="str">
            <v>No Data</v>
          </cell>
          <cell r="H176" t="str">
            <v>No Data</v>
          </cell>
          <cell r="I176" t="str">
            <v>No Data</v>
          </cell>
          <cell r="J176" t="str">
            <v>No Data</v>
          </cell>
          <cell r="L176" t="str">
            <v>No Data</v>
          </cell>
          <cell r="M176" t="str">
            <v>No Data</v>
          </cell>
          <cell r="N176" t="str">
            <v>No Data</v>
          </cell>
          <cell r="O176" t="str">
            <v>No Data</v>
          </cell>
          <cell r="P176" t="str">
            <v>No Data</v>
          </cell>
          <cell r="Q176" t="str">
            <v>No Data</v>
          </cell>
          <cell r="R176" t="str">
            <v>No Data</v>
          </cell>
        </row>
        <row r="177">
          <cell r="A177" t="str">
            <v>Total Inpatient Days</v>
          </cell>
          <cell r="B177" t="str">
            <v>H187</v>
          </cell>
          <cell r="C177" t="str">
            <v>Worksheet E-3, Pt IV Column 1, Line 5</v>
          </cell>
          <cell r="D177" t="str">
            <v>No Data</v>
          </cell>
          <cell r="E177" t="str">
            <v>No Data</v>
          </cell>
          <cell r="F177" t="str">
            <v>No Data</v>
          </cell>
          <cell r="G177" t="str">
            <v>No Data</v>
          </cell>
          <cell r="H177" t="str">
            <v>No Data</v>
          </cell>
          <cell r="I177" t="str">
            <v>No Data</v>
          </cell>
          <cell r="J177" t="str">
            <v>No Data</v>
          </cell>
          <cell r="L177" t="str">
            <v>No Data</v>
          </cell>
          <cell r="M177" t="str">
            <v>No Data</v>
          </cell>
          <cell r="N177" t="str">
            <v>No Data</v>
          </cell>
          <cell r="O177" t="str">
            <v>No Data</v>
          </cell>
          <cell r="P177" t="str">
            <v>No Data</v>
          </cell>
          <cell r="Q177" t="str">
            <v>No Data</v>
          </cell>
          <cell r="R177" t="str">
            <v>No Data</v>
          </cell>
        </row>
        <row r="179">
          <cell r="A179" t="str">
            <v>Direct Graduate Medical Education Gain/Loss</v>
          </cell>
          <cell r="B179" t="str">
            <v>GME_GL</v>
          </cell>
          <cell r="C179" t="str">
            <v>[GME_REV]-[GME_COST]</v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L179" t="e">
            <v>#VALUE!</v>
          </cell>
          <cell r="M179" t="e">
            <v>#VALUE!</v>
          </cell>
          <cell r="N179" t="e">
            <v>#VALUE!</v>
          </cell>
          <cell r="O179" t="e">
            <v>#VALUE!</v>
          </cell>
          <cell r="P179" t="e">
            <v>#VALUE!</v>
          </cell>
          <cell r="Q179" t="e">
            <v>#VALUE!</v>
          </cell>
          <cell r="R179" t="e">
            <v>#VALUE!</v>
          </cell>
        </row>
        <row r="181">
          <cell r="A181" t="str">
            <v>Direct Graduate Medical Education Medicare Margin</v>
          </cell>
          <cell r="B181" t="str">
            <v>GME_MGN</v>
          </cell>
          <cell r="C181" t="str">
            <v>[GME_GL]/[GME_REV]</v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L181" t="e">
            <v>#VALUE!</v>
          </cell>
          <cell r="M181" t="e">
            <v>#VALUE!</v>
          </cell>
          <cell r="N181" t="e">
            <v>#VALUE!</v>
          </cell>
          <cell r="O181" t="e">
            <v>#VALUE!</v>
          </cell>
          <cell r="P181" t="e">
            <v>#VALUE!</v>
          </cell>
          <cell r="Q181" t="e">
            <v>#VALUE!</v>
          </cell>
          <cell r="R181" t="e">
            <v>#VALUE!</v>
          </cell>
        </row>
        <row r="184">
          <cell r="A184" t="e">
            <v>#N/A</v>
          </cell>
          <cell r="B184" t="str">
            <v>SUB_I_REV</v>
          </cell>
          <cell r="C184" t="str">
            <v>[F1946]-[F1950]+[F1950A]</v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L184" t="e">
            <v>#VALUE!</v>
          </cell>
          <cell r="M184" t="e">
            <v>#VALUE!</v>
          </cell>
          <cell r="N184" t="e">
            <v>#VALUE!</v>
          </cell>
          <cell r="O184" t="e">
            <v>#VALUE!</v>
          </cell>
          <cell r="P184" t="e">
            <v>#VALUE!</v>
          </cell>
          <cell r="Q184" t="e">
            <v>#VALUE!</v>
          </cell>
          <cell r="R184" t="e">
            <v>#VALUE!</v>
          </cell>
        </row>
        <row r="187">
          <cell r="A187" t="str">
            <v>Sum of Lines 1-3</v>
          </cell>
          <cell r="B187" t="str">
            <v>F1946</v>
          </cell>
          <cell r="C187" t="str">
            <v>Worksheet E-3, Pt I Column 1, Line 4 Sub I</v>
          </cell>
          <cell r="D187" t="str">
            <v>No Data</v>
          </cell>
          <cell r="E187" t="str">
            <v>No Data</v>
          </cell>
          <cell r="F187" t="str">
            <v>No Data</v>
          </cell>
          <cell r="G187" t="str">
            <v>No Data</v>
          </cell>
          <cell r="H187" t="str">
            <v>No Data</v>
          </cell>
          <cell r="I187" t="str">
            <v>No Data</v>
          </cell>
          <cell r="J187" t="str">
            <v>No Data</v>
          </cell>
          <cell r="L187" t="str">
            <v>No Data</v>
          </cell>
          <cell r="M187" t="str">
            <v>No Data</v>
          </cell>
          <cell r="N187" t="str">
            <v>No Data</v>
          </cell>
          <cell r="O187" t="str">
            <v>No Data</v>
          </cell>
          <cell r="P187" t="str">
            <v>No Data</v>
          </cell>
          <cell r="Q187" t="str">
            <v>No Data</v>
          </cell>
          <cell r="R187" t="str">
            <v>No Data</v>
          </cell>
        </row>
        <row r="188">
          <cell r="A188" t="str">
            <v/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Q188" t="str">
            <v>No Data</v>
          </cell>
          <cell r="R188" t="str">
            <v>No Data</v>
          </cell>
        </row>
        <row r="189">
          <cell r="A189" t="str">
            <v>Reimbursable Bad Debts (Excl those for Prof Services)</v>
          </cell>
          <cell r="B189" t="str">
            <v>F1950</v>
          </cell>
          <cell r="C189" t="str">
            <v>Worksheet E-3, Pt I Column 1, Line 11 Sub I</v>
          </cell>
          <cell r="D189" t="str">
            <v>No Data</v>
          </cell>
          <cell r="E189" t="str">
            <v>No Data</v>
          </cell>
          <cell r="F189" t="str">
            <v>No Data</v>
          </cell>
          <cell r="G189" t="str">
            <v>No Data</v>
          </cell>
          <cell r="H189" t="str">
            <v>No Data</v>
          </cell>
          <cell r="I189" t="str">
            <v>No Data</v>
          </cell>
          <cell r="J189" t="str">
            <v>No Data</v>
          </cell>
          <cell r="L189" t="str">
            <v>No Data</v>
          </cell>
          <cell r="M189" t="str">
            <v>No Data</v>
          </cell>
          <cell r="N189" t="str">
            <v>No Data</v>
          </cell>
          <cell r="O189" t="str">
            <v>No Data</v>
          </cell>
          <cell r="P189" t="str">
            <v>No Data</v>
          </cell>
          <cell r="Q189" t="str">
            <v>No Data</v>
          </cell>
          <cell r="R189" t="str">
            <v>No Data</v>
          </cell>
        </row>
        <row r="190">
          <cell r="A190" t="str">
            <v>Reimbursable Bad Debt Adjustment</v>
          </cell>
          <cell r="B190" t="str">
            <v>F1950A</v>
          </cell>
          <cell r="C190" t="str">
            <v>Worksheet E-3, Pt I Column 1, Line 11.01 Sub I</v>
          </cell>
          <cell r="D190" t="str">
            <v>No Data</v>
          </cell>
          <cell r="E190" t="str">
            <v>No Data</v>
          </cell>
          <cell r="F190" t="str">
            <v>No Data</v>
          </cell>
          <cell r="G190" t="str">
            <v>No Data</v>
          </cell>
          <cell r="H190" t="str">
            <v>No Data</v>
          </cell>
          <cell r="I190" t="str">
            <v>No Data</v>
          </cell>
          <cell r="J190" t="str">
            <v>No Data</v>
          </cell>
          <cell r="L190" t="str">
            <v>No Data</v>
          </cell>
          <cell r="M190" t="str">
            <v>No Data</v>
          </cell>
          <cell r="N190" t="str">
            <v>No Data</v>
          </cell>
          <cell r="O190" t="str">
            <v>No Data</v>
          </cell>
          <cell r="P190" t="str">
            <v>No Data</v>
          </cell>
          <cell r="Q190" t="str">
            <v>No Data</v>
          </cell>
          <cell r="R190" t="str">
            <v>No Data</v>
          </cell>
        </row>
        <row r="192">
          <cell r="A192" t="e">
            <v>#N/A</v>
          </cell>
          <cell r="B192" t="str">
            <v>SUB_I_COST</v>
          </cell>
          <cell r="C192" t="str">
            <v>[F995]</v>
          </cell>
          <cell r="D192" t="str">
            <v>No Data</v>
          </cell>
          <cell r="E192" t="str">
            <v>No Data</v>
          </cell>
          <cell r="F192" t="str">
            <v>No Data</v>
          </cell>
          <cell r="G192" t="str">
            <v>No Data</v>
          </cell>
          <cell r="H192" t="str">
            <v>No Data</v>
          </cell>
          <cell r="I192" t="str">
            <v>No Data</v>
          </cell>
          <cell r="J192" t="str">
            <v>No Data</v>
          </cell>
          <cell r="L192" t="str">
            <v>No Data</v>
          </cell>
          <cell r="M192" t="str">
            <v>No Data</v>
          </cell>
          <cell r="N192" t="str">
            <v>No Data</v>
          </cell>
          <cell r="O192" t="str">
            <v>No Data</v>
          </cell>
          <cell r="P192" t="str">
            <v>No Data</v>
          </cell>
          <cell r="Q192" t="str">
            <v>No Data</v>
          </cell>
          <cell r="R192" t="str">
            <v>No Data</v>
          </cell>
        </row>
        <row r="194">
          <cell r="A194" t="str">
            <v>Total Medicare IP Operating Costs</v>
          </cell>
          <cell r="B194" t="str">
            <v>F995</v>
          </cell>
          <cell r="C194" t="str">
            <v>Worksheet D-1, Pt II Column 1, Line 49 Sub I</v>
          </cell>
          <cell r="D194" t="str">
            <v>No Data</v>
          </cell>
          <cell r="E194" t="str">
            <v>No Data</v>
          </cell>
          <cell r="F194" t="str">
            <v>No Data</v>
          </cell>
          <cell r="G194" t="str">
            <v>No Data</v>
          </cell>
          <cell r="H194" t="str">
            <v>No Data</v>
          </cell>
          <cell r="I194" t="str">
            <v>No Data</v>
          </cell>
          <cell r="J194" t="str">
            <v>No Data</v>
          </cell>
          <cell r="L194" t="str">
            <v>No Data</v>
          </cell>
          <cell r="M194" t="str">
            <v>No Data</v>
          </cell>
          <cell r="N194" t="str">
            <v>No Data</v>
          </cell>
          <cell r="O194" t="str">
            <v>No Data</v>
          </cell>
          <cell r="P194" t="str">
            <v>No Data</v>
          </cell>
          <cell r="Q194" t="str">
            <v>No Data</v>
          </cell>
          <cell r="R194" t="str">
            <v>No Data</v>
          </cell>
        </row>
        <row r="196">
          <cell r="A196" t="e">
            <v>#N/A</v>
          </cell>
          <cell r="B196" t="str">
            <v>SUB_I_GL</v>
          </cell>
          <cell r="C196" t="str">
            <v>[SUB_I_REV]-[SUB_I_COST]</v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L196" t="e">
            <v>#VALUE!</v>
          </cell>
          <cell r="M196" t="e">
            <v>#VALUE!</v>
          </cell>
          <cell r="N196" t="e">
            <v>#VALUE!</v>
          </cell>
          <cell r="O196" t="e">
            <v>#VALUE!</v>
          </cell>
          <cell r="P196" t="e">
            <v>#VALUE!</v>
          </cell>
          <cell r="Q196" t="e">
            <v>#VALUE!</v>
          </cell>
          <cell r="R196" t="e">
            <v>#VALUE!</v>
          </cell>
        </row>
        <row r="201">
          <cell r="A201" t="e">
            <v>#N/A</v>
          </cell>
          <cell r="B201" t="str">
            <v>SUB_II_REV</v>
          </cell>
          <cell r="C201" t="str">
            <v>[F1962]-[F1966]+[F1966A]</v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L201" t="e">
            <v>#VALUE!</v>
          </cell>
          <cell r="M201" t="e">
            <v>#VALUE!</v>
          </cell>
          <cell r="N201" t="e">
            <v>#VALUE!</v>
          </cell>
          <cell r="O201" t="e">
            <v>#VALUE!</v>
          </cell>
          <cell r="P201" t="e">
            <v>#VALUE!</v>
          </cell>
          <cell r="Q201" t="e">
            <v>#VALUE!</v>
          </cell>
          <cell r="R201" t="e">
            <v>#VALUE!</v>
          </cell>
        </row>
        <row r="204">
          <cell r="A204" t="str">
            <v>Sum of Lines 1-3</v>
          </cell>
          <cell r="B204" t="str">
            <v>F1962</v>
          </cell>
          <cell r="C204" t="str">
            <v>Worksheet E-3, Pt I Column 1, Line 4 Sub II</v>
          </cell>
          <cell r="D204" t="str">
            <v>No Data</v>
          </cell>
          <cell r="E204" t="str">
            <v>No Data</v>
          </cell>
          <cell r="F204" t="str">
            <v>No Data</v>
          </cell>
          <cell r="G204" t="str">
            <v>No Data</v>
          </cell>
          <cell r="H204" t="str">
            <v>No Data</v>
          </cell>
          <cell r="I204" t="str">
            <v>No Data</v>
          </cell>
          <cell r="J204" t="str">
            <v>No Data</v>
          </cell>
          <cell r="L204" t="str">
            <v>No Data</v>
          </cell>
          <cell r="M204" t="str">
            <v>No Data</v>
          </cell>
          <cell r="N204" t="str">
            <v>No Data</v>
          </cell>
          <cell r="O204" t="str">
            <v>No Data</v>
          </cell>
          <cell r="P204" t="str">
            <v>No Data</v>
          </cell>
          <cell r="Q204" t="str">
            <v>No Data</v>
          </cell>
          <cell r="R204" t="str">
            <v>No Data</v>
          </cell>
        </row>
        <row r="205">
          <cell r="A205" t="str">
            <v/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Q205" t="str">
            <v>No Data</v>
          </cell>
          <cell r="R205" t="str">
            <v>No Data</v>
          </cell>
        </row>
        <row r="206">
          <cell r="A206" t="str">
            <v>Reimbursable Bad Debts (Excl those for Prof Services)</v>
          </cell>
          <cell r="B206" t="str">
            <v>F1966</v>
          </cell>
          <cell r="C206" t="str">
            <v>Worksheet E-3, Pt I Column 1, Line 11 Sub II</v>
          </cell>
          <cell r="D206" t="str">
            <v>No Data</v>
          </cell>
          <cell r="E206" t="str">
            <v>No Data</v>
          </cell>
          <cell r="F206" t="str">
            <v>No Data</v>
          </cell>
          <cell r="G206" t="str">
            <v>No Data</v>
          </cell>
          <cell r="H206" t="str">
            <v>No Data</v>
          </cell>
          <cell r="I206" t="str">
            <v>No Data</v>
          </cell>
          <cell r="J206" t="str">
            <v>No Data</v>
          </cell>
          <cell r="L206" t="str">
            <v>No Data</v>
          </cell>
          <cell r="M206" t="str">
            <v>No Data</v>
          </cell>
          <cell r="N206" t="str">
            <v>No Data</v>
          </cell>
          <cell r="O206" t="str">
            <v>No Data</v>
          </cell>
          <cell r="P206" t="str">
            <v>No Data</v>
          </cell>
          <cell r="Q206" t="str">
            <v>No Data</v>
          </cell>
          <cell r="R206" t="str">
            <v>No Data</v>
          </cell>
        </row>
        <row r="207">
          <cell r="A207" t="str">
            <v>Reimbursable Bad Debt Adjustment</v>
          </cell>
          <cell r="B207" t="str">
            <v>F1966A</v>
          </cell>
          <cell r="C207" t="str">
            <v>Worksheet E-3, Pt I Column 1, Line 11.01 Sub II</v>
          </cell>
          <cell r="D207" t="str">
            <v>No Data</v>
          </cell>
          <cell r="E207" t="str">
            <v>No Data</v>
          </cell>
          <cell r="F207" t="str">
            <v>No Data</v>
          </cell>
          <cell r="G207" t="str">
            <v>No Data</v>
          </cell>
          <cell r="H207" t="str">
            <v>No Data</v>
          </cell>
          <cell r="I207" t="str">
            <v>No Data</v>
          </cell>
          <cell r="J207" t="str">
            <v>No Data</v>
          </cell>
          <cell r="L207" t="str">
            <v>No Data</v>
          </cell>
          <cell r="M207" t="str">
            <v>No Data</v>
          </cell>
          <cell r="N207" t="str">
            <v>No Data</v>
          </cell>
          <cell r="O207" t="str">
            <v>No Data</v>
          </cell>
          <cell r="P207" t="str">
            <v>No Data</v>
          </cell>
          <cell r="Q207" t="str">
            <v>No Data</v>
          </cell>
          <cell r="R207" t="str">
            <v>No Data</v>
          </cell>
        </row>
        <row r="209">
          <cell r="A209" t="e">
            <v>#N/A</v>
          </cell>
          <cell r="B209" t="str">
            <v>SUB_II_COST</v>
          </cell>
          <cell r="C209" t="str">
            <v>[F1041]</v>
          </cell>
          <cell r="D209" t="str">
            <v>No Data</v>
          </cell>
          <cell r="E209" t="str">
            <v>No Data</v>
          </cell>
          <cell r="F209" t="str">
            <v>No Data</v>
          </cell>
          <cell r="G209" t="str">
            <v>No Data</v>
          </cell>
          <cell r="H209" t="str">
            <v>No Data</v>
          </cell>
          <cell r="I209" t="str">
            <v>No Data</v>
          </cell>
          <cell r="J209" t="str">
            <v>No Data</v>
          </cell>
          <cell r="L209" t="str">
            <v>No Data</v>
          </cell>
          <cell r="M209" t="str">
            <v>No Data</v>
          </cell>
          <cell r="N209" t="str">
            <v>No Data</v>
          </cell>
          <cell r="O209" t="str">
            <v>No Data</v>
          </cell>
          <cell r="P209" t="str">
            <v>No Data</v>
          </cell>
          <cell r="Q209" t="str">
            <v>No Data</v>
          </cell>
          <cell r="R209" t="str">
            <v>No Data</v>
          </cell>
        </row>
        <row r="211">
          <cell r="A211" t="str">
            <v>Total Medicare IP Operating Costs</v>
          </cell>
          <cell r="B211" t="str">
            <v>F1041</v>
          </cell>
          <cell r="C211" t="str">
            <v>Worksheet D-1, Pt I Column 1, Line 49 Sub II</v>
          </cell>
          <cell r="D211" t="str">
            <v>No Data</v>
          </cell>
          <cell r="E211" t="str">
            <v>No Data</v>
          </cell>
          <cell r="F211" t="str">
            <v>No Data</v>
          </cell>
          <cell r="G211" t="str">
            <v>No Data</v>
          </cell>
          <cell r="H211" t="str">
            <v>No Data</v>
          </cell>
          <cell r="I211" t="str">
            <v>No Data</v>
          </cell>
          <cell r="J211" t="str">
            <v>No Data</v>
          </cell>
          <cell r="L211" t="str">
            <v>No Data</v>
          </cell>
          <cell r="M211" t="str">
            <v>No Data</v>
          </cell>
          <cell r="N211" t="str">
            <v>No Data</v>
          </cell>
          <cell r="O211" t="str">
            <v>No Data</v>
          </cell>
          <cell r="P211" t="str">
            <v>No Data</v>
          </cell>
          <cell r="Q211" t="str">
            <v>No Data</v>
          </cell>
          <cell r="R211" t="str">
            <v>No Data</v>
          </cell>
        </row>
        <row r="213">
          <cell r="A213" t="e">
            <v>#N/A</v>
          </cell>
          <cell r="B213" t="str">
            <v>SUB_II_GL</v>
          </cell>
          <cell r="C213" t="str">
            <v>[SUB_II_REV]-[SUB_II_COST]</v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L213" t="e">
            <v>#VALUE!</v>
          </cell>
          <cell r="M213" t="e">
            <v>#VALUE!</v>
          </cell>
          <cell r="N213" t="e">
            <v>#VALUE!</v>
          </cell>
          <cell r="O213" t="e">
            <v>#VALUE!</v>
          </cell>
          <cell r="P213" t="e">
            <v>#VALUE!</v>
          </cell>
          <cell r="Q213" t="e">
            <v>#VALUE!</v>
          </cell>
          <cell r="R213" t="e">
            <v>#VALUE!</v>
          </cell>
        </row>
        <row r="218">
          <cell r="A218" t="str">
            <v>Skilled Nursing Facility Revenue</v>
          </cell>
          <cell r="B218" t="str">
            <v>SNF_REV</v>
          </cell>
          <cell r="C218" t="str">
            <v>IIf([H109]+[H110]=0,[H111],[H109]+[H110])</v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L218" t="e">
            <v>#VALUE!</v>
          </cell>
          <cell r="M218" t="e">
            <v>#VALUE!</v>
          </cell>
          <cell r="N218" t="e">
            <v>#VALUE!</v>
          </cell>
          <cell r="O218" t="e">
            <v>#VALUE!</v>
          </cell>
          <cell r="P218" t="e">
            <v>#VALUE!</v>
          </cell>
          <cell r="Q218" t="e">
            <v>#VALUE!</v>
          </cell>
          <cell r="R218" t="e">
            <v>#VALUE!</v>
          </cell>
        </row>
        <row r="220">
          <cell r="A220" t="str">
            <v>Deductibles (SNF)</v>
          </cell>
          <cell r="B220" t="str">
            <v>H109</v>
          </cell>
          <cell r="C220" t="str">
            <v>Worksheet E-3 Pt II, Column 6, Line 20</v>
          </cell>
          <cell r="D220" t="str">
            <v>No Data</v>
          </cell>
          <cell r="E220" t="str">
            <v>No Data</v>
          </cell>
          <cell r="F220" t="str">
            <v>No Data</v>
          </cell>
          <cell r="G220" t="str">
            <v>No Data</v>
          </cell>
          <cell r="H220" t="str">
            <v>No Data</v>
          </cell>
          <cell r="I220" t="str">
            <v>No Data</v>
          </cell>
          <cell r="J220" t="str">
            <v>No Data</v>
          </cell>
          <cell r="L220" t="str">
            <v>No Data</v>
          </cell>
          <cell r="M220" t="str">
            <v>No Data</v>
          </cell>
          <cell r="N220" t="str">
            <v>No Data</v>
          </cell>
          <cell r="O220" t="str">
            <v>No Data</v>
          </cell>
          <cell r="P220" t="str">
            <v>No Data</v>
          </cell>
          <cell r="Q220" t="str">
            <v>No Data</v>
          </cell>
          <cell r="R220" t="str">
            <v>No Data</v>
          </cell>
        </row>
        <row r="221">
          <cell r="A221" t="str">
            <v>Subtotal (SNF)</v>
          </cell>
          <cell r="B221" t="str">
            <v>H110</v>
          </cell>
          <cell r="C221" t="str">
            <v>Worksheet E-3 Pt II, Column 6, Line 22</v>
          </cell>
          <cell r="D221" t="str">
            <v>No Data</v>
          </cell>
          <cell r="E221" t="str">
            <v>No Data</v>
          </cell>
          <cell r="F221" t="str">
            <v>No Data</v>
          </cell>
          <cell r="G221" t="str">
            <v>No Data</v>
          </cell>
          <cell r="H221" t="str">
            <v>No Data</v>
          </cell>
          <cell r="I221" t="str">
            <v>No Data</v>
          </cell>
          <cell r="J221" t="str">
            <v>No Data</v>
          </cell>
          <cell r="L221" t="str">
            <v>No Data</v>
          </cell>
          <cell r="M221" t="str">
            <v>No Data</v>
          </cell>
          <cell r="N221" t="str">
            <v>No Data</v>
          </cell>
          <cell r="O221" t="str">
            <v>No Data</v>
          </cell>
          <cell r="P221" t="str">
            <v>No Data</v>
          </cell>
          <cell r="Q221" t="str">
            <v>No Data</v>
          </cell>
          <cell r="R221" t="str">
            <v>No Data</v>
          </cell>
        </row>
        <row r="222">
          <cell r="A222" t="str">
            <v>Lesser of Lns 30 or 31</v>
          </cell>
          <cell r="B222" t="str">
            <v>H111</v>
          </cell>
          <cell r="C222" t="str">
            <v>Worksheet E-3 Pt III, Column 2, Line 32</v>
          </cell>
          <cell r="D222" t="str">
            <v>No Data</v>
          </cell>
          <cell r="E222" t="str">
            <v>No Data</v>
          </cell>
          <cell r="F222" t="str">
            <v>No Data</v>
          </cell>
          <cell r="G222" t="str">
            <v>No Data</v>
          </cell>
          <cell r="H222" t="str">
            <v>No Data</v>
          </cell>
          <cell r="I222" t="str">
            <v>No Data</v>
          </cell>
          <cell r="J222" t="str">
            <v>No Data</v>
          </cell>
          <cell r="L222" t="str">
            <v>No Data</v>
          </cell>
          <cell r="M222" t="str">
            <v>No Data</v>
          </cell>
          <cell r="N222" t="str">
            <v>No Data</v>
          </cell>
          <cell r="O222" t="str">
            <v>No Data</v>
          </cell>
          <cell r="P222" t="str">
            <v>No Data</v>
          </cell>
          <cell r="Q222" t="str">
            <v>No Data</v>
          </cell>
          <cell r="R222" t="str">
            <v>No Data</v>
          </cell>
        </row>
        <row r="224">
          <cell r="A224" t="str">
            <v>Skilled Nursing Facility Cost</v>
          </cell>
          <cell r="B224" t="str">
            <v>SNF_COST</v>
          </cell>
          <cell r="C224" t="str">
            <v>[H47]+[H48]</v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L224" t="e">
            <v>#VALUE!</v>
          </cell>
          <cell r="M224" t="e">
            <v>#VALUE!</v>
          </cell>
          <cell r="N224" t="e">
            <v>#VALUE!</v>
          </cell>
          <cell r="O224" t="e">
            <v>#VALUE!</v>
          </cell>
          <cell r="P224" t="e">
            <v>#VALUE!</v>
          </cell>
          <cell r="Q224" t="e">
            <v>#VALUE!</v>
          </cell>
          <cell r="R224" t="e">
            <v>#VALUE!</v>
          </cell>
        </row>
        <row r="226">
          <cell r="A226" t="str">
            <v>Total Pgm General IP Routine Service Costs</v>
          </cell>
          <cell r="B226" t="str">
            <v>H47</v>
          </cell>
          <cell r="C226" t="str">
            <v>Worksheet D-1, Part III Column 1, Line 70</v>
          </cell>
          <cell r="D226" t="str">
            <v>No Data</v>
          </cell>
          <cell r="E226" t="str">
            <v>No Data</v>
          </cell>
          <cell r="F226" t="str">
            <v>No Data</v>
          </cell>
          <cell r="G226" t="str">
            <v>No Data</v>
          </cell>
          <cell r="H226" t="str">
            <v>No Data</v>
          </cell>
          <cell r="I226" t="str">
            <v>No Data</v>
          </cell>
          <cell r="J226" t="str">
            <v>No Data</v>
          </cell>
          <cell r="L226" t="str">
            <v>No Data</v>
          </cell>
          <cell r="M226" t="str">
            <v>No Data</v>
          </cell>
          <cell r="N226" t="str">
            <v>No Data</v>
          </cell>
          <cell r="O226" t="str">
            <v>No Data</v>
          </cell>
          <cell r="P226" t="str">
            <v>No Data</v>
          </cell>
          <cell r="Q226" t="str">
            <v>No Data</v>
          </cell>
          <cell r="R226" t="str">
            <v>No Data</v>
          </cell>
        </row>
        <row r="227">
          <cell r="A227" t="str">
            <v>Pgm IP Ancillary Services</v>
          </cell>
          <cell r="B227" t="str">
            <v>H48</v>
          </cell>
          <cell r="C227" t="str">
            <v>Worksheet D-1, Part III Column 1, Line 80</v>
          </cell>
          <cell r="D227" t="str">
            <v>No Data</v>
          </cell>
          <cell r="E227" t="str">
            <v>No Data</v>
          </cell>
          <cell r="F227" t="str">
            <v>No Data</v>
          </cell>
          <cell r="G227" t="str">
            <v>No Data</v>
          </cell>
          <cell r="H227" t="str">
            <v>No Data</v>
          </cell>
          <cell r="I227" t="str">
            <v>No Data</v>
          </cell>
          <cell r="J227" t="str">
            <v>No Data</v>
          </cell>
          <cell r="L227" t="str">
            <v>No Data</v>
          </cell>
          <cell r="M227" t="str">
            <v>No Data</v>
          </cell>
          <cell r="N227" t="str">
            <v>No Data</v>
          </cell>
          <cell r="O227" t="str">
            <v>No Data</v>
          </cell>
          <cell r="P227" t="str">
            <v>No Data</v>
          </cell>
          <cell r="Q227" t="str">
            <v>No Data</v>
          </cell>
          <cell r="R227" t="str">
            <v>No Data</v>
          </cell>
        </row>
        <row r="229">
          <cell r="A229" t="str">
            <v>Skilled Nursing Facility Gain/Loss</v>
          </cell>
          <cell r="B229" t="str">
            <v>SNF_GL</v>
          </cell>
          <cell r="C229" t="str">
            <v>[SNF_REV]-[SNF_COST]</v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L229" t="e">
            <v>#VALUE!</v>
          </cell>
          <cell r="M229" t="e">
            <v>#VALUE!</v>
          </cell>
          <cell r="N229" t="e">
            <v>#VALUE!</v>
          </cell>
          <cell r="O229" t="e">
            <v>#VALUE!</v>
          </cell>
          <cell r="P229" t="e">
            <v>#VALUE!</v>
          </cell>
          <cell r="Q229" t="e">
            <v>#VALUE!</v>
          </cell>
          <cell r="R229" t="e">
            <v>#VALUE!</v>
          </cell>
        </row>
        <row r="234">
          <cell r="A234" t="str">
            <v>Home Health Agency Revenue</v>
          </cell>
          <cell r="B234" t="str">
            <v>HHA_REV</v>
          </cell>
          <cell r="C234" t="str">
            <v>1997-1999</v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L234" t="e">
            <v>#VALUE!</v>
          </cell>
          <cell r="M234" t="e">
            <v>#VALUE!</v>
          </cell>
          <cell r="N234" t="e">
            <v>#VALUE!</v>
          </cell>
          <cell r="O234" t="e">
            <v>#VALUE!</v>
          </cell>
          <cell r="P234" t="e">
            <v>#VALUE!</v>
          </cell>
          <cell r="Q234" t="e">
            <v>#VALUE!</v>
          </cell>
          <cell r="R234" t="e">
            <v>#VALUE!</v>
          </cell>
        </row>
        <row r="239">
          <cell r="A239" t="str">
            <v>Lesser of Reasonable Cost or Customary Charges-Pt A</v>
          </cell>
          <cell r="B239" t="str">
            <v>H173</v>
          </cell>
          <cell r="C239" t="str">
            <v>Worksheet H-7, Pt I Column 1, Lines 1 or 6</v>
          </cell>
          <cell r="D239" t="str">
            <v>No Data</v>
          </cell>
          <cell r="E239" t="str">
            <v>No Data</v>
          </cell>
          <cell r="F239" t="str">
            <v>No Data</v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L239" t="str">
            <v>No Data</v>
          </cell>
          <cell r="M239" t="str">
            <v>No Data</v>
          </cell>
          <cell r="N239" t="str">
            <v>No Data</v>
          </cell>
        </row>
        <row r="240">
          <cell r="A240" t="str">
            <v>Lesser of Reasonable Cost or Customary Charges-Pt B (not subj to ded)</v>
          </cell>
          <cell r="B240" t="str">
            <v>H174</v>
          </cell>
          <cell r="C240" t="str">
            <v>Worksheet H-7, Pt I Column 2, Lines 1 or  6</v>
          </cell>
          <cell r="D240" t="str">
            <v>No Data</v>
          </cell>
          <cell r="E240" t="str">
            <v>No Data</v>
          </cell>
          <cell r="F240" t="str">
            <v>No Data</v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L240" t="str">
            <v>No Data</v>
          </cell>
          <cell r="M240" t="str">
            <v>No Data</v>
          </cell>
          <cell r="N240" t="str">
            <v>No Data</v>
          </cell>
        </row>
        <row r="241">
          <cell r="A241" t="str">
            <v>Lesser of Reasonable Cost or Customary Charges-Pt B (subj to ded)</v>
          </cell>
          <cell r="B241" t="str">
            <v>H190</v>
          </cell>
          <cell r="C241" t="str">
            <v>Worksheet H-7, Pt I Column 3, Lines 1 or  6</v>
          </cell>
          <cell r="D241" t="str">
            <v>No Data</v>
          </cell>
          <cell r="E241" t="str">
            <v>No Data</v>
          </cell>
          <cell r="F241" t="str">
            <v>No Data</v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L241" t="str">
            <v>No Data</v>
          </cell>
          <cell r="M241" t="str">
            <v>No Data</v>
          </cell>
          <cell r="N241" t="str">
            <v>No Data</v>
          </cell>
        </row>
        <row r="242">
          <cell r="A242" t="str">
            <v>HHA Payments - Part A Services</v>
          </cell>
          <cell r="B242" t="str">
            <v>H237</v>
          </cell>
          <cell r="C242" t="str">
            <v>Worksheet H-7, Pt II, Column 1, Line 22</v>
          </cell>
          <cell r="D242" t="str">
            <v/>
          </cell>
          <cell r="E242" t="str">
            <v/>
          </cell>
          <cell r="F242" t="str">
            <v/>
          </cell>
          <cell r="G242" t="str">
            <v>No Data</v>
          </cell>
          <cell r="H242" t="str">
            <v>No Data</v>
          </cell>
          <cell r="I242" t="str">
            <v>No Data</v>
          </cell>
          <cell r="J242" t="str">
            <v>No Data</v>
          </cell>
          <cell r="O242" t="str">
            <v>No Data</v>
          </cell>
          <cell r="P242" t="str">
            <v>No Data</v>
          </cell>
          <cell r="Q242" t="str">
            <v>No Data</v>
          </cell>
          <cell r="R242" t="str">
            <v>No Data</v>
          </cell>
        </row>
        <row r="243">
          <cell r="A243" t="str">
            <v>HHA Payments - Part B Services</v>
          </cell>
          <cell r="B243" t="str">
            <v>H238</v>
          </cell>
          <cell r="C243" t="str">
            <v>Worksheet H-7, Pt II, Column 2, Line 22</v>
          </cell>
          <cell r="D243" t="str">
            <v/>
          </cell>
          <cell r="E243" t="str">
            <v/>
          </cell>
          <cell r="F243" t="str">
            <v/>
          </cell>
          <cell r="G243" t="str">
            <v>No Data</v>
          </cell>
          <cell r="H243" t="str">
            <v>No Data</v>
          </cell>
          <cell r="I243" t="str">
            <v>No Data</v>
          </cell>
          <cell r="J243" t="str">
            <v>No Data</v>
          </cell>
          <cell r="O243" t="str">
            <v>No Data</v>
          </cell>
          <cell r="P243" t="str">
            <v>No Data</v>
          </cell>
          <cell r="Q243" t="str">
            <v>No Data</v>
          </cell>
          <cell r="R243" t="str">
            <v>No Data</v>
          </cell>
        </row>
        <row r="245">
          <cell r="A245" t="str">
            <v>Home Health Agency Cost</v>
          </cell>
          <cell r="B245" t="str">
            <v>HHA_COST</v>
          </cell>
          <cell r="C245" t="str">
            <v>[H170]+[H171]+[H172]</v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L245" t="e">
            <v>#VALUE!</v>
          </cell>
          <cell r="M245" t="e">
            <v>#VALUE!</v>
          </cell>
          <cell r="N245" t="e">
            <v>#VALUE!</v>
          </cell>
          <cell r="O245" t="e">
            <v>#VALUE!</v>
          </cell>
          <cell r="P245" t="e">
            <v>#VALUE!</v>
          </cell>
          <cell r="Q245" t="e">
            <v>#VALUE!</v>
          </cell>
          <cell r="R245" t="e">
            <v>#VALUE!</v>
          </cell>
        </row>
        <row r="247">
          <cell r="A247" t="str">
            <v>Total Cost of Services</v>
          </cell>
          <cell r="B247" t="str">
            <v>H170</v>
          </cell>
          <cell r="C247" t="str">
            <v>Worksheet H-6, Pt I Cols 9+9.01+10+10.01, Line 7</v>
          </cell>
          <cell r="D247" t="str">
            <v>No Data</v>
          </cell>
          <cell r="E247" t="str">
            <v>No Data</v>
          </cell>
          <cell r="F247" t="str">
            <v>No Data</v>
          </cell>
          <cell r="G247" t="str">
            <v>No Data</v>
          </cell>
          <cell r="H247" t="str">
            <v>No Data</v>
          </cell>
          <cell r="I247" t="str">
            <v>No Data</v>
          </cell>
          <cell r="J247" t="str">
            <v>No Data</v>
          </cell>
          <cell r="L247" t="str">
            <v>No Data</v>
          </cell>
          <cell r="M247" t="str">
            <v>No Data</v>
          </cell>
          <cell r="N247" t="str">
            <v>No Data</v>
          </cell>
          <cell r="O247" t="str">
            <v>No Data</v>
          </cell>
          <cell r="P247" t="str">
            <v>No Data</v>
          </cell>
          <cell r="Q247" t="str">
            <v>No Data</v>
          </cell>
          <cell r="R247" t="str">
            <v>No Data</v>
          </cell>
        </row>
        <row r="248">
          <cell r="A248" t="str">
            <v>Cost of Medical Supplies</v>
          </cell>
          <cell r="B248" t="str">
            <v>H171</v>
          </cell>
          <cell r="C248" t="str">
            <v>Worksheet H-6, Pt I Cols 9+10+11, Line 15+15.01</v>
          </cell>
          <cell r="D248" t="str">
            <v>No Data</v>
          </cell>
          <cell r="E248" t="str">
            <v>No Data</v>
          </cell>
          <cell r="F248" t="str">
            <v>No Data</v>
          </cell>
          <cell r="G248" t="str">
            <v>No Data</v>
          </cell>
          <cell r="H248" t="str">
            <v>No Data</v>
          </cell>
          <cell r="I248" t="str">
            <v>No Data</v>
          </cell>
          <cell r="J248" t="str">
            <v>No Data</v>
          </cell>
          <cell r="L248" t="str">
            <v>No Data</v>
          </cell>
          <cell r="M248" t="str">
            <v>No Data</v>
          </cell>
          <cell r="N248" t="str">
            <v>No Data</v>
          </cell>
          <cell r="O248" t="str">
            <v>No Data</v>
          </cell>
          <cell r="P248" t="str">
            <v>No Data</v>
          </cell>
          <cell r="Q248" t="str">
            <v>No Data</v>
          </cell>
          <cell r="R248" t="str">
            <v>No Data</v>
          </cell>
        </row>
        <row r="249">
          <cell r="A249" t="str">
            <v>Cost of Drugs</v>
          </cell>
          <cell r="B249" t="str">
            <v>H172</v>
          </cell>
          <cell r="C249" t="str">
            <v>Worksheet H-6, Pt I Cols 9+10+11, Line 16+16.01</v>
          </cell>
          <cell r="D249" t="str">
            <v>No Data</v>
          </cell>
          <cell r="E249" t="str">
            <v>No Data</v>
          </cell>
          <cell r="F249" t="str">
            <v>No Data</v>
          </cell>
          <cell r="G249" t="str">
            <v>No Data</v>
          </cell>
          <cell r="H249" t="str">
            <v>No Data</v>
          </cell>
          <cell r="I249" t="str">
            <v>No Data</v>
          </cell>
          <cell r="J249" t="str">
            <v>No Data</v>
          </cell>
          <cell r="L249" t="str">
            <v>No Data</v>
          </cell>
          <cell r="M249" t="str">
            <v>No Data</v>
          </cell>
          <cell r="N249" t="str">
            <v>No Data</v>
          </cell>
          <cell r="O249" t="str">
            <v>No Data</v>
          </cell>
          <cell r="P249" t="str">
            <v>No Data</v>
          </cell>
          <cell r="Q249" t="str">
            <v>No Data</v>
          </cell>
          <cell r="R249" t="str">
            <v>No Data</v>
          </cell>
        </row>
        <row r="251">
          <cell r="A251" t="str">
            <v>Home Health Agency Gain/Loss</v>
          </cell>
          <cell r="B251" t="str">
            <v>HHA_GL</v>
          </cell>
          <cell r="C251" t="str">
            <v>[HHA_REV]-[HHA_COST]</v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L251" t="e">
            <v>#VALUE!</v>
          </cell>
          <cell r="M251" t="e">
            <v>#VALUE!</v>
          </cell>
          <cell r="N251" t="e">
            <v>#VALUE!</v>
          </cell>
          <cell r="O251" t="e">
            <v>#VALUE!</v>
          </cell>
          <cell r="P251" t="e">
            <v>#VALUE!</v>
          </cell>
          <cell r="Q251" t="e">
            <v>#VALUE!</v>
          </cell>
          <cell r="R251" t="e">
            <v>#VALUE!</v>
          </cell>
        </row>
        <row r="256">
          <cell r="A256" t="str">
            <v>Swing Bed Revenue</v>
          </cell>
          <cell r="B256" t="str">
            <v>SWING_REV</v>
          </cell>
          <cell r="C256" t="str">
            <v>[H219] + [H532]</v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L256" t="e">
            <v>#VALUE!</v>
          </cell>
          <cell r="M256" t="e">
            <v>#VALUE!</v>
          </cell>
          <cell r="N256" t="e">
            <v>#VALUE!</v>
          </cell>
          <cell r="O256" t="e">
            <v>#VALUE!</v>
          </cell>
          <cell r="P256" t="e">
            <v>#VALUE!</v>
          </cell>
          <cell r="Q256" t="e">
            <v>#VALUE!</v>
          </cell>
          <cell r="R256" t="e">
            <v>#VALUE!</v>
          </cell>
        </row>
        <row r="258">
          <cell r="A258" t="str">
            <v>Swing Bed Pt A Net Cost - Subtotal</v>
          </cell>
          <cell r="B258" t="str">
            <v>H219</v>
          </cell>
          <cell r="C258" t="str">
            <v>E-2, Column 1, Line 8</v>
          </cell>
          <cell r="D258" t="str">
            <v>No Data</v>
          </cell>
          <cell r="E258" t="str">
            <v>No Data</v>
          </cell>
          <cell r="F258" t="str">
            <v>No Data</v>
          </cell>
          <cell r="G258" t="str">
            <v>No Data</v>
          </cell>
          <cell r="H258" t="str">
            <v>No Data</v>
          </cell>
          <cell r="I258" t="str">
            <v>No Data</v>
          </cell>
          <cell r="J258" t="str">
            <v>No Data</v>
          </cell>
          <cell r="L258" t="str">
            <v>No Data</v>
          </cell>
          <cell r="M258" t="str">
            <v>No Data</v>
          </cell>
          <cell r="N258" t="str">
            <v>No Data</v>
          </cell>
          <cell r="O258" t="str">
            <v>No Data</v>
          </cell>
          <cell r="P258" t="str">
            <v>No Data</v>
          </cell>
          <cell r="Q258" t="str">
            <v>No Data</v>
          </cell>
          <cell r="R258" t="str">
            <v>No Data</v>
          </cell>
        </row>
        <row r="259">
          <cell r="A259" t="str">
            <v>Swing Bed Pt B Net Cost - Subtotal</v>
          </cell>
          <cell r="B259" t="str">
            <v>H532</v>
          </cell>
          <cell r="C259" t="str">
            <v>E-2, Column 2, Line 8</v>
          </cell>
          <cell r="D259" t="str">
            <v>No Data</v>
          </cell>
          <cell r="E259" t="str">
            <v>No Data</v>
          </cell>
          <cell r="F259" t="str">
            <v>No Data</v>
          </cell>
          <cell r="G259" t="str">
            <v>No Data</v>
          </cell>
          <cell r="H259" t="str">
            <v>No Data</v>
          </cell>
          <cell r="I259" t="str">
            <v>No Data</v>
          </cell>
          <cell r="J259" t="str">
            <v>No Data</v>
          </cell>
          <cell r="L259" t="str">
            <v>No Data</v>
          </cell>
          <cell r="M259" t="str">
            <v>No Data</v>
          </cell>
          <cell r="N259" t="str">
            <v>No Data</v>
          </cell>
          <cell r="O259" t="str">
            <v>No Data</v>
          </cell>
          <cell r="P259" t="str">
            <v>No Data</v>
          </cell>
          <cell r="Q259" t="str">
            <v>No Data</v>
          </cell>
          <cell r="R259" t="str">
            <v>No Data</v>
          </cell>
        </row>
        <row r="261">
          <cell r="A261" t="str">
            <v>Swing Bed Cost</v>
          </cell>
          <cell r="B261" t="str">
            <v>SWING_COST</v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L261" t="e">
            <v>#VALUE!</v>
          </cell>
          <cell r="M261" t="e">
            <v>#VALUE!</v>
          </cell>
          <cell r="N261" t="e">
            <v>#VALUE!</v>
          </cell>
          <cell r="O261" t="e">
            <v>#VALUE!</v>
          </cell>
          <cell r="P261" t="e">
            <v>#VALUE!</v>
          </cell>
          <cell r="Q261" t="e">
            <v>#VALUE!</v>
          </cell>
          <cell r="R261" t="e">
            <v>#VALUE!</v>
          </cell>
        </row>
        <row r="281">
          <cell r="A281" t="str">
            <v>Swing Bed Gain/Loss</v>
          </cell>
          <cell r="B281" t="str">
            <v>SWING_GL</v>
          </cell>
          <cell r="C281" t="str">
            <v>[SWING_REV]-[SWING_COST]</v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L281" t="e">
            <v>#VALUE!</v>
          </cell>
          <cell r="M281" t="e">
            <v>#VALUE!</v>
          </cell>
          <cell r="N281" t="e">
            <v>#VALUE!</v>
          </cell>
          <cell r="O281" t="e">
            <v>#VALUE!</v>
          </cell>
          <cell r="P281" t="e">
            <v>#VALUE!</v>
          </cell>
          <cell r="Q281" t="e">
            <v>#VALUE!</v>
          </cell>
          <cell r="R281" t="e">
            <v>#VALUE!</v>
          </cell>
        </row>
        <row r="283">
          <cell r="A283" t="str">
            <v>Swing Bed Medicare Margin</v>
          </cell>
          <cell r="B283" t="str">
            <v>SWING_MGN</v>
          </cell>
          <cell r="C283" t="str">
            <v>[SWING_GL]/[SWING_REV]</v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L283" t="e">
            <v>#VALUE!</v>
          </cell>
          <cell r="M283" t="e">
            <v>#VALUE!</v>
          </cell>
          <cell r="N283" t="e">
            <v>#VALUE!</v>
          </cell>
          <cell r="O283" t="e">
            <v>#VALUE!</v>
          </cell>
          <cell r="P283" t="e">
            <v>#VALUE!</v>
          </cell>
          <cell r="Q283" t="e">
            <v>#VALUE!</v>
          </cell>
          <cell r="R283" t="e">
            <v>#VALUE!</v>
          </cell>
        </row>
        <row r="286">
          <cell r="A286" t="str">
            <v>Inpatient Revenue Net of Disproportionate Share Payments (DSH)</v>
          </cell>
          <cell r="B286" t="str">
            <v>INP_REV_NODSH</v>
          </cell>
          <cell r="C286" t="str">
            <v>[IP_REV]-[F1821]</v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L286" t="e">
            <v>#VALUE!</v>
          </cell>
          <cell r="M286" t="e">
            <v>#VALUE!</v>
          </cell>
          <cell r="N286" t="e">
            <v>#VALUE!</v>
          </cell>
          <cell r="O286" t="e">
            <v>#VALUE!</v>
          </cell>
          <cell r="P286" t="e">
            <v>#VALUE!</v>
          </cell>
          <cell r="Q286" t="e">
            <v>#VALUE!</v>
          </cell>
          <cell r="R286" t="e">
            <v>#VALUE!</v>
          </cell>
        </row>
        <row r="289">
          <cell r="A289" t="str">
            <v>Disproportionate Share Adjustment</v>
          </cell>
          <cell r="B289" t="str">
            <v>F1821</v>
          </cell>
          <cell r="C289" t="str">
            <v>Worksheet E, Pt A Column 1, Line 4.04</v>
          </cell>
          <cell r="D289" t="str">
            <v>No Data</v>
          </cell>
          <cell r="E289" t="str">
            <v>No Data</v>
          </cell>
          <cell r="F289" t="str">
            <v>No Data</v>
          </cell>
          <cell r="G289" t="str">
            <v>No Data</v>
          </cell>
          <cell r="H289" t="str">
            <v>No Data</v>
          </cell>
          <cell r="I289" t="str">
            <v>No Data</v>
          </cell>
          <cell r="J289" t="str">
            <v>No Data</v>
          </cell>
          <cell r="L289" t="str">
            <v>No Data</v>
          </cell>
          <cell r="M289" t="str">
            <v>No Data</v>
          </cell>
          <cell r="N289" t="str">
            <v>No Data</v>
          </cell>
          <cell r="O289" t="str">
            <v>No Data</v>
          </cell>
          <cell r="P289" t="str">
            <v>No Data</v>
          </cell>
          <cell r="Q289" t="str">
            <v>No Data</v>
          </cell>
          <cell r="R289" t="str">
            <v>No Data</v>
          </cell>
        </row>
        <row r="291">
          <cell r="A291" t="str">
            <v>Inpatient Gain/Loss Net of DSH</v>
          </cell>
          <cell r="B291" t="str">
            <v>INP_GL_NODSH</v>
          </cell>
          <cell r="C291" t="str">
            <v>[INP_REV_NODSH]-[INP_COST]</v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L291" t="e">
            <v>#VALUE!</v>
          </cell>
          <cell r="M291" t="e">
            <v>#VALUE!</v>
          </cell>
          <cell r="N291" t="e">
            <v>#VALUE!</v>
          </cell>
          <cell r="O291" t="e">
            <v>#VALUE!</v>
          </cell>
          <cell r="P291" t="e">
            <v>#VALUE!</v>
          </cell>
          <cell r="Q291" t="e">
            <v>#VALUE!</v>
          </cell>
          <cell r="R291" t="e">
            <v>#VALUE!</v>
          </cell>
        </row>
        <row r="296">
          <cell r="A296" t="str">
            <v>Inpatient Revenue Net of DSH Payments with IME Payments @2.7%</v>
          </cell>
          <cell r="B296" t="str">
            <v>INP_REV_NODSH_IME2.7</v>
          </cell>
          <cell r="C296" t="str">
            <v>[INP_REV] -[F1821] - [IME_FFS] + [IME_ADJ_27]</v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L296" t="e">
            <v>#VALUE!</v>
          </cell>
          <cell r="M296" t="e">
            <v>#VALUE!</v>
          </cell>
          <cell r="N296" t="e">
            <v>#VALUE!</v>
          </cell>
          <cell r="O296" t="e">
            <v>#VALUE!</v>
          </cell>
          <cell r="P296" t="e">
            <v>#VALUE!</v>
          </cell>
          <cell r="Q296" t="e">
            <v>#VALUE!</v>
          </cell>
          <cell r="R296" t="e">
            <v>#VALUE!</v>
          </cell>
        </row>
        <row r="300">
          <cell r="A300" t="str">
            <v>IME Adjustment</v>
          </cell>
          <cell r="B300" t="str">
            <v>F1820</v>
          </cell>
          <cell r="C300" t="str">
            <v>Worksheet E, Pt A Column 1, Line 3.03+3.24</v>
          </cell>
          <cell r="D300" t="str">
            <v>No Data</v>
          </cell>
          <cell r="E300" t="str">
            <v>No Data</v>
          </cell>
          <cell r="F300" t="str">
            <v>No Data</v>
          </cell>
          <cell r="G300" t="str">
            <v>No Data</v>
          </cell>
          <cell r="H300" t="str">
            <v>No Data</v>
          </cell>
          <cell r="I300" t="str">
            <v>No Data</v>
          </cell>
          <cell r="J300" t="str">
            <v>No Data</v>
          </cell>
          <cell r="L300" t="str">
            <v>No Data</v>
          </cell>
          <cell r="M300" t="str">
            <v>No Data</v>
          </cell>
          <cell r="N300" t="str">
            <v>No Data</v>
          </cell>
          <cell r="O300" t="str">
            <v>No Data</v>
          </cell>
          <cell r="P300" t="str">
            <v>No Data</v>
          </cell>
          <cell r="Q300" t="str">
            <v>No Data</v>
          </cell>
          <cell r="R300" t="str">
            <v>No Data</v>
          </cell>
        </row>
        <row r="301">
          <cell r="A301" t="str">
            <v>IME Adjustment Fee for Service Only</v>
          </cell>
          <cell r="B301" t="str">
            <v>IME_FFS</v>
          </cell>
          <cell r="C301" t="str">
            <v>F1820 - FORMULA T</v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L301" t="e">
            <v>#VALUE!</v>
          </cell>
          <cell r="M301" t="e">
            <v>#VALUE!</v>
          </cell>
          <cell r="N301" t="e">
            <v>#VALUE!</v>
          </cell>
          <cell r="O301" t="e">
            <v>#VALUE!</v>
          </cell>
          <cell r="P301" t="e">
            <v>#VALUE!</v>
          </cell>
          <cell r="Q301" t="e">
            <v>#VALUE!</v>
          </cell>
          <cell r="R301" t="e">
            <v>#VALUE!</v>
          </cell>
        </row>
        <row r="302">
          <cell r="B302" t="str">
            <v>IME_ADJ_27</v>
          </cell>
        </row>
        <row r="306">
          <cell r="A306" t="str">
            <v>Inlier and Simulated Managed Care Payments Eligible for IME Adjsutment</v>
          </cell>
          <cell r="B306" t="str">
            <v>INLIER_SIM_MC_PMTS</v>
          </cell>
          <cell r="C306" t="str">
            <v>F1818H1 + (MCpct_103 * F1819AH1) + F1818H2 + (MCpct_104 * F1819AH2) + F1818H3 + (MCpct_105 * F1819AH3)</v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L306" t="e">
            <v>#VALUE!</v>
          </cell>
          <cell r="M306" t="e">
            <v>#VALUE!</v>
          </cell>
          <cell r="N306" t="e">
            <v>#VALUE!</v>
          </cell>
          <cell r="O306" t="e">
            <v>#VALUE!</v>
          </cell>
          <cell r="P306" t="e">
            <v>#VALUE!</v>
          </cell>
          <cell r="Q306" t="e">
            <v>#VALUE!</v>
          </cell>
          <cell r="R306" t="e">
            <v>#VALUE!</v>
          </cell>
        </row>
        <row r="310">
          <cell r="A310" t="str">
            <v>Simulated DRG Payments * Phase in Percentage for IME</v>
          </cell>
          <cell r="B310" t="str">
            <v>SIM_MC_PMTS</v>
          </cell>
          <cell r="C310" t="str">
            <v>(MCpct_103 * F1819AH1) + (MCpct_104 * F1819AH2) + (MCpct_105 * F1819AH3) + (H319 * MCpct_103)</v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L310" t="e">
            <v>#VALUE!</v>
          </cell>
          <cell r="M310" t="e">
            <v>#VALUE!</v>
          </cell>
          <cell r="N310" t="e">
            <v>#VALUE!</v>
          </cell>
          <cell r="O310" t="e">
            <v>#VALUE!</v>
          </cell>
          <cell r="P310" t="e">
            <v>#VALUE!</v>
          </cell>
          <cell r="Q310" t="e">
            <v>#VALUE!</v>
          </cell>
          <cell r="R310" t="e">
            <v>#VALUE!</v>
          </cell>
        </row>
        <row r="312">
          <cell r="A312" t="str">
            <v>DRG Payments-Other than Outliers Before October 1</v>
          </cell>
          <cell r="B312" t="str">
            <v>F1818H1</v>
          </cell>
          <cell r="C312" t="str">
            <v>Worksheet E, Pt A Column 1, Line 1</v>
          </cell>
          <cell r="D312" t="str">
            <v>No Data</v>
          </cell>
          <cell r="E312" t="str">
            <v>No Data</v>
          </cell>
          <cell r="F312" t="str">
            <v>No Data</v>
          </cell>
          <cell r="G312" t="str">
            <v>No Data</v>
          </cell>
          <cell r="H312" t="str">
            <v>No Data</v>
          </cell>
          <cell r="I312" t="str">
            <v>No Data</v>
          </cell>
          <cell r="J312" t="str">
            <v>No Data</v>
          </cell>
          <cell r="L312" t="str">
            <v>No Data</v>
          </cell>
          <cell r="M312" t="str">
            <v>No Data</v>
          </cell>
          <cell r="N312" t="str">
            <v>No Data</v>
          </cell>
          <cell r="O312" t="str">
            <v>No Data</v>
          </cell>
          <cell r="P312" t="str">
            <v>No Data</v>
          </cell>
          <cell r="Q312" t="str">
            <v>No Data</v>
          </cell>
          <cell r="R312" t="str">
            <v>No Data</v>
          </cell>
        </row>
        <row r="313">
          <cell r="A313" t="str">
            <v>Outlier Payments - Prior to October 1, 1997</v>
          </cell>
          <cell r="B313" t="str">
            <v>F1819H1</v>
          </cell>
          <cell r="C313" t="str">
            <v>Worksheet E, Pt A, Column 1, Line 2</v>
          </cell>
          <cell r="D313" t="str">
            <v>No Data</v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L313" t="str">
            <v>No Data</v>
          </cell>
        </row>
        <row r="314">
          <cell r="A314" t="str">
            <v>DRG Payments-Other than Outliers (10/1=&lt;X&lt;1/1)</v>
          </cell>
          <cell r="B314" t="str">
            <v>F1818H2</v>
          </cell>
          <cell r="C314" t="str">
            <v>Worksheet E, Pt A Column 1, Line 1.01</v>
          </cell>
          <cell r="D314" t="str">
            <v>No Data</v>
          </cell>
          <cell r="E314" t="str">
            <v>No Data</v>
          </cell>
          <cell r="F314" t="str">
            <v>No Data</v>
          </cell>
          <cell r="G314" t="str">
            <v>No Data</v>
          </cell>
          <cell r="H314" t="str">
            <v>No Data</v>
          </cell>
          <cell r="I314" t="str">
            <v>No Data</v>
          </cell>
          <cell r="J314" t="str">
            <v>No Data</v>
          </cell>
          <cell r="L314" t="str">
            <v>No Data</v>
          </cell>
          <cell r="M314" t="str">
            <v>No Data</v>
          </cell>
          <cell r="N314" t="str">
            <v>No Data</v>
          </cell>
          <cell r="O314" t="str">
            <v>No Data</v>
          </cell>
          <cell r="P314" t="str">
            <v>No Data</v>
          </cell>
          <cell r="Q314" t="str">
            <v>No Data</v>
          </cell>
          <cell r="R314" t="str">
            <v>No Data</v>
          </cell>
        </row>
        <row r="315">
          <cell r="A315" t="str">
            <v>DRG Payments-Other than Outliers On or After January 1</v>
          </cell>
          <cell r="B315" t="str">
            <v>F1818H3</v>
          </cell>
          <cell r="C315" t="str">
            <v>Worksheet E, Pt A Column 1, Line 1.02</v>
          </cell>
          <cell r="D315" t="str">
            <v>No Data</v>
          </cell>
          <cell r="E315" t="str">
            <v>No Data</v>
          </cell>
          <cell r="F315" t="str">
            <v>No Data</v>
          </cell>
          <cell r="G315" t="str">
            <v>No Data</v>
          </cell>
          <cell r="H315" t="str">
            <v>No Data</v>
          </cell>
          <cell r="I315" t="str">
            <v>No Data</v>
          </cell>
          <cell r="J315" t="str">
            <v>No Data</v>
          </cell>
          <cell r="L315" t="str">
            <v>No Data</v>
          </cell>
          <cell r="M315" t="str">
            <v>No Data</v>
          </cell>
          <cell r="N315" t="str">
            <v>No Data</v>
          </cell>
          <cell r="O315" t="str">
            <v>No Data</v>
          </cell>
          <cell r="P315" t="str">
            <v>No Data</v>
          </cell>
          <cell r="Q315" t="str">
            <v>No Data</v>
          </cell>
          <cell r="R315" t="str">
            <v>No Data</v>
          </cell>
        </row>
        <row r="318">
          <cell r="A318" t="str">
            <v>Payments for Managed Care Patients Prior to 10/1</v>
          </cell>
          <cell r="B318" t="str">
            <v>F1819AH1</v>
          </cell>
          <cell r="C318" t="str">
            <v>Worksheet E, Pt A Column 1, Line 1.03</v>
          </cell>
          <cell r="D318" t="str">
            <v>No Data</v>
          </cell>
          <cell r="E318" t="str">
            <v>No Data</v>
          </cell>
          <cell r="F318" t="str">
            <v>No Data</v>
          </cell>
          <cell r="G318" t="str">
            <v>No Data</v>
          </cell>
          <cell r="H318" t="str">
            <v>No Data</v>
          </cell>
          <cell r="I318" t="str">
            <v>No Data</v>
          </cell>
          <cell r="J318" t="str">
            <v>No Data</v>
          </cell>
          <cell r="L318" t="str">
            <v>No Data</v>
          </cell>
          <cell r="M318" t="str">
            <v>No Data</v>
          </cell>
          <cell r="N318" t="str">
            <v>No Data</v>
          </cell>
          <cell r="O318" t="str">
            <v>No Data</v>
          </cell>
          <cell r="P318" t="str">
            <v>No Data</v>
          </cell>
          <cell r="Q318" t="str">
            <v>No Data</v>
          </cell>
          <cell r="R318" t="str">
            <v>No Data</v>
          </cell>
        </row>
        <row r="319">
          <cell r="A319" t="str">
            <v>Payments for Managed Care Patients (10/1=&lt;X&lt;1/1)</v>
          </cell>
          <cell r="B319" t="str">
            <v>F1819AH2</v>
          </cell>
          <cell r="C319" t="str">
            <v>Worksheet E, Pt A Column 1, Line 1.04</v>
          </cell>
          <cell r="D319" t="str">
            <v>No Data</v>
          </cell>
          <cell r="E319" t="str">
            <v>No Data</v>
          </cell>
          <cell r="F319" t="str">
            <v>No Data</v>
          </cell>
          <cell r="G319" t="str">
            <v>No Data</v>
          </cell>
          <cell r="H319" t="str">
            <v>No Data</v>
          </cell>
          <cell r="I319" t="str">
            <v>No Data</v>
          </cell>
          <cell r="J319" t="str">
            <v>No Data</v>
          </cell>
          <cell r="L319" t="str">
            <v>No Data</v>
          </cell>
          <cell r="M319" t="str">
            <v>No Data</v>
          </cell>
          <cell r="N319" t="str">
            <v>No Data</v>
          </cell>
          <cell r="O319" t="str">
            <v>No Data</v>
          </cell>
          <cell r="P319" t="str">
            <v>No Data</v>
          </cell>
          <cell r="Q319" t="str">
            <v>No Data</v>
          </cell>
          <cell r="R319" t="str">
            <v>No Data</v>
          </cell>
        </row>
        <row r="320">
          <cell r="A320" t="str">
            <v>Payments for Managed Care Patients On or After January 1</v>
          </cell>
          <cell r="B320" t="str">
            <v>F1819AH3</v>
          </cell>
          <cell r="C320" t="str">
            <v>Worksheet E, Pt A Column 1, Line 1.05</v>
          </cell>
          <cell r="D320" t="str">
            <v>No Data</v>
          </cell>
          <cell r="E320" t="str">
            <v>No Data</v>
          </cell>
          <cell r="F320" t="str">
            <v>No Data</v>
          </cell>
          <cell r="G320" t="str">
            <v>No Data</v>
          </cell>
          <cell r="H320" t="str">
            <v>No Data</v>
          </cell>
          <cell r="I320" t="str">
            <v>No Data</v>
          </cell>
          <cell r="J320" t="str">
            <v>No Data</v>
          </cell>
          <cell r="L320" t="str">
            <v>No Data</v>
          </cell>
          <cell r="M320" t="str">
            <v>No Data</v>
          </cell>
          <cell r="N320" t="str">
            <v>No Data</v>
          </cell>
          <cell r="O320" t="str">
            <v>No Data</v>
          </cell>
          <cell r="P320" t="str">
            <v>No Data</v>
          </cell>
          <cell r="Q320" t="str">
            <v>No Data</v>
          </cell>
          <cell r="R320" t="str">
            <v>No Data</v>
          </cell>
        </row>
        <row r="323">
          <cell r="A323" t="str">
            <v>% of Managed Care simulated payments for IME prior to 10/1</v>
          </cell>
          <cell r="B323" t="str">
            <v>MCpct_103</v>
          </cell>
          <cell r="C323" t="str">
            <v>Phased-in percent of managed care IME payments</v>
          </cell>
          <cell r="D323" t="str">
            <v>No Data</v>
          </cell>
          <cell r="E323" t="str">
            <v>No Data</v>
          </cell>
          <cell r="F323" t="str">
            <v>No Data</v>
          </cell>
          <cell r="G323" t="str">
            <v>No Data</v>
          </cell>
          <cell r="H323" t="str">
            <v>No Data</v>
          </cell>
          <cell r="I323" t="str">
            <v>No Data</v>
          </cell>
          <cell r="J323" t="str">
            <v>No Data</v>
          </cell>
          <cell r="L323" t="str">
            <v>No Data</v>
          </cell>
          <cell r="M323" t="str">
            <v>No Data</v>
          </cell>
          <cell r="N323" t="str">
            <v>No Data</v>
          </cell>
          <cell r="O323" t="str">
            <v>No Data</v>
          </cell>
          <cell r="P323" t="str">
            <v>No Data</v>
          </cell>
          <cell r="Q323" t="str">
            <v>No Data</v>
          </cell>
          <cell r="R323" t="str">
            <v>No Data</v>
          </cell>
        </row>
        <row r="324">
          <cell r="A324" t="str">
            <v>% of Managed Care simulated payments for IME after 10/1 and before 1/1</v>
          </cell>
          <cell r="B324" t="str">
            <v>MCpct_104</v>
          </cell>
          <cell r="C324" t="str">
            <v>Phased-in percent of managed care IME payments</v>
          </cell>
          <cell r="D324" t="str">
            <v>No Data</v>
          </cell>
          <cell r="E324" t="str">
            <v>No Data</v>
          </cell>
          <cell r="F324" t="str">
            <v>No Data</v>
          </cell>
          <cell r="G324" t="str">
            <v>No Data</v>
          </cell>
          <cell r="H324" t="str">
            <v>No Data</v>
          </cell>
          <cell r="I324" t="str">
            <v>No Data</v>
          </cell>
          <cell r="J324" t="str">
            <v>No Data</v>
          </cell>
          <cell r="L324" t="str">
            <v>No Data</v>
          </cell>
          <cell r="M324" t="str">
            <v>No Data</v>
          </cell>
          <cell r="N324" t="str">
            <v>No Data</v>
          </cell>
          <cell r="O324" t="str">
            <v>No Data</v>
          </cell>
          <cell r="P324" t="str">
            <v>No Data</v>
          </cell>
          <cell r="Q324" t="str">
            <v>No Data</v>
          </cell>
          <cell r="R324" t="str">
            <v>No Data</v>
          </cell>
        </row>
        <row r="325">
          <cell r="A325" t="str">
            <v>% of Managed Care simulated payments for IME on and after 1/1, but before 10/1</v>
          </cell>
          <cell r="B325" t="str">
            <v>MCpct_105</v>
          </cell>
          <cell r="C325" t="str">
            <v>Phased-in percent of managed care IME payments</v>
          </cell>
          <cell r="D325" t="str">
            <v>No Data</v>
          </cell>
          <cell r="E325" t="str">
            <v>No Data</v>
          </cell>
          <cell r="F325" t="str">
            <v>No Data</v>
          </cell>
          <cell r="G325" t="str">
            <v>No Data</v>
          </cell>
          <cell r="H325" t="str">
            <v>No Data</v>
          </cell>
          <cell r="I325" t="str">
            <v>No Data</v>
          </cell>
          <cell r="J325" t="str">
            <v>No Data</v>
          </cell>
          <cell r="L325" t="str">
            <v>No Data</v>
          </cell>
          <cell r="M325" t="str">
            <v>No Data</v>
          </cell>
          <cell r="N325" t="str">
            <v>No Data</v>
          </cell>
          <cell r="O325" t="str">
            <v>No Data</v>
          </cell>
          <cell r="P325" t="str">
            <v>No Data</v>
          </cell>
          <cell r="Q325" t="str">
            <v>No Data</v>
          </cell>
          <cell r="R325" t="str">
            <v>No Data</v>
          </cell>
        </row>
        <row r="328">
          <cell r="A328" t="str">
            <v>IME Adjustment Factor @ 2.7%</v>
          </cell>
          <cell r="B328" t="str">
            <v xml:space="preserve">H236 </v>
          </cell>
          <cell r="C328" t="str">
            <v xml:space="preserve"> .67*((1+IRB)^.405-1)</v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L328" t="e">
            <v>#N/A</v>
          </cell>
          <cell r="M328" t="e">
            <v>#VALUE!</v>
          </cell>
          <cell r="N328" t="e">
            <v>#VALUE!</v>
          </cell>
          <cell r="O328" t="e">
            <v>#VALUE!</v>
          </cell>
          <cell r="P328" t="e">
            <v>#VALUE!</v>
          </cell>
          <cell r="Q328" t="e">
            <v>#VALUE!</v>
          </cell>
          <cell r="R328" t="e">
            <v>#VALUE!</v>
          </cell>
        </row>
        <row r="329">
          <cell r="C329" t="str">
            <v>Worksheet E, Pt A Column 1, Line 3.20</v>
          </cell>
        </row>
        <row r="331">
          <cell r="A331" t="str">
            <v>Inpatient Gain/Loss Net of DSH Payments with IME Payments @2.7%</v>
          </cell>
          <cell r="B331" t="str">
            <v>INP_GL_NODSH_IME2.7</v>
          </cell>
          <cell r="C331" t="str">
            <v>[INP_REV_NODSH_IME2.7]-[INP_COST]</v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L331" t="e">
            <v>#VALUE!</v>
          </cell>
          <cell r="M331" t="e">
            <v>#VALUE!</v>
          </cell>
          <cell r="N331" t="e">
            <v>#VALUE!</v>
          </cell>
          <cell r="O331" t="e">
            <v>#VALUE!</v>
          </cell>
          <cell r="P331" t="e">
            <v>#VALUE!</v>
          </cell>
          <cell r="Q331" t="e">
            <v>#VALUE!</v>
          </cell>
          <cell r="R331" t="e">
            <v>#VALUE!</v>
          </cell>
        </row>
      </sheetData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-1"/>
      <sheetName val="Report-2_State"/>
      <sheetName val="Report-3_State"/>
      <sheetName val="Report-4_State"/>
      <sheetName val="Report-5_US"/>
      <sheetName val="97-07_ManagedCareData_State"/>
      <sheetName val="97-07_ManagedCareData_County"/>
      <sheetName val="97-07_ManagedCareData_State-2"/>
      <sheetName val="97_ManagedCareData"/>
      <sheetName val="98_ManagedCareData"/>
      <sheetName val="99_ManagedCareData"/>
      <sheetName val="00_ManagedCareData"/>
      <sheetName val="01_ManagedCareData"/>
      <sheetName val="02_ManagedCareData"/>
      <sheetName val="03_ManagedCareData"/>
      <sheetName val="04_ManagedCareData"/>
      <sheetName val="05_ManagedCareData"/>
      <sheetName val="06_ManagedCareData"/>
      <sheetName val="07_ManagedCareData"/>
      <sheetName val="table 2.5"/>
      <sheetName val="2002Base-HospitalPriceIndex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>
        <row r="4">
          <cell r="B4" t="str">
            <v>Table 2.5</v>
          </cell>
        </row>
        <row r="5">
          <cell r="B5" t="str">
            <v>Medicare Enrollment: Hospital Insurance and/or Supplementary Medical Insurance for Total,</v>
          </cell>
        </row>
        <row r="6">
          <cell r="B6" t="str">
            <v>Fee-for-Service, and Managed Care Enrollees by Area of Residence, as of July 1, 2004</v>
          </cell>
        </row>
        <row r="7">
          <cell r="F7" t="str">
            <v xml:space="preserve">    Type of Coverage</v>
          </cell>
        </row>
        <row r="8">
          <cell r="D8" t="str">
            <v>Hospital Insurance and/or</v>
          </cell>
        </row>
        <row r="9">
          <cell r="D9" t="str">
            <v>Supplementary</v>
          </cell>
          <cell r="P9" t="str">
            <v>Supplementary</v>
          </cell>
        </row>
        <row r="10">
          <cell r="D10" t="str">
            <v>Medical Insurance</v>
          </cell>
          <cell r="J10" t="str">
            <v>Hospital Insurance</v>
          </cell>
          <cell r="P10" t="str">
            <v>Medical Insurance</v>
          </cell>
        </row>
        <row r="11">
          <cell r="F11" t="str">
            <v>Fee-for-</v>
          </cell>
          <cell r="H11" t="str">
            <v>Managed</v>
          </cell>
          <cell r="L11" t="str">
            <v>Fee-for-</v>
          </cell>
          <cell r="N11" t="str">
            <v>Managed</v>
          </cell>
          <cell r="R11" t="str">
            <v>Fee-for-</v>
          </cell>
          <cell r="T11" t="str">
            <v>Managed</v>
          </cell>
        </row>
        <row r="12">
          <cell r="B12" t="str">
            <v>Area of Residence</v>
          </cell>
          <cell r="D12" t="str">
            <v>Total</v>
          </cell>
          <cell r="F12" t="str">
            <v>Service</v>
          </cell>
          <cell r="H12" t="str">
            <v>Care</v>
          </cell>
          <cell r="J12" t="str">
            <v>Total</v>
          </cell>
          <cell r="L12" t="str">
            <v>Service</v>
          </cell>
          <cell r="N12" t="str">
            <v>Care</v>
          </cell>
          <cell r="P12" t="str">
            <v>Total</v>
          </cell>
          <cell r="R12" t="str">
            <v>Service</v>
          </cell>
          <cell r="T12" t="str">
            <v>Care</v>
          </cell>
        </row>
        <row r="13">
          <cell r="D13" t="str">
            <v>Number in Thousands</v>
          </cell>
        </row>
        <row r="14">
          <cell r="B14" t="str">
            <v>All Areas1</v>
          </cell>
          <cell r="D14">
            <v>41729</v>
          </cell>
          <cell r="F14">
            <v>36345</v>
          </cell>
          <cell r="H14">
            <v>5384</v>
          </cell>
          <cell r="J14">
            <v>41391</v>
          </cell>
          <cell r="L14">
            <v>36011</v>
          </cell>
          <cell r="N14">
            <v>5380</v>
          </cell>
          <cell r="P14">
            <v>39101</v>
          </cell>
          <cell r="R14">
            <v>33717</v>
          </cell>
          <cell r="T14">
            <v>5384</v>
          </cell>
        </row>
        <row r="15">
          <cell r="B15" t="str">
            <v>United States</v>
          </cell>
          <cell r="D15">
            <v>40784</v>
          </cell>
          <cell r="F15">
            <v>35462</v>
          </cell>
          <cell r="H15">
            <v>5322</v>
          </cell>
          <cell r="J15">
            <v>40447</v>
          </cell>
          <cell r="L15">
            <v>35129</v>
          </cell>
          <cell r="N15">
            <v>5318</v>
          </cell>
          <cell r="P15">
            <v>38571</v>
          </cell>
          <cell r="R15">
            <v>33249</v>
          </cell>
          <cell r="T15">
            <v>5322</v>
          </cell>
        </row>
        <row r="17">
          <cell r="B17" t="str">
            <v>Northeast</v>
          </cell>
          <cell r="D17">
            <v>8267</v>
          </cell>
          <cell r="F17">
            <v>6916</v>
          </cell>
          <cell r="H17">
            <v>1351</v>
          </cell>
          <cell r="J17">
            <v>8198</v>
          </cell>
          <cell r="L17">
            <v>6847</v>
          </cell>
          <cell r="N17">
            <v>1351</v>
          </cell>
          <cell r="P17">
            <v>7711</v>
          </cell>
          <cell r="R17">
            <v>6360</v>
          </cell>
          <cell r="T17">
            <v>1351</v>
          </cell>
        </row>
        <row r="18">
          <cell r="B18" t="str">
            <v>Midwest</v>
          </cell>
          <cell r="D18">
            <v>9527</v>
          </cell>
          <cell r="F18">
            <v>8874</v>
          </cell>
          <cell r="H18">
            <v>652</v>
          </cell>
          <cell r="J18">
            <v>9479</v>
          </cell>
          <cell r="L18">
            <v>8826</v>
          </cell>
          <cell r="N18">
            <v>652</v>
          </cell>
          <cell r="P18">
            <v>9046</v>
          </cell>
          <cell r="R18">
            <v>8393</v>
          </cell>
          <cell r="T18">
            <v>652</v>
          </cell>
        </row>
        <row r="19">
          <cell r="B19" t="str">
            <v>South</v>
          </cell>
          <cell r="D19">
            <v>14874</v>
          </cell>
          <cell r="F19">
            <v>13737</v>
          </cell>
          <cell r="H19">
            <v>1137</v>
          </cell>
          <cell r="J19">
            <v>14812</v>
          </cell>
          <cell r="L19">
            <v>13675</v>
          </cell>
          <cell r="N19">
            <v>1136</v>
          </cell>
          <cell r="P19">
            <v>14174</v>
          </cell>
          <cell r="R19">
            <v>13037</v>
          </cell>
          <cell r="T19">
            <v>1137</v>
          </cell>
        </row>
        <row r="20">
          <cell r="B20" t="str">
            <v>West</v>
          </cell>
          <cell r="D20">
            <v>8117</v>
          </cell>
          <cell r="F20">
            <v>5935</v>
          </cell>
          <cell r="H20">
            <v>2182</v>
          </cell>
          <cell r="J20">
            <v>7960</v>
          </cell>
          <cell r="L20">
            <v>5781</v>
          </cell>
          <cell r="N20">
            <v>2179</v>
          </cell>
          <cell r="P20">
            <v>7640</v>
          </cell>
          <cell r="R20">
            <v>5458</v>
          </cell>
          <cell r="T20">
            <v>2182</v>
          </cell>
        </row>
        <row r="22">
          <cell r="B22" t="str">
            <v>New England</v>
          </cell>
          <cell r="D22">
            <v>2171</v>
          </cell>
          <cell r="F22">
            <v>1921</v>
          </cell>
          <cell r="H22">
            <v>250</v>
          </cell>
          <cell r="J22">
            <v>2162</v>
          </cell>
          <cell r="L22">
            <v>1912</v>
          </cell>
          <cell r="N22">
            <v>250</v>
          </cell>
          <cell r="P22">
            <v>2014</v>
          </cell>
          <cell r="R22">
            <v>1764</v>
          </cell>
          <cell r="T22">
            <v>250</v>
          </cell>
        </row>
        <row r="23">
          <cell r="B23" t="str">
            <v>Connecticut</v>
          </cell>
          <cell r="D23">
            <v>523</v>
          </cell>
          <cell r="F23">
            <v>494</v>
          </cell>
          <cell r="H23">
            <v>29</v>
          </cell>
          <cell r="J23">
            <v>520</v>
          </cell>
          <cell r="L23">
            <v>491</v>
          </cell>
          <cell r="N23">
            <v>29</v>
          </cell>
          <cell r="P23">
            <v>489</v>
          </cell>
          <cell r="R23">
            <v>460</v>
          </cell>
          <cell r="T23">
            <v>29</v>
          </cell>
        </row>
        <row r="24">
          <cell r="B24" t="str">
            <v>Maine</v>
          </cell>
          <cell r="D24">
            <v>231</v>
          </cell>
          <cell r="F24">
            <v>231</v>
          </cell>
          <cell r="H24" t="str">
            <v xml:space="preserve">              (3)</v>
          </cell>
          <cell r="J24">
            <v>230</v>
          </cell>
          <cell r="L24">
            <v>230</v>
          </cell>
          <cell r="N24" t="str">
            <v xml:space="preserve">              (3)</v>
          </cell>
          <cell r="P24">
            <v>218</v>
          </cell>
          <cell r="R24">
            <v>218</v>
          </cell>
          <cell r="T24" t="str">
            <v xml:space="preserve">              (3)</v>
          </cell>
        </row>
        <row r="25">
          <cell r="B25" t="str">
            <v>Massachusetts</v>
          </cell>
          <cell r="D25">
            <v>965</v>
          </cell>
          <cell r="F25">
            <v>803</v>
          </cell>
          <cell r="H25">
            <v>161</v>
          </cell>
          <cell r="J25">
            <v>962</v>
          </cell>
          <cell r="L25">
            <v>801</v>
          </cell>
          <cell r="N25">
            <v>161</v>
          </cell>
          <cell r="P25">
            <v>888</v>
          </cell>
          <cell r="R25">
            <v>726</v>
          </cell>
          <cell r="T25">
            <v>161</v>
          </cell>
        </row>
        <row r="26">
          <cell r="B26" t="str">
            <v>New Hampshire</v>
          </cell>
          <cell r="D26">
            <v>186</v>
          </cell>
          <cell r="F26">
            <v>185</v>
          </cell>
          <cell r="H26">
            <v>2</v>
          </cell>
          <cell r="J26">
            <v>186</v>
          </cell>
          <cell r="L26">
            <v>184</v>
          </cell>
          <cell r="N26">
            <v>2</v>
          </cell>
          <cell r="P26">
            <v>172</v>
          </cell>
          <cell r="R26">
            <v>171</v>
          </cell>
          <cell r="T26">
            <v>2</v>
          </cell>
        </row>
        <row r="27">
          <cell r="B27" t="str">
            <v>Rhode Island</v>
          </cell>
          <cell r="D27">
            <v>172</v>
          </cell>
          <cell r="F27">
            <v>115</v>
          </cell>
          <cell r="H27">
            <v>57</v>
          </cell>
          <cell r="J27">
            <v>170</v>
          </cell>
          <cell r="L27">
            <v>112</v>
          </cell>
          <cell r="N27">
            <v>57</v>
          </cell>
          <cell r="P27">
            <v>157</v>
          </cell>
          <cell r="R27">
            <v>100</v>
          </cell>
          <cell r="T27">
            <v>57</v>
          </cell>
        </row>
        <row r="28">
          <cell r="B28" t="str">
            <v>Vermont</v>
          </cell>
          <cell r="D28">
            <v>94</v>
          </cell>
          <cell r="F28">
            <v>94</v>
          </cell>
          <cell r="H28" t="str">
            <v xml:space="preserve">              (3)</v>
          </cell>
          <cell r="J28">
            <v>94</v>
          </cell>
          <cell r="L28">
            <v>94</v>
          </cell>
          <cell r="N28" t="str">
            <v xml:space="preserve">              (3)</v>
          </cell>
          <cell r="P28">
            <v>89</v>
          </cell>
          <cell r="R28">
            <v>89</v>
          </cell>
          <cell r="T28" t="str">
            <v xml:space="preserve">              (3)</v>
          </cell>
        </row>
        <row r="30">
          <cell r="B30" t="str">
            <v>Middle Atlantic</v>
          </cell>
          <cell r="D30">
            <v>6096</v>
          </cell>
          <cell r="F30">
            <v>4994</v>
          </cell>
          <cell r="H30">
            <v>1101</v>
          </cell>
          <cell r="J30">
            <v>6035</v>
          </cell>
          <cell r="L30">
            <v>4934</v>
          </cell>
          <cell r="N30">
            <v>1101</v>
          </cell>
          <cell r="P30">
            <v>5698</v>
          </cell>
          <cell r="R30">
            <v>4596</v>
          </cell>
          <cell r="T30">
            <v>1101</v>
          </cell>
        </row>
        <row r="31">
          <cell r="B31" t="str">
            <v>New Jersey</v>
          </cell>
          <cell r="D31">
            <v>1220</v>
          </cell>
          <cell r="F31">
            <v>1127</v>
          </cell>
          <cell r="H31">
            <v>93</v>
          </cell>
          <cell r="J31">
            <v>1203</v>
          </cell>
          <cell r="L31">
            <v>1110</v>
          </cell>
          <cell r="N31">
            <v>93</v>
          </cell>
          <cell r="P31">
            <v>1143</v>
          </cell>
          <cell r="R31">
            <v>1051</v>
          </cell>
          <cell r="T31">
            <v>93</v>
          </cell>
        </row>
        <row r="32">
          <cell r="B32" t="str">
            <v>New York</v>
          </cell>
          <cell r="D32">
            <v>2759</v>
          </cell>
          <cell r="F32">
            <v>2263</v>
          </cell>
          <cell r="H32">
            <v>496</v>
          </cell>
          <cell r="J32">
            <v>2719</v>
          </cell>
          <cell r="L32">
            <v>2223</v>
          </cell>
          <cell r="N32">
            <v>496</v>
          </cell>
          <cell r="P32">
            <v>2562</v>
          </cell>
          <cell r="R32">
            <v>2066</v>
          </cell>
          <cell r="T32">
            <v>496</v>
          </cell>
        </row>
        <row r="33">
          <cell r="B33" t="str">
            <v>Pennsylvania</v>
          </cell>
          <cell r="D33">
            <v>2117</v>
          </cell>
          <cell r="F33">
            <v>1604</v>
          </cell>
          <cell r="H33">
            <v>513</v>
          </cell>
          <cell r="J33">
            <v>2113</v>
          </cell>
          <cell r="L33">
            <v>1601</v>
          </cell>
          <cell r="N33">
            <v>513</v>
          </cell>
          <cell r="P33">
            <v>1992</v>
          </cell>
          <cell r="R33">
            <v>1479</v>
          </cell>
          <cell r="T33">
            <v>513</v>
          </cell>
        </row>
        <row r="35">
          <cell r="B35" t="str">
            <v>East North Central</v>
          </cell>
          <cell r="D35">
            <v>6576</v>
          </cell>
          <cell r="F35">
            <v>6179</v>
          </cell>
          <cell r="H35">
            <v>397</v>
          </cell>
          <cell r="J35">
            <v>6536</v>
          </cell>
          <cell r="L35">
            <v>6139</v>
          </cell>
          <cell r="N35">
            <v>397</v>
          </cell>
          <cell r="P35">
            <v>6239</v>
          </cell>
          <cell r="R35">
            <v>5842</v>
          </cell>
          <cell r="T35">
            <v>397</v>
          </cell>
        </row>
        <row r="36">
          <cell r="B36" t="str">
            <v>Illinois</v>
          </cell>
          <cell r="D36">
            <v>1673</v>
          </cell>
          <cell r="F36">
            <v>1588</v>
          </cell>
          <cell r="H36">
            <v>85</v>
          </cell>
          <cell r="J36">
            <v>1650</v>
          </cell>
          <cell r="L36">
            <v>1565</v>
          </cell>
          <cell r="N36">
            <v>85</v>
          </cell>
          <cell r="P36">
            <v>1574</v>
          </cell>
          <cell r="R36">
            <v>1490</v>
          </cell>
          <cell r="T36">
            <v>85</v>
          </cell>
        </row>
        <row r="37">
          <cell r="B37" t="str">
            <v>Indiana</v>
          </cell>
          <cell r="D37">
            <v>889</v>
          </cell>
          <cell r="F37">
            <v>870</v>
          </cell>
          <cell r="H37">
            <v>19</v>
          </cell>
          <cell r="J37">
            <v>889</v>
          </cell>
          <cell r="L37">
            <v>869</v>
          </cell>
          <cell r="N37">
            <v>19</v>
          </cell>
          <cell r="P37">
            <v>845</v>
          </cell>
          <cell r="R37">
            <v>825</v>
          </cell>
          <cell r="T37">
            <v>19</v>
          </cell>
        </row>
        <row r="38">
          <cell r="B38" t="str">
            <v>Michigan</v>
          </cell>
          <cell r="D38">
            <v>1462</v>
          </cell>
          <cell r="F38">
            <v>1440</v>
          </cell>
          <cell r="H38">
            <v>22</v>
          </cell>
          <cell r="J38">
            <v>1460</v>
          </cell>
          <cell r="L38">
            <v>1438</v>
          </cell>
          <cell r="N38">
            <v>22</v>
          </cell>
          <cell r="P38">
            <v>1395</v>
          </cell>
          <cell r="R38">
            <v>1373</v>
          </cell>
          <cell r="T38">
            <v>22</v>
          </cell>
        </row>
        <row r="39">
          <cell r="B39" t="str">
            <v>Ohio</v>
          </cell>
          <cell r="D39">
            <v>1738</v>
          </cell>
          <cell r="F39">
            <v>1514</v>
          </cell>
          <cell r="H39">
            <v>224</v>
          </cell>
          <cell r="J39">
            <v>1724</v>
          </cell>
          <cell r="L39">
            <v>1500</v>
          </cell>
          <cell r="N39">
            <v>223</v>
          </cell>
          <cell r="P39">
            <v>1650</v>
          </cell>
          <cell r="R39">
            <v>1426</v>
          </cell>
          <cell r="T39">
            <v>224</v>
          </cell>
        </row>
        <row r="40">
          <cell r="B40" t="str">
            <v>Wisconsin</v>
          </cell>
          <cell r="D40">
            <v>814</v>
          </cell>
          <cell r="F40">
            <v>767</v>
          </cell>
          <cell r="H40">
            <v>47</v>
          </cell>
          <cell r="J40">
            <v>813</v>
          </cell>
          <cell r="L40">
            <v>766</v>
          </cell>
          <cell r="N40">
            <v>47</v>
          </cell>
          <cell r="P40">
            <v>775</v>
          </cell>
          <cell r="R40">
            <v>728</v>
          </cell>
          <cell r="T40">
            <v>47</v>
          </cell>
        </row>
        <row r="42">
          <cell r="B42" t="str">
            <v>West North Central</v>
          </cell>
          <cell r="D42">
            <v>2951</v>
          </cell>
          <cell r="F42">
            <v>2696</v>
          </cell>
          <cell r="H42">
            <v>255</v>
          </cell>
          <cell r="J42">
            <v>2943</v>
          </cell>
          <cell r="L42">
            <v>2688</v>
          </cell>
          <cell r="N42">
            <v>255</v>
          </cell>
          <cell r="P42">
            <v>2806</v>
          </cell>
          <cell r="R42">
            <v>2551</v>
          </cell>
          <cell r="T42">
            <v>255</v>
          </cell>
        </row>
        <row r="43">
          <cell r="B43" t="str">
            <v>Iowa</v>
          </cell>
          <cell r="D43">
            <v>485</v>
          </cell>
          <cell r="F43">
            <v>465</v>
          </cell>
          <cell r="H43">
            <v>20</v>
          </cell>
          <cell r="J43">
            <v>485</v>
          </cell>
          <cell r="L43">
            <v>464</v>
          </cell>
          <cell r="N43">
            <v>20</v>
          </cell>
          <cell r="P43">
            <v>465</v>
          </cell>
          <cell r="R43">
            <v>445</v>
          </cell>
          <cell r="T43">
            <v>20</v>
          </cell>
        </row>
        <row r="44">
          <cell r="B44" t="str">
            <v>Kansas</v>
          </cell>
          <cell r="D44">
            <v>398</v>
          </cell>
          <cell r="F44">
            <v>384</v>
          </cell>
          <cell r="H44">
            <v>14</v>
          </cell>
          <cell r="J44">
            <v>396</v>
          </cell>
          <cell r="L44">
            <v>383</v>
          </cell>
          <cell r="N44">
            <v>14</v>
          </cell>
          <cell r="P44">
            <v>380</v>
          </cell>
          <cell r="R44">
            <v>366</v>
          </cell>
          <cell r="T44">
            <v>14</v>
          </cell>
        </row>
        <row r="45">
          <cell r="B45" t="str">
            <v>Minnesota</v>
          </cell>
          <cell r="D45">
            <v>686</v>
          </cell>
          <cell r="F45">
            <v>587</v>
          </cell>
          <cell r="H45">
            <v>98</v>
          </cell>
          <cell r="J45">
            <v>685</v>
          </cell>
          <cell r="L45">
            <v>586</v>
          </cell>
          <cell r="N45">
            <v>98</v>
          </cell>
          <cell r="P45">
            <v>649</v>
          </cell>
          <cell r="R45">
            <v>551</v>
          </cell>
          <cell r="T45">
            <v>98</v>
          </cell>
        </row>
        <row r="46">
          <cell r="B46" t="str">
            <v>Missouri</v>
          </cell>
          <cell r="D46">
            <v>897</v>
          </cell>
          <cell r="F46">
            <v>786</v>
          </cell>
          <cell r="H46">
            <v>111</v>
          </cell>
          <cell r="J46">
            <v>893</v>
          </cell>
          <cell r="L46">
            <v>782</v>
          </cell>
          <cell r="N46">
            <v>111</v>
          </cell>
          <cell r="P46">
            <v>850</v>
          </cell>
          <cell r="R46">
            <v>739</v>
          </cell>
          <cell r="T46">
            <v>111</v>
          </cell>
        </row>
        <row r="47">
          <cell r="B47" t="str">
            <v>Nebraska</v>
          </cell>
          <cell r="D47">
            <v>259</v>
          </cell>
          <cell r="F47">
            <v>248</v>
          </cell>
          <cell r="H47">
            <v>10</v>
          </cell>
          <cell r="J47">
            <v>258</v>
          </cell>
          <cell r="L47">
            <v>248</v>
          </cell>
          <cell r="N47">
            <v>10</v>
          </cell>
          <cell r="P47">
            <v>246</v>
          </cell>
          <cell r="R47">
            <v>236</v>
          </cell>
          <cell r="T47">
            <v>10</v>
          </cell>
        </row>
        <row r="48">
          <cell r="B48" t="str">
            <v>North Dakota</v>
          </cell>
          <cell r="D48">
            <v>103</v>
          </cell>
          <cell r="F48">
            <v>102</v>
          </cell>
          <cell r="H48">
            <v>1</v>
          </cell>
          <cell r="J48">
            <v>103</v>
          </cell>
          <cell r="L48">
            <v>102</v>
          </cell>
          <cell r="N48">
            <v>1</v>
          </cell>
          <cell r="P48">
            <v>98</v>
          </cell>
          <cell r="R48">
            <v>97</v>
          </cell>
          <cell r="T48">
            <v>1</v>
          </cell>
        </row>
        <row r="49">
          <cell r="B49" t="str">
            <v>South Dakota</v>
          </cell>
          <cell r="D49">
            <v>123</v>
          </cell>
          <cell r="F49">
            <v>123</v>
          </cell>
          <cell r="H49" t="str">
            <v xml:space="preserve">              (3)</v>
          </cell>
          <cell r="J49">
            <v>123</v>
          </cell>
          <cell r="L49">
            <v>123</v>
          </cell>
          <cell r="N49" t="str">
            <v xml:space="preserve">              (3)</v>
          </cell>
          <cell r="P49">
            <v>117</v>
          </cell>
          <cell r="R49">
            <v>117</v>
          </cell>
          <cell r="T49" t="str">
            <v xml:space="preserve">              (3)</v>
          </cell>
        </row>
        <row r="51">
          <cell r="B51" t="str">
            <v>South Atlantic</v>
          </cell>
          <cell r="D51">
            <v>8061</v>
          </cell>
          <cell r="F51">
            <v>7355</v>
          </cell>
          <cell r="H51">
            <v>706</v>
          </cell>
          <cell r="J51">
            <v>8026</v>
          </cell>
          <cell r="L51">
            <v>7321</v>
          </cell>
          <cell r="N51">
            <v>706</v>
          </cell>
          <cell r="P51">
            <v>7680</v>
          </cell>
          <cell r="R51">
            <v>6975</v>
          </cell>
          <cell r="T51">
            <v>706</v>
          </cell>
        </row>
        <row r="52">
          <cell r="B52" t="str">
            <v>Delaware</v>
          </cell>
          <cell r="D52">
            <v>123</v>
          </cell>
          <cell r="F52">
            <v>123</v>
          </cell>
          <cell r="H52">
            <v>1</v>
          </cell>
          <cell r="J52">
            <v>123</v>
          </cell>
          <cell r="L52">
            <v>122</v>
          </cell>
          <cell r="N52">
            <v>1</v>
          </cell>
          <cell r="P52">
            <v>117</v>
          </cell>
          <cell r="R52">
            <v>116</v>
          </cell>
          <cell r="T52">
            <v>1</v>
          </cell>
        </row>
        <row r="53">
          <cell r="B53" t="str">
            <v>District of Columbia</v>
          </cell>
          <cell r="D53">
            <v>73</v>
          </cell>
          <cell r="F53">
            <v>68</v>
          </cell>
          <cell r="H53">
            <v>5</v>
          </cell>
          <cell r="J53">
            <v>71</v>
          </cell>
          <cell r="L53">
            <v>66</v>
          </cell>
          <cell r="N53">
            <v>5</v>
          </cell>
          <cell r="P53">
            <v>63</v>
          </cell>
          <cell r="R53">
            <v>58</v>
          </cell>
          <cell r="T53">
            <v>5</v>
          </cell>
        </row>
        <row r="54">
          <cell r="B54" t="str">
            <v>Florida</v>
          </cell>
          <cell r="D54">
            <v>2997</v>
          </cell>
          <cell r="F54">
            <v>2442</v>
          </cell>
          <cell r="H54">
            <v>554</v>
          </cell>
          <cell r="J54">
            <v>2988</v>
          </cell>
          <cell r="L54">
            <v>2433</v>
          </cell>
          <cell r="N54">
            <v>554</v>
          </cell>
          <cell r="P54">
            <v>2876</v>
          </cell>
          <cell r="R54">
            <v>2321</v>
          </cell>
          <cell r="T54">
            <v>554</v>
          </cell>
        </row>
        <row r="55">
          <cell r="B55" t="str">
            <v>Georgia</v>
          </cell>
          <cell r="D55">
            <v>1000</v>
          </cell>
          <cell r="F55">
            <v>981</v>
          </cell>
          <cell r="H55">
            <v>19</v>
          </cell>
          <cell r="J55">
            <v>992</v>
          </cell>
          <cell r="L55">
            <v>974</v>
          </cell>
          <cell r="N55">
            <v>19</v>
          </cell>
          <cell r="P55">
            <v>953</v>
          </cell>
          <cell r="R55">
            <v>934</v>
          </cell>
          <cell r="T55">
            <v>19</v>
          </cell>
        </row>
        <row r="56">
          <cell r="B56" t="str">
            <v>Maryland</v>
          </cell>
          <cell r="D56">
            <v>683</v>
          </cell>
          <cell r="F56">
            <v>657</v>
          </cell>
          <cell r="H56">
            <v>27</v>
          </cell>
          <cell r="J56">
            <v>680</v>
          </cell>
          <cell r="L56">
            <v>653</v>
          </cell>
          <cell r="N56">
            <v>26</v>
          </cell>
          <cell r="P56">
            <v>630</v>
          </cell>
          <cell r="R56">
            <v>603</v>
          </cell>
          <cell r="T56">
            <v>27</v>
          </cell>
        </row>
        <row r="57">
          <cell r="B57" t="str">
            <v>North Carolina</v>
          </cell>
          <cell r="D57">
            <v>1240</v>
          </cell>
          <cell r="F57">
            <v>1184</v>
          </cell>
          <cell r="H57">
            <v>56</v>
          </cell>
          <cell r="J57">
            <v>1238</v>
          </cell>
          <cell r="L57">
            <v>1182</v>
          </cell>
          <cell r="N57">
            <v>56</v>
          </cell>
          <cell r="P57">
            <v>1194</v>
          </cell>
          <cell r="R57">
            <v>1138</v>
          </cell>
          <cell r="T57">
            <v>56</v>
          </cell>
        </row>
        <row r="58">
          <cell r="B58" t="str">
            <v>South Carolina</v>
          </cell>
          <cell r="D58">
            <v>627</v>
          </cell>
          <cell r="F58">
            <v>625</v>
          </cell>
          <cell r="H58">
            <v>2</v>
          </cell>
          <cell r="J58">
            <v>624</v>
          </cell>
          <cell r="L58">
            <v>622</v>
          </cell>
          <cell r="N58">
            <v>2</v>
          </cell>
          <cell r="P58">
            <v>602</v>
          </cell>
          <cell r="R58">
            <v>600</v>
          </cell>
          <cell r="T58">
            <v>2</v>
          </cell>
        </row>
        <row r="59">
          <cell r="B59" t="str">
            <v>Virginia</v>
          </cell>
          <cell r="D59">
            <v>967</v>
          </cell>
          <cell r="F59">
            <v>947</v>
          </cell>
          <cell r="H59">
            <v>20</v>
          </cell>
          <cell r="J59">
            <v>960</v>
          </cell>
          <cell r="L59">
            <v>941</v>
          </cell>
          <cell r="N59">
            <v>20</v>
          </cell>
          <cell r="P59">
            <v>909</v>
          </cell>
          <cell r="R59">
            <v>889</v>
          </cell>
          <cell r="T59">
            <v>20</v>
          </cell>
        </row>
        <row r="60">
          <cell r="B60" t="str">
            <v>West Virginia</v>
          </cell>
          <cell r="D60">
            <v>350</v>
          </cell>
          <cell r="F60">
            <v>327</v>
          </cell>
          <cell r="H60">
            <v>23</v>
          </cell>
          <cell r="J60">
            <v>350</v>
          </cell>
          <cell r="L60">
            <v>327</v>
          </cell>
          <cell r="N60">
            <v>23</v>
          </cell>
          <cell r="P60">
            <v>337</v>
          </cell>
          <cell r="R60">
            <v>314</v>
          </cell>
          <cell r="T60">
            <v>23</v>
          </cell>
        </row>
        <row r="61">
          <cell r="B61" t="str">
            <v>See footnotes at end of table.</v>
          </cell>
        </row>
        <row r="66">
          <cell r="B66" t="str">
            <v>Table 2.5—Continued</v>
          </cell>
        </row>
        <row r="67">
          <cell r="B67" t="str">
            <v>Medicare Enrollment: Hospital Insurance and/or Supplementary Medical Insurance for Total,</v>
          </cell>
        </row>
        <row r="68">
          <cell r="B68" t="str">
            <v>Fee-for-Service, and Managed Care Enrollees by Area of Residence, as of July 1, 2004</v>
          </cell>
        </row>
        <row r="69">
          <cell r="F69" t="str">
            <v xml:space="preserve">    Type of Coverage</v>
          </cell>
        </row>
        <row r="70">
          <cell r="D70" t="str">
            <v>Hospital Insurance and/or</v>
          </cell>
        </row>
        <row r="71">
          <cell r="D71" t="str">
            <v>Supplementary</v>
          </cell>
          <cell r="P71" t="str">
            <v>Supplementary</v>
          </cell>
        </row>
        <row r="72">
          <cell r="D72" t="str">
            <v>Medical Insurance</v>
          </cell>
          <cell r="J72" t="str">
            <v>Hospital Insurance</v>
          </cell>
          <cell r="P72" t="str">
            <v>Medical Insurance</v>
          </cell>
        </row>
        <row r="73">
          <cell r="F73" t="str">
            <v>Fee-for-</v>
          </cell>
          <cell r="H73" t="str">
            <v>Managed</v>
          </cell>
          <cell r="L73" t="str">
            <v>Fee-for-</v>
          </cell>
          <cell r="N73" t="str">
            <v>Managed</v>
          </cell>
          <cell r="R73" t="str">
            <v>Fee-for-</v>
          </cell>
          <cell r="T73" t="str">
            <v>Managed</v>
          </cell>
        </row>
        <row r="74">
          <cell r="B74" t="str">
            <v>Area of Residence</v>
          </cell>
          <cell r="D74" t="str">
            <v>Total</v>
          </cell>
          <cell r="F74" t="str">
            <v>Service</v>
          </cell>
          <cell r="H74" t="str">
            <v>Care</v>
          </cell>
          <cell r="J74" t="str">
            <v>Total</v>
          </cell>
          <cell r="L74" t="str">
            <v>Service</v>
          </cell>
          <cell r="N74" t="str">
            <v>Care</v>
          </cell>
          <cell r="P74" t="str">
            <v>Total</v>
          </cell>
          <cell r="R74" t="str">
            <v>Service</v>
          </cell>
          <cell r="T74" t="str">
            <v>Care</v>
          </cell>
        </row>
        <row r="75">
          <cell r="D75" t="str">
            <v>Number in Thousands</v>
          </cell>
        </row>
        <row r="76">
          <cell r="B76" t="str">
            <v>East South Central</v>
          </cell>
          <cell r="D76">
            <v>2736</v>
          </cell>
          <cell r="F76">
            <v>2592</v>
          </cell>
          <cell r="H76">
            <v>144</v>
          </cell>
          <cell r="J76">
            <v>2724</v>
          </cell>
          <cell r="L76">
            <v>2581</v>
          </cell>
          <cell r="N76">
            <v>144</v>
          </cell>
          <cell r="P76">
            <v>2613</v>
          </cell>
          <cell r="R76">
            <v>2470</v>
          </cell>
          <cell r="T76">
            <v>144</v>
          </cell>
        </row>
        <row r="77">
          <cell r="B77" t="str">
            <v>Alabama</v>
          </cell>
          <cell r="D77">
            <v>734</v>
          </cell>
          <cell r="F77">
            <v>680</v>
          </cell>
          <cell r="H77">
            <v>54</v>
          </cell>
          <cell r="J77">
            <v>730</v>
          </cell>
          <cell r="L77">
            <v>676</v>
          </cell>
          <cell r="N77">
            <v>54</v>
          </cell>
          <cell r="P77">
            <v>699</v>
          </cell>
          <cell r="R77">
            <v>645</v>
          </cell>
          <cell r="T77">
            <v>54</v>
          </cell>
        </row>
        <row r="78">
          <cell r="B78" t="str">
            <v>Kentucky</v>
          </cell>
          <cell r="D78">
            <v>661</v>
          </cell>
          <cell r="F78">
            <v>642</v>
          </cell>
          <cell r="H78">
            <v>19</v>
          </cell>
          <cell r="J78">
            <v>655</v>
          </cell>
          <cell r="L78">
            <v>636</v>
          </cell>
          <cell r="N78">
            <v>19</v>
          </cell>
          <cell r="P78">
            <v>632</v>
          </cell>
          <cell r="R78">
            <v>613</v>
          </cell>
          <cell r="T78">
            <v>19</v>
          </cell>
        </row>
        <row r="79">
          <cell r="B79" t="str">
            <v>Mississippi</v>
          </cell>
          <cell r="D79">
            <v>446</v>
          </cell>
          <cell r="F79">
            <v>445</v>
          </cell>
          <cell r="H79">
            <v>2</v>
          </cell>
          <cell r="J79">
            <v>446</v>
          </cell>
          <cell r="L79">
            <v>444</v>
          </cell>
          <cell r="N79">
            <v>2</v>
          </cell>
          <cell r="P79">
            <v>428</v>
          </cell>
          <cell r="R79">
            <v>427</v>
          </cell>
          <cell r="T79">
            <v>2</v>
          </cell>
        </row>
        <row r="80">
          <cell r="B80" t="str">
            <v>Tennessee</v>
          </cell>
          <cell r="D80">
            <v>894</v>
          </cell>
          <cell r="F80">
            <v>825</v>
          </cell>
          <cell r="H80">
            <v>69</v>
          </cell>
          <cell r="J80">
            <v>893</v>
          </cell>
          <cell r="L80">
            <v>824</v>
          </cell>
          <cell r="N80">
            <v>69</v>
          </cell>
          <cell r="P80">
            <v>854</v>
          </cell>
          <cell r="R80">
            <v>785</v>
          </cell>
          <cell r="T80">
            <v>69</v>
          </cell>
        </row>
        <row r="82">
          <cell r="B82" t="str">
            <v>West South Central</v>
          </cell>
          <cell r="D82">
            <v>4077</v>
          </cell>
          <cell r="F82">
            <v>3789</v>
          </cell>
          <cell r="H82">
            <v>287</v>
          </cell>
          <cell r="J82">
            <v>4061</v>
          </cell>
          <cell r="L82">
            <v>3774</v>
          </cell>
          <cell r="N82">
            <v>287</v>
          </cell>
          <cell r="P82">
            <v>3880</v>
          </cell>
          <cell r="R82">
            <v>3593</v>
          </cell>
          <cell r="T82">
            <v>287</v>
          </cell>
        </row>
        <row r="83">
          <cell r="B83" t="str">
            <v>Arkansas</v>
          </cell>
          <cell r="D83">
            <v>461</v>
          </cell>
          <cell r="F83">
            <v>458</v>
          </cell>
          <cell r="H83">
            <v>2</v>
          </cell>
          <cell r="J83">
            <v>460</v>
          </cell>
          <cell r="L83">
            <v>458</v>
          </cell>
          <cell r="N83">
            <v>2</v>
          </cell>
          <cell r="P83">
            <v>441</v>
          </cell>
          <cell r="R83">
            <v>439</v>
          </cell>
          <cell r="T83">
            <v>2</v>
          </cell>
        </row>
        <row r="84">
          <cell r="B84" t="str">
            <v>Louisiana</v>
          </cell>
          <cell r="D84">
            <v>628</v>
          </cell>
          <cell r="F84">
            <v>559</v>
          </cell>
          <cell r="H84">
            <v>70</v>
          </cell>
          <cell r="J84">
            <v>624</v>
          </cell>
          <cell r="L84">
            <v>554</v>
          </cell>
          <cell r="N84">
            <v>70</v>
          </cell>
          <cell r="P84">
            <v>596</v>
          </cell>
          <cell r="R84">
            <v>526</v>
          </cell>
          <cell r="T84">
            <v>70</v>
          </cell>
        </row>
        <row r="85">
          <cell r="B85" t="str">
            <v>Oklahoma</v>
          </cell>
          <cell r="D85">
            <v>530</v>
          </cell>
          <cell r="F85">
            <v>489</v>
          </cell>
          <cell r="H85">
            <v>42</v>
          </cell>
          <cell r="J85">
            <v>529</v>
          </cell>
          <cell r="L85">
            <v>488</v>
          </cell>
          <cell r="N85">
            <v>42</v>
          </cell>
          <cell r="P85">
            <v>506</v>
          </cell>
          <cell r="R85">
            <v>464</v>
          </cell>
          <cell r="T85">
            <v>42</v>
          </cell>
        </row>
        <row r="86">
          <cell r="B86" t="str">
            <v>Texas</v>
          </cell>
          <cell r="D86">
            <v>2458</v>
          </cell>
          <cell r="F86">
            <v>2284</v>
          </cell>
          <cell r="H86">
            <v>174</v>
          </cell>
          <cell r="J86">
            <v>2448</v>
          </cell>
          <cell r="L86">
            <v>2274</v>
          </cell>
          <cell r="N86">
            <v>174</v>
          </cell>
          <cell r="P86">
            <v>2338</v>
          </cell>
          <cell r="R86">
            <v>2164</v>
          </cell>
          <cell r="T86">
            <v>174</v>
          </cell>
        </row>
        <row r="88">
          <cell r="B88" t="str">
            <v>Mountain</v>
          </cell>
          <cell r="D88">
            <v>2443</v>
          </cell>
          <cell r="F88">
            <v>1948</v>
          </cell>
          <cell r="H88">
            <v>495</v>
          </cell>
          <cell r="J88">
            <v>2424</v>
          </cell>
          <cell r="L88">
            <v>1929</v>
          </cell>
          <cell r="N88">
            <v>495</v>
          </cell>
          <cell r="P88">
            <v>2300</v>
          </cell>
          <cell r="R88">
            <v>1805</v>
          </cell>
          <cell r="T88">
            <v>495</v>
          </cell>
        </row>
        <row r="89">
          <cell r="B89" t="str">
            <v>Arizona</v>
          </cell>
          <cell r="D89">
            <v>763</v>
          </cell>
          <cell r="F89">
            <v>557</v>
          </cell>
          <cell r="H89">
            <v>207</v>
          </cell>
          <cell r="J89">
            <v>758</v>
          </cell>
          <cell r="L89">
            <v>551</v>
          </cell>
          <cell r="N89">
            <v>207</v>
          </cell>
          <cell r="P89">
            <v>721</v>
          </cell>
          <cell r="R89">
            <v>515</v>
          </cell>
          <cell r="T89">
            <v>207</v>
          </cell>
        </row>
        <row r="90">
          <cell r="B90" t="str">
            <v>Colorado</v>
          </cell>
          <cell r="D90">
            <v>507</v>
          </cell>
          <cell r="F90">
            <v>370</v>
          </cell>
          <cell r="H90">
            <v>136</v>
          </cell>
          <cell r="J90">
            <v>500</v>
          </cell>
          <cell r="L90">
            <v>364</v>
          </cell>
          <cell r="N90">
            <v>136</v>
          </cell>
          <cell r="P90">
            <v>475</v>
          </cell>
          <cell r="R90">
            <v>339</v>
          </cell>
          <cell r="T90">
            <v>136</v>
          </cell>
        </row>
        <row r="91">
          <cell r="B91" t="str">
            <v>Idaho</v>
          </cell>
          <cell r="D91">
            <v>185</v>
          </cell>
          <cell r="F91">
            <v>167</v>
          </cell>
          <cell r="H91">
            <v>19</v>
          </cell>
          <cell r="J91">
            <v>185</v>
          </cell>
          <cell r="L91">
            <v>166</v>
          </cell>
          <cell r="N91">
            <v>19</v>
          </cell>
          <cell r="P91">
            <v>177</v>
          </cell>
          <cell r="R91">
            <v>158</v>
          </cell>
          <cell r="T91">
            <v>19</v>
          </cell>
        </row>
        <row r="92">
          <cell r="B92" t="str">
            <v>Montana</v>
          </cell>
          <cell r="D92">
            <v>145</v>
          </cell>
          <cell r="F92">
            <v>145</v>
          </cell>
          <cell r="H92">
            <v>1</v>
          </cell>
          <cell r="J92">
            <v>145</v>
          </cell>
          <cell r="L92">
            <v>144</v>
          </cell>
          <cell r="N92">
            <v>1</v>
          </cell>
          <cell r="P92">
            <v>139</v>
          </cell>
          <cell r="R92">
            <v>139</v>
          </cell>
          <cell r="T92">
            <v>1</v>
          </cell>
        </row>
        <row r="93">
          <cell r="B93" t="str">
            <v>Nevada</v>
          </cell>
          <cell r="D93">
            <v>287</v>
          </cell>
          <cell r="F93">
            <v>205</v>
          </cell>
          <cell r="H93">
            <v>83</v>
          </cell>
          <cell r="J93">
            <v>286</v>
          </cell>
          <cell r="L93">
            <v>204</v>
          </cell>
          <cell r="N93">
            <v>83</v>
          </cell>
          <cell r="P93">
            <v>267</v>
          </cell>
          <cell r="R93">
            <v>185</v>
          </cell>
          <cell r="T93">
            <v>83</v>
          </cell>
        </row>
        <row r="94">
          <cell r="B94" t="str">
            <v>New Mexico</v>
          </cell>
          <cell r="D94">
            <v>258</v>
          </cell>
          <cell r="F94">
            <v>216</v>
          </cell>
          <cell r="H94">
            <v>42</v>
          </cell>
          <cell r="J94">
            <v>254</v>
          </cell>
          <cell r="L94">
            <v>213</v>
          </cell>
          <cell r="N94">
            <v>42</v>
          </cell>
          <cell r="P94">
            <v>241</v>
          </cell>
          <cell r="R94">
            <v>200</v>
          </cell>
          <cell r="T94">
            <v>42</v>
          </cell>
        </row>
        <row r="95">
          <cell r="B95" t="str">
            <v>Utah</v>
          </cell>
          <cell r="D95">
            <v>228</v>
          </cell>
          <cell r="F95">
            <v>220</v>
          </cell>
          <cell r="H95">
            <v>8</v>
          </cell>
          <cell r="J95">
            <v>227</v>
          </cell>
          <cell r="L95">
            <v>219</v>
          </cell>
          <cell r="N95">
            <v>8</v>
          </cell>
          <cell r="P95">
            <v>213</v>
          </cell>
          <cell r="R95">
            <v>205</v>
          </cell>
          <cell r="T95">
            <v>8</v>
          </cell>
        </row>
        <row r="96">
          <cell r="B96" t="str">
            <v>Wyoming</v>
          </cell>
          <cell r="D96">
            <v>70</v>
          </cell>
          <cell r="F96">
            <v>68</v>
          </cell>
          <cell r="H96">
            <v>1</v>
          </cell>
          <cell r="J96">
            <v>69</v>
          </cell>
          <cell r="L96">
            <v>68</v>
          </cell>
          <cell r="N96">
            <v>1</v>
          </cell>
          <cell r="P96">
            <v>67</v>
          </cell>
          <cell r="R96">
            <v>65</v>
          </cell>
          <cell r="T96">
            <v>1</v>
          </cell>
        </row>
        <row r="98">
          <cell r="B98" t="str">
            <v>Pacific</v>
          </cell>
          <cell r="D98">
            <v>5674</v>
          </cell>
          <cell r="F98">
            <v>3987</v>
          </cell>
          <cell r="H98">
            <v>1687</v>
          </cell>
          <cell r="J98">
            <v>5536</v>
          </cell>
          <cell r="L98">
            <v>3852</v>
          </cell>
          <cell r="N98">
            <v>1684</v>
          </cell>
          <cell r="P98">
            <v>5340</v>
          </cell>
          <cell r="R98">
            <v>3653</v>
          </cell>
          <cell r="T98">
            <v>1687</v>
          </cell>
        </row>
        <row r="99">
          <cell r="B99" t="str">
            <v>Alaska</v>
          </cell>
          <cell r="D99">
            <v>50</v>
          </cell>
          <cell r="F99">
            <v>49</v>
          </cell>
          <cell r="H99" t="str">
            <v xml:space="preserve">              (3)</v>
          </cell>
          <cell r="J99">
            <v>49</v>
          </cell>
          <cell r="L99">
            <v>49</v>
          </cell>
          <cell r="N99" t="str">
            <v xml:space="preserve">              (3)</v>
          </cell>
          <cell r="P99">
            <v>46</v>
          </cell>
          <cell r="R99">
            <v>46</v>
          </cell>
          <cell r="T99" t="str">
            <v xml:space="preserve">              (3)</v>
          </cell>
        </row>
        <row r="100">
          <cell r="B100" t="str">
            <v>California</v>
          </cell>
          <cell r="D100">
            <v>4122</v>
          </cell>
          <cell r="F100">
            <v>2794</v>
          </cell>
          <cell r="H100">
            <v>1328</v>
          </cell>
          <cell r="J100">
            <v>3994</v>
          </cell>
          <cell r="L100">
            <v>2668</v>
          </cell>
          <cell r="N100">
            <v>1326</v>
          </cell>
          <cell r="P100">
            <v>3880</v>
          </cell>
          <cell r="R100">
            <v>2552</v>
          </cell>
          <cell r="T100">
            <v>1328</v>
          </cell>
        </row>
        <row r="101">
          <cell r="B101" t="str">
            <v>Hawaii</v>
          </cell>
          <cell r="D101">
            <v>178</v>
          </cell>
          <cell r="F101">
            <v>118</v>
          </cell>
          <cell r="H101">
            <v>59</v>
          </cell>
          <cell r="J101">
            <v>177</v>
          </cell>
          <cell r="L101">
            <v>117</v>
          </cell>
          <cell r="N101">
            <v>59</v>
          </cell>
          <cell r="P101">
            <v>165</v>
          </cell>
          <cell r="R101">
            <v>105</v>
          </cell>
          <cell r="T101">
            <v>59</v>
          </cell>
        </row>
        <row r="102">
          <cell r="B102" t="str">
            <v>Oregon</v>
          </cell>
          <cell r="D102">
            <v>527</v>
          </cell>
          <cell r="F102">
            <v>356</v>
          </cell>
          <cell r="H102">
            <v>171</v>
          </cell>
          <cell r="J102">
            <v>521</v>
          </cell>
          <cell r="L102">
            <v>350</v>
          </cell>
          <cell r="N102">
            <v>171</v>
          </cell>
          <cell r="P102">
            <v>499</v>
          </cell>
          <cell r="R102">
            <v>327</v>
          </cell>
          <cell r="T102">
            <v>171</v>
          </cell>
        </row>
        <row r="103">
          <cell r="B103" t="str">
            <v>Washington</v>
          </cell>
          <cell r="D103">
            <v>797</v>
          </cell>
          <cell r="F103">
            <v>670</v>
          </cell>
          <cell r="H103">
            <v>128</v>
          </cell>
          <cell r="J103">
            <v>794</v>
          </cell>
          <cell r="L103">
            <v>667</v>
          </cell>
          <cell r="N103">
            <v>128</v>
          </cell>
          <cell r="P103">
            <v>751</v>
          </cell>
          <cell r="R103">
            <v>623</v>
          </cell>
          <cell r="T103">
            <v>128</v>
          </cell>
        </row>
        <row r="105">
          <cell r="B105" t="str">
            <v>Outlying Areas 2</v>
          </cell>
          <cell r="D105">
            <v>945</v>
          </cell>
          <cell r="F105">
            <v>883</v>
          </cell>
          <cell r="H105">
            <v>62</v>
          </cell>
          <cell r="J105">
            <v>943</v>
          </cell>
          <cell r="L105">
            <v>881</v>
          </cell>
          <cell r="N105">
            <v>62</v>
          </cell>
          <cell r="P105">
            <v>530</v>
          </cell>
          <cell r="R105">
            <v>468</v>
          </cell>
          <cell r="T105">
            <v>62</v>
          </cell>
        </row>
        <row r="106">
          <cell r="B106" t="str">
            <v>1Includes the 50 States and outlying areas.</v>
          </cell>
        </row>
        <row r="107">
          <cell r="B107" t="str">
            <v>2Includes Puerto Rico, Guam, Virgin Islands, residence unknown, and all other outlying areas not shown separately.</v>
          </cell>
        </row>
        <row r="108">
          <cell r="B108" t="str">
            <v>3Less than 500 enrollees.</v>
          </cell>
        </row>
        <row r="110">
          <cell r="B110" t="str">
            <v>NOTE: Numbers may not add to total because of rounding.</v>
          </cell>
        </row>
        <row r="112">
          <cell r="B112" t="str">
            <v xml:space="preserve">SOURCE:  Centers for Medicare &amp; Medicaid Services, Office of Information Services: Data from the 100 percent Denominator File; data development </v>
          </cell>
        </row>
        <row r="113">
          <cell r="B113" t="str">
            <v>by the Office of Research, Development, and Information.</v>
          </cell>
        </row>
      </sheetData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2016 DSH DATA"/>
      <sheetName val="COMBO"/>
      <sheetName val="ALLOCATIONS"/>
      <sheetName val="Cost UPL SFY15"/>
      <sheetName val="SHOPP Payments SFY2015"/>
    </sheetNames>
    <sheetDataSet>
      <sheetData sheetId="0" refreshError="1"/>
      <sheetData sheetId="1" refreshError="1"/>
      <sheetData sheetId="2">
        <row r="3">
          <cell r="B3" t="str">
            <v>200435950A</v>
          </cell>
          <cell r="C3">
            <v>81</v>
          </cell>
          <cell r="F3">
            <v>370039</v>
          </cell>
          <cell r="G3" t="str">
            <v>2014</v>
          </cell>
          <cell r="H3" t="str">
            <v>10/31</v>
          </cell>
          <cell r="I3" t="str">
            <v>Wisconsin Pyhsicians Service, Don O'Neal</v>
          </cell>
          <cell r="J3" t="str">
            <v>Don.O'Neal@wpsic.com</v>
          </cell>
          <cell r="K3" t="str">
            <v>866-734-9444 Ext. 50545</v>
          </cell>
          <cell r="L3">
            <v>2868</v>
          </cell>
          <cell r="M3">
            <v>2088</v>
          </cell>
          <cell r="N3">
            <v>4956</v>
          </cell>
          <cell r="O3">
            <v>12815</v>
          </cell>
          <cell r="P3">
            <v>0.38673429574717127</v>
          </cell>
          <cell r="Q3">
            <v>0.49826512507612752</v>
          </cell>
          <cell r="R3">
            <v>0</v>
          </cell>
          <cell r="S3">
            <v>5945</v>
          </cell>
          <cell r="T3">
            <v>4664370.0600000396</v>
          </cell>
          <cell r="U3">
            <v>0</v>
          </cell>
          <cell r="V3">
            <v>0</v>
          </cell>
          <cell r="W3">
            <v>4664370.0600000396</v>
          </cell>
          <cell r="X3">
            <v>45110172</v>
          </cell>
          <cell r="Y3">
            <v>0.10339951840573873</v>
          </cell>
          <cell r="Z3">
            <v>536791</v>
          </cell>
          <cell r="AA3">
            <v>0</v>
          </cell>
          <cell r="AB3">
            <v>536791</v>
          </cell>
          <cell r="AC3">
            <v>76949342.950000033</v>
          </cell>
          <cell r="AD3">
            <v>6.9759010203478255E-3</v>
          </cell>
          <cell r="AE3">
            <v>0.11037541942608656</v>
          </cell>
          <cell r="AF3">
            <v>0.25</v>
          </cell>
          <cell r="AG3">
            <v>0</v>
          </cell>
          <cell r="AH3">
            <v>13043698.220000004</v>
          </cell>
          <cell r="AI3">
            <v>0</v>
          </cell>
          <cell r="AJ3">
            <v>34512596.110000037</v>
          </cell>
          <cell r="AK3">
            <v>2215233.69</v>
          </cell>
          <cell r="AL3">
            <v>206496</v>
          </cell>
          <cell r="AM3">
            <v>16263149.730000021</v>
          </cell>
          <cell r="AN3">
            <v>19245368.289999984</v>
          </cell>
          <cell r="AO3">
            <v>72442843.820000038</v>
          </cell>
          <cell r="AP3">
            <v>199121463.19998875</v>
          </cell>
          <cell r="AQ3">
            <v>0.36381233170851934</v>
          </cell>
          <cell r="AR3">
            <v>9.3836591594517155E-2</v>
          </cell>
          <cell r="AS3">
            <v>2961922.2200000035</v>
          </cell>
          <cell r="AT3">
            <v>278289.55999999994</v>
          </cell>
          <cell r="AU3">
            <v>398161.17</v>
          </cell>
          <cell r="AV3">
            <v>37783901</v>
          </cell>
          <cell r="AW3">
            <v>75974101</v>
          </cell>
          <cell r="AX3">
            <v>122919358</v>
          </cell>
          <cell r="AY3">
            <v>144537</v>
          </cell>
          <cell r="AZ3">
            <v>0</v>
          </cell>
          <cell r="BA3">
            <v>0</v>
          </cell>
          <cell r="BB3">
            <v>0</v>
          </cell>
          <cell r="BC3">
            <v>222967.83000000002</v>
          </cell>
          <cell r="BD3">
            <v>11554.32</v>
          </cell>
          <cell r="BE3" t="str">
            <v>YES</v>
          </cell>
          <cell r="BF3" t="str">
            <v>NO</v>
          </cell>
          <cell r="BG3" t="str">
            <v>NO</v>
          </cell>
          <cell r="BH3" t="str">
            <v>NO</v>
          </cell>
          <cell r="BI3" t="str">
            <v>Michaela Morrison</v>
          </cell>
          <cell r="BJ3">
            <v>42216</v>
          </cell>
          <cell r="BK3" t="str">
            <v>615-296-3503</v>
          </cell>
          <cell r="BL3" t="str">
            <v>Michaela.Morrison@ArdentHealth.com</v>
          </cell>
          <cell r="BM3" t="str">
            <v>1</v>
          </cell>
          <cell r="BN3" t="str">
            <v>1</v>
          </cell>
          <cell r="BP3">
            <v>0.21790000000000001</v>
          </cell>
          <cell r="BQ3">
            <v>2503754.7968323957</v>
          </cell>
          <cell r="BR3">
            <v>3202199.5809780108</v>
          </cell>
          <cell r="BS3">
            <v>19468336.119999982</v>
          </cell>
          <cell r="BT3">
            <v>4242150.4405479962</v>
          </cell>
          <cell r="BU3">
            <v>3251766.1000000034</v>
          </cell>
          <cell r="BV3">
            <v>25174290.49781039</v>
          </cell>
          <cell r="BW3">
            <v>6696338.7183583993</v>
          </cell>
          <cell r="BY3">
            <v>3385673.6148688039</v>
          </cell>
          <cell r="BZ3">
            <v>3310665.1034895955</v>
          </cell>
        </row>
        <row r="4">
          <cell r="B4" t="str">
            <v>200439230A</v>
          </cell>
          <cell r="C4">
            <v>180</v>
          </cell>
          <cell r="F4">
            <v>370202</v>
          </cell>
          <cell r="G4" t="str">
            <v>2014</v>
          </cell>
          <cell r="H4" t="str">
            <v>12/31</v>
          </cell>
          <cell r="I4" t="str">
            <v>Wisconsin Physicians Service, Don O'Neal</v>
          </cell>
          <cell r="J4" t="str">
            <v>Don.O'Neal@wpsic.com</v>
          </cell>
          <cell r="K4" t="str">
            <v>866-734-9444 Ext. 50545</v>
          </cell>
          <cell r="L4">
            <v>6682</v>
          </cell>
          <cell r="M4">
            <v>2688</v>
          </cell>
          <cell r="N4">
            <v>9370</v>
          </cell>
          <cell r="O4">
            <v>32135</v>
          </cell>
          <cell r="P4">
            <v>0.29158238680566362</v>
          </cell>
          <cell r="Q4">
            <v>0.49826512507612752</v>
          </cell>
          <cell r="R4">
            <v>0</v>
          </cell>
          <cell r="S4">
            <v>7677</v>
          </cell>
          <cell r="T4">
            <v>10010606.170000019</v>
          </cell>
          <cell r="U4">
            <v>0</v>
          </cell>
          <cell r="V4">
            <v>0</v>
          </cell>
          <cell r="W4">
            <v>10010606.170000019</v>
          </cell>
          <cell r="X4">
            <v>120900875</v>
          </cell>
          <cell r="Y4">
            <v>8.2800113481395557E-2</v>
          </cell>
          <cell r="Z4">
            <v>963313</v>
          </cell>
          <cell r="AA4">
            <v>0</v>
          </cell>
          <cell r="AB4">
            <v>963313</v>
          </cell>
          <cell r="AC4">
            <v>284079200.65999997</v>
          </cell>
          <cell r="AD4">
            <v>3.3910015156404941E-3</v>
          </cell>
          <cell r="AE4">
            <v>8.619111499703605E-2</v>
          </cell>
          <cell r="AF4">
            <v>0.25</v>
          </cell>
          <cell r="AG4">
            <v>0</v>
          </cell>
          <cell r="AH4">
            <v>40596415.610000029</v>
          </cell>
          <cell r="AI4">
            <v>0</v>
          </cell>
          <cell r="AJ4">
            <v>69368054.399999887</v>
          </cell>
          <cell r="AK4">
            <v>8596840.5400000401</v>
          </cell>
          <cell r="AL4">
            <v>338535</v>
          </cell>
          <cell r="AM4">
            <v>28275418.160000063</v>
          </cell>
          <cell r="AN4">
            <v>41163503.720000044</v>
          </cell>
          <cell r="AO4">
            <v>147742351.82000005</v>
          </cell>
          <cell r="AP4">
            <v>552244076</v>
          </cell>
          <cell r="AQ4">
            <v>0.26753089483571041</v>
          </cell>
          <cell r="AR4">
            <v>6.7381064491491449E-2</v>
          </cell>
          <cell r="AS4">
            <v>6228036.3299999982</v>
          </cell>
          <cell r="AT4">
            <v>448846.78000000061</v>
          </cell>
          <cell r="AU4">
            <v>774994.21</v>
          </cell>
          <cell r="AV4">
            <v>100462586</v>
          </cell>
          <cell r="AW4">
            <v>284756206</v>
          </cell>
          <cell r="AX4">
            <v>269923983</v>
          </cell>
          <cell r="AY4">
            <v>327834</v>
          </cell>
          <cell r="AZ4">
            <v>0</v>
          </cell>
          <cell r="BA4">
            <v>0</v>
          </cell>
          <cell r="BB4">
            <v>0</v>
          </cell>
          <cell r="BC4">
            <v>419090.76000000007</v>
          </cell>
          <cell r="BD4">
            <v>19591.64</v>
          </cell>
          <cell r="BE4" t="str">
            <v>YES</v>
          </cell>
          <cell r="BF4" t="str">
            <v>NO</v>
          </cell>
          <cell r="BG4" t="str">
            <v>NO</v>
          </cell>
          <cell r="BH4" t="str">
            <v>NO</v>
          </cell>
          <cell r="BI4" t="str">
            <v>Michaela Morrison</v>
          </cell>
          <cell r="BJ4">
            <v>42216</v>
          </cell>
          <cell r="BK4" t="str">
            <v>615-296-3503</v>
          </cell>
          <cell r="BL4" t="str">
            <v>Michaela.Morrison@ArdentHealth.com</v>
          </cell>
          <cell r="BM4" t="str">
            <v>1</v>
          </cell>
          <cell r="BN4" t="str">
            <v>1</v>
          </cell>
          <cell r="BP4">
            <v>0.1996</v>
          </cell>
          <cell r="BQ4">
            <v>3294557.6799191227</v>
          </cell>
          <cell r="BR4">
            <v>4956417.2813212611</v>
          </cell>
          <cell r="BS4">
            <v>41582594.480000041</v>
          </cell>
          <cell r="BT4">
            <v>8299885.8582080081</v>
          </cell>
          <cell r="BU4">
            <v>6696474.7499999981</v>
          </cell>
          <cell r="BV4">
            <v>49833569.441240422</v>
          </cell>
          <cell r="BW4">
            <v>9854386.0694483947</v>
          </cell>
          <cell r="BY4">
            <v>7716492.0547213294</v>
          </cell>
          <cell r="BZ4">
            <v>2137894.0147270653</v>
          </cell>
        </row>
        <row r="5">
          <cell r="B5" t="str">
            <v>200102450A</v>
          </cell>
          <cell r="C5">
            <v>73</v>
          </cell>
          <cell r="F5">
            <v>370228</v>
          </cell>
          <cell r="G5" t="str">
            <v>2014</v>
          </cell>
          <cell r="H5" t="str">
            <v>12/31</v>
          </cell>
          <cell r="I5" t="str">
            <v>Novitas, Steve Holubowicz</v>
          </cell>
          <cell r="J5" t="str">
            <v>Steve.Holubowicz@novitas-Solutions.com</v>
          </cell>
          <cell r="K5" t="str">
            <v>414-802-1796</v>
          </cell>
          <cell r="L5">
            <v>672</v>
          </cell>
          <cell r="M5">
            <v>199</v>
          </cell>
          <cell r="N5">
            <v>871</v>
          </cell>
          <cell r="O5">
            <v>3620</v>
          </cell>
          <cell r="P5">
            <v>0.24060773480662984</v>
          </cell>
          <cell r="Q5">
            <v>0.49826512507612752</v>
          </cell>
          <cell r="R5">
            <v>0</v>
          </cell>
          <cell r="S5">
            <v>781</v>
          </cell>
          <cell r="T5">
            <v>1900659.0600000038</v>
          </cell>
          <cell r="U5">
            <v>0</v>
          </cell>
          <cell r="V5">
            <v>0</v>
          </cell>
          <cell r="W5">
            <v>1900659.0600000038</v>
          </cell>
          <cell r="X5">
            <v>30924109</v>
          </cell>
          <cell r="Y5">
            <v>6.1462047621161982E-2</v>
          </cell>
          <cell r="Z5">
            <v>31838</v>
          </cell>
          <cell r="AA5">
            <v>0</v>
          </cell>
          <cell r="AB5">
            <v>31838</v>
          </cell>
          <cell r="AC5">
            <v>38456071</v>
          </cell>
          <cell r="AD5">
            <v>8.2790569010547123E-4</v>
          </cell>
          <cell r="AE5">
            <v>6.2289953311267451E-2</v>
          </cell>
          <cell r="AF5">
            <v>0.25</v>
          </cell>
          <cell r="AG5">
            <v>0</v>
          </cell>
          <cell r="AH5">
            <v>3234393.06</v>
          </cell>
          <cell r="AI5">
            <v>0</v>
          </cell>
          <cell r="AJ5">
            <v>14194053.770000003</v>
          </cell>
          <cell r="AK5">
            <v>1634997.56</v>
          </cell>
          <cell r="AL5">
            <v>58393.06</v>
          </cell>
          <cell r="AM5">
            <v>8803911.0899999999</v>
          </cell>
          <cell r="AN5">
            <v>6314559.209999999</v>
          </cell>
          <cell r="AO5">
            <v>31005914.690000005</v>
          </cell>
          <cell r="AP5">
            <v>129743060</v>
          </cell>
          <cell r="AQ5">
            <v>0.23897936960944197</v>
          </cell>
          <cell r="AR5">
            <v>8.0908387007366717E-2</v>
          </cell>
          <cell r="AS5">
            <v>808581.04999999981</v>
          </cell>
          <cell r="AT5">
            <v>72097.229999999967</v>
          </cell>
          <cell r="AU5">
            <v>691917</v>
          </cell>
          <cell r="AV5">
            <v>26892445</v>
          </cell>
          <cell r="AW5">
            <v>38340917</v>
          </cell>
          <cell r="AX5">
            <v>91949445</v>
          </cell>
          <cell r="AY5">
            <v>43212</v>
          </cell>
          <cell r="AZ5">
            <v>0</v>
          </cell>
          <cell r="BA5">
            <v>0</v>
          </cell>
          <cell r="BB5">
            <v>0</v>
          </cell>
          <cell r="BC5">
            <v>87201.5</v>
          </cell>
          <cell r="BD5">
            <v>194</v>
          </cell>
          <cell r="BE5" t="str">
            <v>YES</v>
          </cell>
          <cell r="BF5" t="str">
            <v>NO</v>
          </cell>
          <cell r="BG5" t="str">
            <v>NO</v>
          </cell>
          <cell r="BH5" t="str">
            <v>NO</v>
          </cell>
          <cell r="BI5" t="str">
            <v>Michaela Morrison</v>
          </cell>
          <cell r="BJ5">
            <v>42216</v>
          </cell>
          <cell r="BK5" t="str">
            <v>615-296-3503</v>
          </cell>
          <cell r="BL5" t="str">
            <v>Michaela.Morrison@ArdentHealth.com</v>
          </cell>
          <cell r="BM5" t="str">
            <v>1</v>
          </cell>
          <cell r="BN5" t="str">
            <v>1</v>
          </cell>
          <cell r="BP5">
            <v>0.25140000000000001</v>
          </cell>
          <cell r="BQ5">
            <v>1789948.0867443637</v>
          </cell>
          <cell r="BR5">
            <v>1548771.2004904679</v>
          </cell>
          <cell r="BS5">
            <v>6401760.709999999</v>
          </cell>
          <cell r="BT5">
            <v>1609402.6424939998</v>
          </cell>
          <cell r="BU5">
            <v>880872.2799999998</v>
          </cell>
          <cell r="BV5">
            <v>9740479.9972348306</v>
          </cell>
          <cell r="BW5">
            <v>4067249.6497288314</v>
          </cell>
          <cell r="BY5">
            <v>1183282.761478883</v>
          </cell>
          <cell r="BZ5">
            <v>2883966.8882499486</v>
          </cell>
        </row>
        <row r="6">
          <cell r="B6" t="str">
            <v>200311270A</v>
          </cell>
          <cell r="C6">
            <v>15</v>
          </cell>
          <cell r="F6" t="str">
            <v>37-1318</v>
          </cell>
          <cell r="G6" t="str">
            <v>10/01/2013 - 9/30/2014</v>
          </cell>
          <cell r="H6">
            <v>41912</v>
          </cell>
          <cell r="I6" t="str">
            <v>Novitas - Margaret Doerschner</v>
          </cell>
          <cell r="J6" t="str">
            <v>margaret.doerschner@novitas-solutions.com</v>
          </cell>
          <cell r="K6" t="str">
            <v>412-802-1794</v>
          </cell>
          <cell r="L6">
            <v>42</v>
          </cell>
          <cell r="M6">
            <v>27</v>
          </cell>
          <cell r="N6">
            <v>69</v>
          </cell>
          <cell r="O6">
            <v>382</v>
          </cell>
          <cell r="P6">
            <v>0.1806282722513089</v>
          </cell>
          <cell r="Q6">
            <v>0.49826512507612752</v>
          </cell>
          <cell r="R6">
            <v>0</v>
          </cell>
          <cell r="S6">
            <v>239</v>
          </cell>
          <cell r="T6">
            <v>204036.53</v>
          </cell>
          <cell r="U6">
            <v>0</v>
          </cell>
          <cell r="V6">
            <v>0</v>
          </cell>
          <cell r="W6">
            <v>204036.53</v>
          </cell>
          <cell r="X6">
            <v>4578885.55</v>
          </cell>
          <cell r="Y6">
            <v>4.4560303543730202E-2</v>
          </cell>
          <cell r="Z6">
            <v>0</v>
          </cell>
          <cell r="AA6">
            <v>0</v>
          </cell>
          <cell r="AB6">
            <v>0</v>
          </cell>
          <cell r="AC6">
            <v>2845600.72</v>
          </cell>
          <cell r="AD6">
            <v>0</v>
          </cell>
          <cell r="AE6">
            <v>4.4560303543730202E-2</v>
          </cell>
          <cell r="AF6">
            <v>0.25</v>
          </cell>
          <cell r="AG6">
            <v>0</v>
          </cell>
          <cell r="AH6">
            <v>112213.21</v>
          </cell>
          <cell r="AI6">
            <v>0</v>
          </cell>
          <cell r="AJ6">
            <v>372198.76</v>
          </cell>
          <cell r="AK6">
            <v>748058.09</v>
          </cell>
          <cell r="AL6">
            <v>0</v>
          </cell>
          <cell r="AM6">
            <v>159372.28</v>
          </cell>
          <cell r="AN6">
            <v>498662.84</v>
          </cell>
          <cell r="AO6">
            <v>1778291.9700000002</v>
          </cell>
          <cell r="AP6">
            <v>2647026.5699999998</v>
          </cell>
          <cell r="AQ6">
            <v>0.67180737441558824</v>
          </cell>
          <cell r="AR6">
            <v>0.34281120570693785</v>
          </cell>
          <cell r="AS6">
            <v>246216.2</v>
          </cell>
          <cell r="AT6">
            <v>848.2</v>
          </cell>
          <cell r="AU6">
            <v>69994.61</v>
          </cell>
          <cell r="AV6">
            <v>5255803</v>
          </cell>
          <cell r="AW6">
            <v>2189220</v>
          </cell>
          <cell r="AX6">
            <v>7147984</v>
          </cell>
          <cell r="BC6">
            <v>0</v>
          </cell>
          <cell r="BD6">
            <v>0</v>
          </cell>
          <cell r="BE6" t="str">
            <v>NO</v>
          </cell>
          <cell r="BF6" t="str">
            <v>NO</v>
          </cell>
          <cell r="BG6" t="str">
            <v>YES</v>
          </cell>
          <cell r="BH6" t="str">
            <v>NO</v>
          </cell>
          <cell r="BI6" t="str">
            <v>Shelly Barbee</v>
          </cell>
          <cell r="BJ6">
            <v>42208</v>
          </cell>
          <cell r="BK6" t="str">
            <v>816-474-7800</v>
          </cell>
          <cell r="BL6" t="str">
            <v>sbarbee@ruralcommunityhospitals.com</v>
          </cell>
          <cell r="BP6">
            <v>0.6169</v>
          </cell>
          <cell r="BQ6">
            <v>443984.23756982666</v>
          </cell>
          <cell r="BR6">
            <v>28831.948223575997</v>
          </cell>
          <cell r="BS6">
            <v>498662.84</v>
          </cell>
          <cell r="BT6">
            <v>307625.105996</v>
          </cell>
          <cell r="BU6">
            <v>247064.40000000002</v>
          </cell>
          <cell r="BV6">
            <v>971479.02579340269</v>
          </cell>
          <cell r="BW6">
            <v>533376.8917894027</v>
          </cell>
          <cell r="BY6">
            <v>284561.45185329521</v>
          </cell>
          <cell r="BZ6">
            <v>248815.43993610749</v>
          </cell>
        </row>
        <row r="7">
          <cell r="B7" t="str">
            <v>200313370A</v>
          </cell>
          <cell r="C7">
            <v>25</v>
          </cell>
          <cell r="F7" t="str">
            <v>37-1335</v>
          </cell>
          <cell r="G7" t="str">
            <v>2014</v>
          </cell>
          <cell r="H7">
            <v>41912</v>
          </cell>
          <cell r="I7" t="str">
            <v>Novitas - Margaret Doerschner</v>
          </cell>
          <cell r="J7" t="str">
            <v>margaret.doerschner@novitas-solutions.com</v>
          </cell>
          <cell r="K7" t="str">
            <v>412-802-1794</v>
          </cell>
          <cell r="L7">
            <v>85</v>
          </cell>
          <cell r="M7">
            <v>310</v>
          </cell>
          <cell r="N7">
            <v>395</v>
          </cell>
          <cell r="O7">
            <v>1297</v>
          </cell>
          <cell r="P7">
            <v>0.30454895913646879</v>
          </cell>
          <cell r="Q7">
            <v>0.49826512507612752</v>
          </cell>
          <cell r="R7">
            <v>0</v>
          </cell>
          <cell r="S7">
            <v>509</v>
          </cell>
          <cell r="T7">
            <v>281140.21999999997</v>
          </cell>
          <cell r="U7">
            <v>0</v>
          </cell>
          <cell r="V7">
            <v>0</v>
          </cell>
          <cell r="W7">
            <v>281140.21999999997</v>
          </cell>
          <cell r="X7">
            <v>4243368.03</v>
          </cell>
          <cell r="Y7">
            <v>6.625402699279892E-2</v>
          </cell>
          <cell r="Z7">
            <v>0</v>
          </cell>
          <cell r="AA7">
            <v>0</v>
          </cell>
          <cell r="AB7">
            <v>0</v>
          </cell>
          <cell r="AC7">
            <v>1826188.9</v>
          </cell>
          <cell r="AD7">
            <v>0</v>
          </cell>
          <cell r="AE7">
            <v>6.625402699279892E-2</v>
          </cell>
          <cell r="AF7">
            <v>0.25</v>
          </cell>
          <cell r="AG7">
            <v>0</v>
          </cell>
          <cell r="AH7">
            <v>146149.54</v>
          </cell>
          <cell r="AI7">
            <v>0</v>
          </cell>
          <cell r="AJ7">
            <v>1401411.06</v>
          </cell>
          <cell r="AK7">
            <v>240636.04</v>
          </cell>
          <cell r="AL7">
            <v>0</v>
          </cell>
          <cell r="AM7">
            <v>478384.23</v>
          </cell>
          <cell r="AN7">
            <v>1924154.2</v>
          </cell>
          <cell r="AO7">
            <v>4044585.5300000003</v>
          </cell>
          <cell r="AP7">
            <v>8120322.6900000004</v>
          </cell>
          <cell r="AQ7">
            <v>0.49808187240893997</v>
          </cell>
          <cell r="AR7">
            <v>8.8545775512770902E-2</v>
          </cell>
          <cell r="AS7">
            <v>574034.24</v>
          </cell>
          <cell r="AT7">
            <v>8179.21</v>
          </cell>
          <cell r="AU7">
            <v>63433.98</v>
          </cell>
          <cell r="AV7">
            <v>7034343</v>
          </cell>
          <cell r="AW7">
            <v>6159772</v>
          </cell>
          <cell r="AX7">
            <v>12286498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 t="str">
            <v>NO</v>
          </cell>
          <cell r="BF7" t="str">
            <v>NO</v>
          </cell>
          <cell r="BG7" t="str">
            <v>YES</v>
          </cell>
          <cell r="BH7" t="str">
            <v>NO</v>
          </cell>
          <cell r="BI7" t="str">
            <v>Shelly Barbee</v>
          </cell>
          <cell r="BJ7">
            <v>42208</v>
          </cell>
          <cell r="BK7" t="str">
            <v>816-474-7800</v>
          </cell>
          <cell r="BL7" t="str">
            <v>sbarbee@ruralcommunityhospitals.com</v>
          </cell>
          <cell r="BP7">
            <v>0.45619999999999999</v>
          </cell>
          <cell r="BQ7">
            <v>423807.73610530107</v>
          </cell>
          <cell r="BR7">
            <v>157591.39402906797</v>
          </cell>
          <cell r="BS7">
            <v>1924154.2</v>
          </cell>
          <cell r="BT7">
            <v>877799.14604000002</v>
          </cell>
          <cell r="BU7">
            <v>582213.44999999995</v>
          </cell>
          <cell r="BV7">
            <v>2505553.330134369</v>
          </cell>
          <cell r="BW7">
            <v>876984.82617436908</v>
          </cell>
          <cell r="BY7">
            <v>266865.4711770924</v>
          </cell>
          <cell r="BZ7">
            <v>610119.35499727668</v>
          </cell>
        </row>
        <row r="8">
          <cell r="B8" t="str">
            <v>100700010G</v>
          </cell>
          <cell r="C8">
            <v>56</v>
          </cell>
          <cell r="F8">
            <v>370029</v>
          </cell>
          <cell r="G8" t="str">
            <v>03/31/14</v>
          </cell>
          <cell r="H8">
            <v>42004</v>
          </cell>
          <cell r="I8" t="str">
            <v>NOVITAS</v>
          </cell>
          <cell r="L8">
            <v>1364</v>
          </cell>
          <cell r="M8">
            <v>567</v>
          </cell>
          <cell r="N8">
            <v>1931</v>
          </cell>
          <cell r="O8">
            <v>5433</v>
          </cell>
          <cell r="P8">
            <v>0.35542057794956744</v>
          </cell>
          <cell r="Q8">
            <v>0.49826512507612752</v>
          </cell>
          <cell r="R8">
            <v>0</v>
          </cell>
          <cell r="S8">
            <v>2677</v>
          </cell>
          <cell r="T8">
            <v>2095621</v>
          </cell>
          <cell r="U8">
            <v>0</v>
          </cell>
          <cell r="V8">
            <v>0</v>
          </cell>
          <cell r="W8">
            <v>2095621</v>
          </cell>
          <cell r="X8">
            <v>17934429</v>
          </cell>
          <cell r="Y8">
            <v>0.11684905050503699</v>
          </cell>
          <cell r="Z8">
            <v>27401</v>
          </cell>
          <cell r="AA8">
            <v>0</v>
          </cell>
          <cell r="AB8">
            <v>27401</v>
          </cell>
          <cell r="AC8">
            <v>22355663</v>
          </cell>
          <cell r="AD8">
            <v>1.2256849640290247E-3</v>
          </cell>
          <cell r="AE8">
            <v>0.11807473546906602</v>
          </cell>
          <cell r="AF8">
            <v>0.25</v>
          </cell>
          <cell r="AG8">
            <v>0</v>
          </cell>
          <cell r="AH8">
            <v>6462720</v>
          </cell>
          <cell r="AI8">
            <v>0</v>
          </cell>
          <cell r="AJ8">
            <v>15086874</v>
          </cell>
          <cell r="AK8">
            <v>1437963.52</v>
          </cell>
          <cell r="AL8">
            <v>215217</v>
          </cell>
          <cell r="AM8">
            <v>5342140</v>
          </cell>
          <cell r="AN8">
            <v>5365638</v>
          </cell>
          <cell r="AO8">
            <v>27447832.52</v>
          </cell>
          <cell r="AP8">
            <v>60620355</v>
          </cell>
          <cell r="AQ8">
            <v>0.45278244444460941</v>
          </cell>
          <cell r="AR8">
            <v>0.11539557166895509</v>
          </cell>
          <cell r="AS8">
            <v>1331486</v>
          </cell>
          <cell r="AT8">
            <v>103834</v>
          </cell>
          <cell r="AU8">
            <v>46709</v>
          </cell>
          <cell r="AV8">
            <v>20873373</v>
          </cell>
          <cell r="AW8">
            <v>21742314</v>
          </cell>
          <cell r="AX8">
            <v>36393482</v>
          </cell>
          <cell r="AY8">
            <v>174563</v>
          </cell>
          <cell r="AZ8">
            <v>0</v>
          </cell>
          <cell r="BA8">
            <v>0</v>
          </cell>
          <cell r="BB8">
            <v>0</v>
          </cell>
          <cell r="BC8">
            <v>1186</v>
          </cell>
          <cell r="BD8">
            <v>200</v>
          </cell>
          <cell r="BE8" t="str">
            <v>YES</v>
          </cell>
          <cell r="BF8" t="str">
            <v>YES</v>
          </cell>
          <cell r="BG8" t="str">
            <v>YES</v>
          </cell>
          <cell r="BH8" t="str">
            <v>NO</v>
          </cell>
          <cell r="BI8">
            <v>42219</v>
          </cell>
          <cell r="BK8" t="str">
            <v>MARK_SHROUT@CHS.NET</v>
          </cell>
          <cell r="BM8" t="str">
            <v>1</v>
          </cell>
          <cell r="BP8">
            <v>0.38240000000000002</v>
          </cell>
          <cell r="BQ8">
            <v>2468121.8248152817</v>
          </cell>
          <cell r="BR8">
            <v>2032055.5920480001</v>
          </cell>
          <cell r="BS8">
            <v>5366824</v>
          </cell>
          <cell r="BT8">
            <v>2052273.4976000001</v>
          </cell>
          <cell r="BU8">
            <v>1435520</v>
          </cell>
          <cell r="BV8">
            <v>9867001.4168632813</v>
          </cell>
          <cell r="BW8">
            <v>5116930.9144632816</v>
          </cell>
          <cell r="BY8">
            <v>1506222.1893224025</v>
          </cell>
          <cell r="BZ8">
            <v>3610708.7251408789</v>
          </cell>
        </row>
        <row r="9">
          <cell r="B9" t="str">
            <v>100774650D</v>
          </cell>
          <cell r="C9">
            <v>25</v>
          </cell>
          <cell r="F9" t="str">
            <v>37-1319</v>
          </cell>
          <cell r="G9" t="str">
            <v>06/30/14</v>
          </cell>
          <cell r="H9">
            <v>41820</v>
          </cell>
          <cell r="I9" t="str">
            <v>NOVITAS</v>
          </cell>
          <cell r="L9">
            <v>165</v>
          </cell>
          <cell r="M9">
            <v>0</v>
          </cell>
          <cell r="N9">
            <v>165</v>
          </cell>
          <cell r="O9">
            <v>3412</v>
          </cell>
          <cell r="P9">
            <v>4.8358733880422042E-2</v>
          </cell>
          <cell r="Q9">
            <v>0.49826512507612752</v>
          </cell>
          <cell r="R9">
            <v>0</v>
          </cell>
          <cell r="S9">
            <v>1996</v>
          </cell>
          <cell r="T9">
            <v>380462</v>
          </cell>
          <cell r="U9">
            <v>0</v>
          </cell>
          <cell r="V9">
            <v>0</v>
          </cell>
          <cell r="W9">
            <v>380462</v>
          </cell>
          <cell r="X9">
            <v>3712283</v>
          </cell>
          <cell r="Y9">
            <v>0.10248733730698872</v>
          </cell>
          <cell r="Z9">
            <v>9464</v>
          </cell>
          <cell r="AA9">
            <v>0</v>
          </cell>
          <cell r="AB9">
            <v>9464</v>
          </cell>
          <cell r="AC9">
            <v>5616904</v>
          </cell>
          <cell r="AD9">
            <v>1.6849139668400955E-3</v>
          </cell>
          <cell r="AE9">
            <v>0.10417225127382881</v>
          </cell>
          <cell r="AF9">
            <v>0.25</v>
          </cell>
          <cell r="AG9">
            <v>0</v>
          </cell>
          <cell r="AH9">
            <v>359848</v>
          </cell>
          <cell r="AI9">
            <v>0</v>
          </cell>
          <cell r="AJ9">
            <v>882163</v>
          </cell>
          <cell r="AK9">
            <v>881970</v>
          </cell>
          <cell r="AL9">
            <v>53867</v>
          </cell>
          <cell r="AM9">
            <v>688570</v>
          </cell>
          <cell r="AN9">
            <v>0</v>
          </cell>
          <cell r="AO9">
            <v>2506570</v>
          </cell>
          <cell r="AP9">
            <v>9229704</v>
          </cell>
          <cell r="AQ9">
            <v>0.27157642325257669</v>
          </cell>
          <cell r="AR9">
            <v>0.17599773513863501</v>
          </cell>
          <cell r="AS9">
            <v>0</v>
          </cell>
          <cell r="AT9">
            <v>0</v>
          </cell>
          <cell r="AU9">
            <v>249911</v>
          </cell>
          <cell r="AV9">
            <v>4435481</v>
          </cell>
          <cell r="AW9">
            <v>5616904</v>
          </cell>
          <cell r="AX9">
            <v>3612800</v>
          </cell>
          <cell r="AY9">
            <v>0</v>
          </cell>
          <cell r="BE9" t="str">
            <v>NO</v>
          </cell>
          <cell r="BF9" t="str">
            <v>NO</v>
          </cell>
          <cell r="BG9" t="str">
            <v>YES</v>
          </cell>
          <cell r="BH9" t="str">
            <v>NO</v>
          </cell>
          <cell r="BI9" t="str">
            <v>DIANE DOWNARD</v>
          </cell>
          <cell r="BJ9">
            <v>42215</v>
          </cell>
          <cell r="BK9" t="str">
            <v>580-927-2327 X 283</v>
          </cell>
          <cell r="BL9" t="str">
            <v>D.DOWNARD@CCGHOSPITAL.COM</v>
          </cell>
          <cell r="BM9" t="str">
            <v>1</v>
          </cell>
          <cell r="BP9">
            <v>0.50370000000000004</v>
          </cell>
          <cell r="BQ9">
            <v>39028.716029975047</v>
          </cell>
          <cell r="BR9">
            <v>98666.299762000039</v>
          </cell>
          <cell r="BS9">
            <v>0</v>
          </cell>
          <cell r="BT9">
            <v>0</v>
          </cell>
          <cell r="BU9">
            <v>0</v>
          </cell>
          <cell r="BV9">
            <v>137695.01579197508</v>
          </cell>
          <cell r="BW9">
            <v>137695.01579197508</v>
          </cell>
          <cell r="BY9">
            <v>46108.968456353825</v>
          </cell>
          <cell r="BZ9">
            <v>91586.047335621261</v>
          </cell>
        </row>
        <row r="10">
          <cell r="B10" t="str">
            <v>100749570S</v>
          </cell>
          <cell r="C10">
            <v>283</v>
          </cell>
          <cell r="F10" t="str">
            <v>37-0056</v>
          </cell>
          <cell r="G10" t="str">
            <v>06/30/2014</v>
          </cell>
          <cell r="H10">
            <v>42185</v>
          </cell>
          <cell r="I10" t="str">
            <v>Novitas Solutions</v>
          </cell>
          <cell r="J10" t="str">
            <v>www.novitas-solutions.com</v>
          </cell>
          <cell r="K10" t="str">
            <v>1-877-235-8073</v>
          </cell>
          <cell r="L10">
            <v>8369</v>
          </cell>
          <cell r="M10">
            <v>2678</v>
          </cell>
          <cell r="N10">
            <v>11047</v>
          </cell>
          <cell r="O10">
            <v>44978</v>
          </cell>
          <cell r="P10">
            <v>0.24560896438258703</v>
          </cell>
          <cell r="Q10">
            <v>0.49826512507612752</v>
          </cell>
          <cell r="R10">
            <v>0</v>
          </cell>
          <cell r="S10">
            <v>25648</v>
          </cell>
          <cell r="T10">
            <v>16618549.67</v>
          </cell>
          <cell r="U10">
            <v>0</v>
          </cell>
          <cell r="V10">
            <v>175019.43</v>
          </cell>
          <cell r="W10">
            <v>16793569.100000001</v>
          </cell>
          <cell r="X10">
            <v>160066005.03999999</v>
          </cell>
          <cell r="Y10">
            <v>0.10491652550335932</v>
          </cell>
          <cell r="Z10">
            <v>4002750.61</v>
          </cell>
          <cell r="AA10">
            <v>0</v>
          </cell>
          <cell r="AB10">
            <v>4002750.61</v>
          </cell>
          <cell r="AC10">
            <v>259012916</v>
          </cell>
          <cell r="AD10">
            <v>1.5453864895293483E-2</v>
          </cell>
          <cell r="AE10">
            <v>0.1203703903986528</v>
          </cell>
          <cell r="AF10">
            <v>0.25</v>
          </cell>
          <cell r="AG10">
            <v>0</v>
          </cell>
          <cell r="AH10">
            <v>33448041.039999999</v>
          </cell>
          <cell r="AI10">
            <v>0</v>
          </cell>
          <cell r="AJ10">
            <v>65118168.310000002</v>
          </cell>
          <cell r="AK10">
            <v>34288693.920000002</v>
          </cell>
          <cell r="AL10">
            <v>1702244.43</v>
          </cell>
          <cell r="AM10">
            <v>31712721.469999999</v>
          </cell>
          <cell r="AN10">
            <v>30170476.530000001</v>
          </cell>
          <cell r="AO10">
            <v>162992304.66000003</v>
          </cell>
          <cell r="AP10">
            <v>518224359</v>
          </cell>
          <cell r="AQ10">
            <v>0.31452073185930657</v>
          </cell>
          <cell r="AR10">
            <v>0.13064546010659447</v>
          </cell>
          <cell r="AS10">
            <v>7426682.4299999997</v>
          </cell>
          <cell r="AT10">
            <v>730157.87</v>
          </cell>
          <cell r="AU10">
            <v>1478690.06</v>
          </cell>
          <cell r="AV10">
            <v>144646870</v>
          </cell>
          <cell r="AW10">
            <v>261045683</v>
          </cell>
          <cell r="AX10">
            <v>247367762</v>
          </cell>
          <cell r="AY10">
            <v>1767271</v>
          </cell>
          <cell r="AZ10">
            <v>0</v>
          </cell>
          <cell r="BA10">
            <v>0</v>
          </cell>
          <cell r="BB10">
            <v>0</v>
          </cell>
          <cell r="BC10">
            <v>305186.5</v>
          </cell>
          <cell r="BD10">
            <v>33280.949999999997</v>
          </cell>
          <cell r="BE10" t="str">
            <v>YES</v>
          </cell>
          <cell r="BF10" t="str">
            <v>YES</v>
          </cell>
          <cell r="BG10" t="str">
            <v>YES</v>
          </cell>
          <cell r="BH10" t="str">
            <v>YES</v>
          </cell>
          <cell r="BI10" t="str">
            <v>Julia Torres</v>
          </cell>
          <cell r="BJ10">
            <v>42214</v>
          </cell>
          <cell r="BK10" t="str">
            <v>580-355-8699 ext 13843</v>
          </cell>
          <cell r="BL10" t="str">
            <v>torresj@ccmhonline.com</v>
          </cell>
          <cell r="BM10" t="str">
            <v>1</v>
          </cell>
          <cell r="BN10" t="str">
            <v>1</v>
          </cell>
          <cell r="BP10">
            <v>0.28260000000000002</v>
          </cell>
          <cell r="BQ10">
            <v>3152711.9186140904</v>
          </cell>
          <cell r="BR10">
            <v>7618024.8779155957</v>
          </cell>
          <cell r="BS10">
            <v>30475663.030000001</v>
          </cell>
          <cell r="BT10">
            <v>8612422.3722780012</v>
          </cell>
          <cell r="BU10">
            <v>8190121.25</v>
          </cell>
          <cell r="BV10">
            <v>41246399.826529689</v>
          </cell>
          <cell r="BW10">
            <v>11193037.918807685</v>
          </cell>
          <cell r="BY10">
            <v>10778629.192164723</v>
          </cell>
          <cell r="BZ10">
            <v>414408.72664296255</v>
          </cell>
        </row>
        <row r="11">
          <cell r="B11" t="str">
            <v>200044190A</v>
          </cell>
          <cell r="C11">
            <v>99</v>
          </cell>
          <cell r="F11">
            <v>370099</v>
          </cell>
          <cell r="G11" t="str">
            <v>2014</v>
          </cell>
          <cell r="H11">
            <v>41973</v>
          </cell>
          <cell r="I11" t="str">
            <v>Novitas, Steve Holubowicz</v>
          </cell>
          <cell r="J11" t="str">
            <v>Steve.Holubowicz@novitas-Solutions.com</v>
          </cell>
          <cell r="K11" t="str">
            <v>414-802-1796</v>
          </cell>
          <cell r="L11">
            <v>1095</v>
          </cell>
          <cell r="M11">
            <v>1968</v>
          </cell>
          <cell r="N11">
            <v>3063</v>
          </cell>
          <cell r="O11">
            <v>8216</v>
          </cell>
          <cell r="P11">
            <v>0.37280915287244404</v>
          </cell>
          <cell r="Q11">
            <v>0.49826512507612752</v>
          </cell>
          <cell r="R11">
            <v>0</v>
          </cell>
          <cell r="S11">
            <v>5405</v>
          </cell>
          <cell r="T11">
            <v>2031732.2899999944</v>
          </cell>
          <cell r="U11">
            <v>0</v>
          </cell>
          <cell r="V11">
            <v>0</v>
          </cell>
          <cell r="W11">
            <v>2031732.2899999944</v>
          </cell>
          <cell r="X11">
            <v>19839539</v>
          </cell>
          <cell r="Y11">
            <v>0.10240824093745296</v>
          </cell>
          <cell r="Z11">
            <v>46528</v>
          </cell>
          <cell r="AA11">
            <v>0</v>
          </cell>
          <cell r="AB11">
            <v>46528</v>
          </cell>
          <cell r="AC11">
            <v>30365562</v>
          </cell>
          <cell r="AD11">
            <v>1.5322621066588525E-3</v>
          </cell>
          <cell r="AE11">
            <v>0.10394050304411181</v>
          </cell>
          <cell r="AF11">
            <v>0.25</v>
          </cell>
          <cell r="AG11">
            <v>0</v>
          </cell>
          <cell r="AH11">
            <v>4212389.07</v>
          </cell>
          <cell r="AI11">
            <v>0</v>
          </cell>
          <cell r="AJ11">
            <v>14161080.280000012</v>
          </cell>
          <cell r="AK11">
            <v>1337631.0199999977</v>
          </cell>
          <cell r="AL11">
            <v>33451</v>
          </cell>
          <cell r="AM11">
            <v>7857654.6100000236</v>
          </cell>
          <cell r="AN11">
            <v>10602999.710000008</v>
          </cell>
          <cell r="AO11">
            <v>33992816.620000042</v>
          </cell>
          <cell r="AP11">
            <v>79499333</v>
          </cell>
          <cell r="AQ11">
            <v>0.42758618641492302</v>
          </cell>
          <cell r="AR11">
            <v>0.11608571143609496</v>
          </cell>
          <cell r="AS11">
            <v>2698299.6599999988</v>
          </cell>
          <cell r="AT11">
            <v>218007.26000000007</v>
          </cell>
          <cell r="AU11">
            <v>186730</v>
          </cell>
          <cell r="AV11">
            <v>21010223</v>
          </cell>
          <cell r="AW11">
            <v>29619208</v>
          </cell>
          <cell r="AX11">
            <v>49961466</v>
          </cell>
          <cell r="AY11">
            <v>101202</v>
          </cell>
          <cell r="AZ11">
            <v>0</v>
          </cell>
          <cell r="BA11">
            <v>0</v>
          </cell>
          <cell r="BB11">
            <v>0</v>
          </cell>
          <cell r="BC11">
            <v>103445.5</v>
          </cell>
          <cell r="BD11">
            <v>4141.38</v>
          </cell>
          <cell r="BE11" t="str">
            <v>YES</v>
          </cell>
          <cell r="BF11" t="str">
            <v>NO</v>
          </cell>
          <cell r="BG11" t="str">
            <v>NO</v>
          </cell>
          <cell r="BH11" t="str">
            <v>NO</v>
          </cell>
          <cell r="BI11" t="str">
            <v>Michaela Morrison</v>
          </cell>
          <cell r="BJ11">
            <v>42216</v>
          </cell>
          <cell r="BK11" t="str">
            <v>615-296-3503</v>
          </cell>
          <cell r="BL11" t="str">
            <v>Michaela.Morrison@ArdentHealth.com</v>
          </cell>
          <cell r="BM11" t="str">
            <v>1</v>
          </cell>
          <cell r="BN11" t="str">
            <v>1</v>
          </cell>
          <cell r="BP11">
            <v>0.26479999999999998</v>
          </cell>
          <cell r="BQ11">
            <v>1709154.2453104211</v>
          </cell>
          <cell r="BR11">
            <v>1928068.5256611104</v>
          </cell>
          <cell r="BS11">
            <v>10706445.210000008</v>
          </cell>
          <cell r="BT11">
            <v>2835066.6916080019</v>
          </cell>
          <cell r="BU11">
            <v>2920448.2999999989</v>
          </cell>
          <cell r="BV11">
            <v>14343667.980971539</v>
          </cell>
          <cell r="BW11">
            <v>3551841.1625795346</v>
          </cell>
          <cell r="BY11">
            <v>1372924.1825464582</v>
          </cell>
          <cell r="BZ11">
            <v>2178916.9800330764</v>
          </cell>
        </row>
        <row r="12">
          <cell r="B12" t="str">
            <v>100699370A</v>
          </cell>
          <cell r="C12">
            <v>238</v>
          </cell>
          <cell r="D12" t="str">
            <v>100699370E</v>
          </cell>
          <cell r="E12" t="str">
            <v>100699370F</v>
          </cell>
          <cell r="F12">
            <v>370032</v>
          </cell>
          <cell r="G12" t="str">
            <v>10/31/14</v>
          </cell>
          <cell r="H12">
            <v>42004</v>
          </cell>
          <cell r="I12" t="str">
            <v>NOVITAS</v>
          </cell>
          <cell r="L12">
            <v>5943</v>
          </cell>
          <cell r="M12">
            <v>3314</v>
          </cell>
          <cell r="N12">
            <v>9257</v>
          </cell>
          <cell r="O12">
            <v>29954</v>
          </cell>
          <cell r="P12">
            <v>0.30904052881084332</v>
          </cell>
          <cell r="Q12">
            <v>0.49826512507612752</v>
          </cell>
          <cell r="R12">
            <v>0</v>
          </cell>
          <cell r="S12">
            <v>12904</v>
          </cell>
          <cell r="T12">
            <v>6736151</v>
          </cell>
          <cell r="U12">
            <v>0</v>
          </cell>
          <cell r="V12">
            <v>0</v>
          </cell>
          <cell r="W12">
            <v>6736151</v>
          </cell>
          <cell r="X12">
            <v>108268188</v>
          </cell>
          <cell r="Y12">
            <v>6.2217269213002808E-2</v>
          </cell>
          <cell r="Z12">
            <v>6277407.9500000002</v>
          </cell>
          <cell r="AA12">
            <v>0</v>
          </cell>
          <cell r="AB12">
            <v>6277407.9500000002</v>
          </cell>
          <cell r="AC12">
            <v>238148185</v>
          </cell>
          <cell r="AD12">
            <v>2.6359251698685002E-2</v>
          </cell>
          <cell r="AE12">
            <v>8.8576520911687814E-2</v>
          </cell>
          <cell r="AF12">
            <v>0.25</v>
          </cell>
          <cell r="AG12">
            <v>0</v>
          </cell>
          <cell r="AH12">
            <v>31261651</v>
          </cell>
          <cell r="AI12">
            <v>0</v>
          </cell>
          <cell r="AJ12">
            <v>73225622</v>
          </cell>
          <cell r="AK12">
            <v>2391920</v>
          </cell>
          <cell r="AL12">
            <v>7430161</v>
          </cell>
          <cell r="AM12">
            <v>52304609</v>
          </cell>
          <cell r="AN12">
            <v>39421080</v>
          </cell>
          <cell r="AO12">
            <v>174773392</v>
          </cell>
          <cell r="AP12">
            <v>595126069</v>
          </cell>
          <cell r="AQ12">
            <v>0.29367456931213681</v>
          </cell>
          <cell r="AR12">
            <v>0.10439248629184147</v>
          </cell>
          <cell r="AS12">
            <v>6013811</v>
          </cell>
          <cell r="AT12">
            <v>376135</v>
          </cell>
          <cell r="AU12">
            <v>1252853</v>
          </cell>
          <cell r="AV12">
            <v>88617300</v>
          </cell>
          <cell r="AW12">
            <v>238154185</v>
          </cell>
          <cell r="AX12">
            <v>356977884</v>
          </cell>
          <cell r="AY12">
            <v>518875</v>
          </cell>
          <cell r="AZ12">
            <v>0</v>
          </cell>
          <cell r="BA12">
            <v>0</v>
          </cell>
          <cell r="BB12">
            <v>0</v>
          </cell>
          <cell r="BC12">
            <v>563086</v>
          </cell>
          <cell r="BD12">
            <v>25640</v>
          </cell>
          <cell r="BE12" t="str">
            <v>YES</v>
          </cell>
          <cell r="BF12" t="str">
            <v>NO</v>
          </cell>
          <cell r="BG12" t="str">
            <v>NO</v>
          </cell>
          <cell r="BH12" t="str">
            <v>NO</v>
          </cell>
          <cell r="BI12" t="str">
            <v>LEAH HODGES</v>
          </cell>
          <cell r="BJ12">
            <v>42219</v>
          </cell>
          <cell r="BK12" t="str">
            <v>405-604-4314</v>
          </cell>
          <cell r="BL12" t="str">
            <v>LEAH.HODGES@DEACONESSOKC.COM</v>
          </cell>
          <cell r="BM12" t="str">
            <v>1</v>
          </cell>
          <cell r="BN12" t="str">
            <v>1</v>
          </cell>
          <cell r="BP12">
            <v>0.17599999999999999</v>
          </cell>
          <cell r="BQ12">
            <v>4483102.0056254128</v>
          </cell>
          <cell r="BR12">
            <v>8095907.8313120008</v>
          </cell>
          <cell r="BS12">
            <v>39984166</v>
          </cell>
          <cell r="BT12">
            <v>7037213.216</v>
          </cell>
          <cell r="BU12">
            <v>6415586</v>
          </cell>
          <cell r="BV12">
            <v>52563175.836937413</v>
          </cell>
          <cell r="BW12">
            <v>13200637.052937411</v>
          </cell>
          <cell r="BY12">
            <v>6688424.3044957379</v>
          </cell>
          <cell r="BZ12">
            <v>6512212.7484416729</v>
          </cell>
        </row>
        <row r="13">
          <cell r="B13" t="str">
            <v>200259440A</v>
          </cell>
          <cell r="C13">
            <v>15</v>
          </cell>
          <cell r="F13" t="str">
            <v>37-1331</v>
          </cell>
          <cell r="G13" t="str">
            <v>2014</v>
          </cell>
          <cell r="H13">
            <v>41912</v>
          </cell>
          <cell r="I13" t="str">
            <v>Novitas - Margaret Doerschner</v>
          </cell>
          <cell r="J13" t="str">
            <v>margaret.doerschner@novitas-solutions.com</v>
          </cell>
          <cell r="K13" t="str">
            <v>412-802-1794</v>
          </cell>
          <cell r="L13">
            <v>367</v>
          </cell>
          <cell r="M13">
            <v>22</v>
          </cell>
          <cell r="N13">
            <v>389</v>
          </cell>
          <cell r="O13">
            <v>2028</v>
          </cell>
          <cell r="P13">
            <v>0.19181459566074952</v>
          </cell>
          <cell r="Q13">
            <v>0.49826512507612752</v>
          </cell>
          <cell r="R13">
            <v>0</v>
          </cell>
          <cell r="S13">
            <v>1042</v>
          </cell>
          <cell r="T13">
            <v>723627.19</v>
          </cell>
          <cell r="U13">
            <v>0</v>
          </cell>
          <cell r="V13">
            <v>0</v>
          </cell>
          <cell r="W13">
            <v>723627.19</v>
          </cell>
          <cell r="X13">
            <v>5186561.9000000004</v>
          </cell>
          <cell r="Y13">
            <v>0.13951962860021008</v>
          </cell>
          <cell r="Z13">
            <v>0</v>
          </cell>
          <cell r="AA13">
            <v>0</v>
          </cell>
          <cell r="AB13">
            <v>0</v>
          </cell>
          <cell r="AC13">
            <v>5593443.21</v>
          </cell>
          <cell r="AD13">
            <v>0</v>
          </cell>
          <cell r="AE13">
            <v>0.13951962860021008</v>
          </cell>
          <cell r="AF13">
            <v>0.25</v>
          </cell>
          <cell r="AG13">
            <v>0</v>
          </cell>
          <cell r="AH13">
            <v>1254292.18</v>
          </cell>
          <cell r="AI13">
            <v>0</v>
          </cell>
          <cell r="AJ13">
            <v>4518235.21</v>
          </cell>
          <cell r="AK13">
            <v>134633.71</v>
          </cell>
          <cell r="AL13">
            <v>0</v>
          </cell>
          <cell r="AM13">
            <v>1358596.91</v>
          </cell>
          <cell r="AN13">
            <v>1492427.82</v>
          </cell>
          <cell r="AO13">
            <v>7503893.6500000004</v>
          </cell>
          <cell r="AP13">
            <v>16950425.530000001</v>
          </cell>
          <cell r="AQ13">
            <v>0.4426964760689403</v>
          </cell>
          <cell r="AR13">
            <v>8.8093990168988973E-2</v>
          </cell>
          <cell r="AS13">
            <v>455391.28</v>
          </cell>
          <cell r="AT13">
            <v>68965.73</v>
          </cell>
          <cell r="AU13">
            <v>48962.36</v>
          </cell>
          <cell r="AV13">
            <v>8930196</v>
          </cell>
          <cell r="AW13">
            <v>7895492</v>
          </cell>
          <cell r="AX13">
            <v>11296069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 t="str">
            <v>NO</v>
          </cell>
          <cell r="BF13" t="str">
            <v>NO</v>
          </cell>
          <cell r="BG13" t="str">
            <v>YES</v>
          </cell>
          <cell r="BH13" t="str">
            <v>NO</v>
          </cell>
          <cell r="BI13" t="str">
            <v>Shelly Barbee</v>
          </cell>
          <cell r="BJ13">
            <v>42207</v>
          </cell>
          <cell r="BK13" t="str">
            <v>816-474-7800</v>
          </cell>
          <cell r="BL13" t="str">
            <v>sbarbee@ruralcommunityhospitals.com</v>
          </cell>
          <cell r="BP13">
            <v>0.44319999999999998</v>
          </cell>
          <cell r="BQ13">
            <v>735615.27717341168</v>
          </cell>
          <cell r="BR13">
            <v>563124.81074121594</v>
          </cell>
          <cell r="BS13">
            <v>1492427.82</v>
          </cell>
          <cell r="BT13">
            <v>661444.00982399995</v>
          </cell>
          <cell r="BU13">
            <v>524357.01</v>
          </cell>
          <cell r="BV13">
            <v>2791167.9079146273</v>
          </cell>
          <cell r="BW13">
            <v>1435827.0877386273</v>
          </cell>
          <cell r="BY13">
            <v>823206.08116020006</v>
          </cell>
          <cell r="BZ13">
            <v>612621.00657842727</v>
          </cell>
        </row>
        <row r="14">
          <cell r="B14" t="str">
            <v>100700120A</v>
          </cell>
          <cell r="C14">
            <v>138</v>
          </cell>
          <cell r="D14" t="str">
            <v>100700120N</v>
          </cell>
          <cell r="F14" t="str">
            <v>37-0023</v>
          </cell>
          <cell r="G14" t="str">
            <v>6/30/2013</v>
          </cell>
          <cell r="H14">
            <v>41455</v>
          </cell>
          <cell r="I14" t="str">
            <v>Novitas Solutions   David Cipollone</v>
          </cell>
          <cell r="J14" t="str">
            <v>dave.cipollone@novitas-solutions.com</v>
          </cell>
          <cell r="K14" t="str">
            <v>412-802-1731</v>
          </cell>
          <cell r="L14">
            <v>2198</v>
          </cell>
          <cell r="M14">
            <v>3031</v>
          </cell>
          <cell r="N14">
            <v>5229</v>
          </cell>
          <cell r="O14">
            <v>16726</v>
          </cell>
          <cell r="P14">
            <v>0.31262704771015187</v>
          </cell>
          <cell r="Q14">
            <v>0.49826512507612752</v>
          </cell>
          <cell r="R14">
            <v>0</v>
          </cell>
          <cell r="S14">
            <v>11585</v>
          </cell>
          <cell r="T14">
            <v>6632880</v>
          </cell>
          <cell r="U14">
            <v>0</v>
          </cell>
          <cell r="V14">
            <v>0</v>
          </cell>
          <cell r="W14">
            <v>6632880</v>
          </cell>
          <cell r="X14">
            <v>69092468</v>
          </cell>
          <cell r="Y14">
            <v>9.6000044462154682E-2</v>
          </cell>
          <cell r="Z14">
            <v>3085987</v>
          </cell>
          <cell r="AA14">
            <v>0</v>
          </cell>
          <cell r="AB14">
            <v>3085987</v>
          </cell>
          <cell r="AC14">
            <v>83843340</v>
          </cell>
          <cell r="AD14">
            <v>3.6806584756761837E-2</v>
          </cell>
          <cell r="AE14">
            <v>0.13280662921891651</v>
          </cell>
          <cell r="AF14">
            <v>0.25</v>
          </cell>
          <cell r="AG14">
            <v>0</v>
          </cell>
          <cell r="AH14">
            <v>8817441</v>
          </cell>
          <cell r="AI14">
            <v>0</v>
          </cell>
          <cell r="AJ14">
            <v>31616527</v>
          </cell>
          <cell r="AK14">
            <v>3322867</v>
          </cell>
          <cell r="AL14">
            <v>1122575</v>
          </cell>
          <cell r="AM14">
            <v>17896987</v>
          </cell>
          <cell r="AN14">
            <v>25875439</v>
          </cell>
          <cell r="AO14">
            <v>79834395</v>
          </cell>
          <cell r="AP14">
            <v>235223695</v>
          </cell>
          <cell r="AQ14">
            <v>0.33939775922659493</v>
          </cell>
          <cell r="AR14">
            <v>9.4983751530644048E-2</v>
          </cell>
          <cell r="AS14">
            <v>5981360</v>
          </cell>
          <cell r="AT14">
            <v>390264</v>
          </cell>
          <cell r="AU14">
            <v>611628</v>
          </cell>
          <cell r="AV14">
            <v>57066918</v>
          </cell>
          <cell r="AW14">
            <v>86387565</v>
          </cell>
          <cell r="AX14">
            <v>151880450</v>
          </cell>
          <cell r="AY14">
            <v>295674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 t="str">
            <v>YES</v>
          </cell>
          <cell r="BI14" t="str">
            <v>Janet Adkins</v>
          </cell>
          <cell r="BJ14">
            <v>42216</v>
          </cell>
          <cell r="BK14" t="str">
            <v>580-251-8573</v>
          </cell>
          <cell r="BL14" t="str">
            <v>janet.adkins@duncanregional.com</v>
          </cell>
          <cell r="BM14" t="str">
            <v>1</v>
          </cell>
          <cell r="BN14" t="str">
            <v>1</v>
          </cell>
          <cell r="BP14">
            <v>0.2472</v>
          </cell>
          <cell r="BQ14">
            <v>1492458.3997966023</v>
          </cell>
          <cell r="BR14">
            <v>3881132.3157552001</v>
          </cell>
          <cell r="BS14">
            <v>25875439</v>
          </cell>
          <cell r="BT14">
            <v>6396408.5208000001</v>
          </cell>
          <cell r="BU14">
            <v>6371624</v>
          </cell>
          <cell r="BV14">
            <v>31249029.715551801</v>
          </cell>
          <cell r="BW14">
            <v>5398375.2363518029</v>
          </cell>
          <cell r="BY14">
            <v>3900731.093799219</v>
          </cell>
          <cell r="BZ14">
            <v>1497644.1425525839</v>
          </cell>
        </row>
        <row r="15">
          <cell r="B15" t="str">
            <v>100699410A</v>
          </cell>
          <cell r="C15">
            <v>62</v>
          </cell>
          <cell r="F15" t="str">
            <v>37-0019</v>
          </cell>
          <cell r="G15">
            <v>41820</v>
          </cell>
          <cell r="H15">
            <v>41820</v>
          </cell>
          <cell r="L15">
            <v>1330</v>
          </cell>
          <cell r="M15">
            <v>0</v>
          </cell>
          <cell r="N15">
            <v>1330</v>
          </cell>
          <cell r="O15">
            <v>7779</v>
          </cell>
          <cell r="P15">
            <v>0.17097313279341816</v>
          </cell>
          <cell r="Q15">
            <v>0.49826512507612752</v>
          </cell>
          <cell r="R15">
            <v>0</v>
          </cell>
          <cell r="S15">
            <v>4158</v>
          </cell>
          <cell r="T15">
            <v>3127791</v>
          </cell>
          <cell r="U15">
            <v>0</v>
          </cell>
          <cell r="V15">
            <v>42535</v>
          </cell>
          <cell r="W15">
            <v>3170326</v>
          </cell>
          <cell r="X15">
            <v>35724980</v>
          </cell>
          <cell r="Y15">
            <v>8.8742554929351958E-2</v>
          </cell>
          <cell r="Z15">
            <v>1088762</v>
          </cell>
          <cell r="AA15">
            <v>0</v>
          </cell>
          <cell r="AB15">
            <v>1088762</v>
          </cell>
          <cell r="AC15">
            <v>42346671</v>
          </cell>
          <cell r="AD15">
            <v>2.5710686915625551E-2</v>
          </cell>
          <cell r="AE15">
            <v>0.11445324184497752</v>
          </cell>
          <cell r="AF15">
            <v>0.25</v>
          </cell>
          <cell r="AG15">
            <v>0</v>
          </cell>
          <cell r="AH15">
            <v>5054087</v>
          </cell>
          <cell r="AI15">
            <v>0</v>
          </cell>
          <cell r="AJ15">
            <v>14951404</v>
          </cell>
          <cell r="AK15">
            <v>6254115</v>
          </cell>
          <cell r="AL15">
            <v>251951</v>
          </cell>
          <cell r="AM15">
            <v>11298899</v>
          </cell>
          <cell r="AN15">
            <v>0</v>
          </cell>
          <cell r="AO15">
            <v>32756369</v>
          </cell>
          <cell r="AP15">
            <v>120703345</v>
          </cell>
          <cell r="AQ15">
            <v>0.27137913203648167</v>
          </cell>
          <cell r="AR15">
            <v>0.1475101207841423</v>
          </cell>
          <cell r="AS15">
            <v>0</v>
          </cell>
          <cell r="AT15">
            <v>0</v>
          </cell>
          <cell r="AU15">
            <v>610411</v>
          </cell>
          <cell r="AV15">
            <v>35768658</v>
          </cell>
          <cell r="AW15">
            <v>41479062</v>
          </cell>
          <cell r="AX15">
            <v>69645238</v>
          </cell>
          <cell r="AY15">
            <v>208087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F15" t="str">
            <v>YES</v>
          </cell>
          <cell r="BI15" t="str">
            <v>MONICA SCOTT, CFO</v>
          </cell>
          <cell r="BJ15">
            <v>42216</v>
          </cell>
          <cell r="BK15">
            <v>5808215500</v>
          </cell>
          <cell r="BL15" t="str">
            <v>mscott@gprmc-ok.com</v>
          </cell>
          <cell r="BM15" t="str">
            <v>1</v>
          </cell>
          <cell r="BN15" t="str">
            <v>1</v>
          </cell>
          <cell r="BP15">
            <v>0.3095</v>
          </cell>
          <cell r="BQ15">
            <v>1198252.1199657766</v>
          </cell>
          <cell r="BR15">
            <v>2938557.0088289999</v>
          </cell>
          <cell r="BS15">
            <v>0</v>
          </cell>
          <cell r="BT15">
            <v>0</v>
          </cell>
          <cell r="BU15">
            <v>0</v>
          </cell>
          <cell r="BV15">
            <v>4136809.1287947763</v>
          </cell>
          <cell r="BW15">
            <v>4136809.1287947763</v>
          </cell>
          <cell r="BY15">
            <v>1794575.7704838624</v>
          </cell>
          <cell r="BZ15">
            <v>2342233.3583109137</v>
          </cell>
        </row>
        <row r="16">
          <cell r="B16" t="str">
            <v>100700780B</v>
          </cell>
          <cell r="C16">
            <v>25</v>
          </cell>
          <cell r="F16">
            <v>370036</v>
          </cell>
          <cell r="G16" t="str">
            <v>6/30/2014</v>
          </cell>
          <cell r="H16">
            <v>42185</v>
          </cell>
          <cell r="I16" t="str">
            <v>Novitas Solutions, Inc.</v>
          </cell>
          <cell r="J16" t="str">
            <v>Rosalind.Baines-Simpson@novitas-solutions.com</v>
          </cell>
          <cell r="K16" t="str">
            <v>904-363-5341</v>
          </cell>
          <cell r="L16">
            <v>111</v>
          </cell>
          <cell r="M16">
            <v>331</v>
          </cell>
          <cell r="N16">
            <v>442</v>
          </cell>
          <cell r="O16">
            <v>1795</v>
          </cell>
          <cell r="P16">
            <v>0.24623955431754874</v>
          </cell>
          <cell r="Q16">
            <v>0.49826512507612752</v>
          </cell>
          <cell r="R16">
            <v>0</v>
          </cell>
          <cell r="S16">
            <v>1313</v>
          </cell>
          <cell r="T16">
            <v>436206.22</v>
          </cell>
          <cell r="U16">
            <v>0</v>
          </cell>
          <cell r="V16">
            <v>0</v>
          </cell>
          <cell r="W16">
            <v>436206.22</v>
          </cell>
          <cell r="X16">
            <v>2783277.31</v>
          </cell>
          <cell r="Y16">
            <v>0.15672395216702284</v>
          </cell>
          <cell r="Z16">
            <v>0</v>
          </cell>
          <cell r="AA16">
            <v>0</v>
          </cell>
          <cell r="AB16">
            <v>0</v>
          </cell>
          <cell r="AC16">
            <v>2677475.73</v>
          </cell>
          <cell r="AD16">
            <v>0</v>
          </cell>
          <cell r="AE16">
            <v>0.15672395216702284</v>
          </cell>
          <cell r="AF16">
            <v>0.25</v>
          </cell>
          <cell r="AG16">
            <v>0</v>
          </cell>
          <cell r="AH16">
            <v>264784.44</v>
          </cell>
          <cell r="AI16">
            <v>0</v>
          </cell>
          <cell r="AJ16">
            <v>1385836.09</v>
          </cell>
          <cell r="AK16">
            <v>1561295.06</v>
          </cell>
          <cell r="AL16">
            <v>0</v>
          </cell>
          <cell r="AM16">
            <v>636814.82999999996</v>
          </cell>
          <cell r="AN16">
            <v>1444455.19</v>
          </cell>
          <cell r="AO16">
            <v>5028401.17</v>
          </cell>
          <cell r="AP16">
            <v>7653271.4299999997</v>
          </cell>
          <cell r="AQ16">
            <v>0.65702637309964063</v>
          </cell>
          <cell r="AR16">
            <v>0.28721180348885134</v>
          </cell>
          <cell r="AS16">
            <v>610215.13</v>
          </cell>
          <cell r="AT16">
            <v>69826.899999999994</v>
          </cell>
          <cell r="AU16">
            <v>126898.42</v>
          </cell>
          <cell r="AV16">
            <v>3855088</v>
          </cell>
          <cell r="AW16">
            <v>3214204</v>
          </cell>
          <cell r="AX16">
            <v>5568020</v>
          </cell>
          <cell r="AY16">
            <v>66113</v>
          </cell>
          <cell r="AZ16">
            <v>0</v>
          </cell>
          <cell r="BA16">
            <v>0</v>
          </cell>
          <cell r="BB16">
            <v>0</v>
          </cell>
          <cell r="BC16">
            <v>13370.42</v>
          </cell>
          <cell r="BD16">
            <v>0</v>
          </cell>
          <cell r="BF16" t="str">
            <v>YES</v>
          </cell>
          <cell r="BI16" t="str">
            <v>Cherie Johnson</v>
          </cell>
          <cell r="BJ16">
            <v>42216</v>
          </cell>
          <cell r="BK16" t="str">
            <v>580-688-3363</v>
          </cell>
          <cell r="BL16" t="str">
            <v>CJOHNSON@HARMONHOSPITAL.COM</v>
          </cell>
          <cell r="BM16" t="str">
            <v>1</v>
          </cell>
          <cell r="BN16" t="str">
            <v>1</v>
          </cell>
          <cell r="BP16">
            <v>0.45750000000000002</v>
          </cell>
          <cell r="BQ16">
            <v>205351.04957488575</v>
          </cell>
          <cell r="BR16">
            <v>167404.36329005001</v>
          </cell>
          <cell r="BS16">
            <v>1457825.6099999999</v>
          </cell>
          <cell r="BT16">
            <v>666955.21657499997</v>
          </cell>
          <cell r="BU16">
            <v>680042.03</v>
          </cell>
          <cell r="BV16">
            <v>1830581.0228649357</v>
          </cell>
          <cell r="BW16">
            <v>359668.59943993576</v>
          </cell>
          <cell r="BY16">
            <v>309074.80246052193</v>
          </cell>
          <cell r="BZ16">
            <v>50593.796979413833</v>
          </cell>
        </row>
        <row r="17">
          <cell r="B17" t="str">
            <v>200045700C</v>
          </cell>
          <cell r="C17">
            <v>41</v>
          </cell>
          <cell r="F17">
            <v>370183</v>
          </cell>
          <cell r="G17" t="str">
            <v>2014</v>
          </cell>
          <cell r="H17" t="str">
            <v>12/31</v>
          </cell>
          <cell r="I17" t="str">
            <v>Novitas, Steve Holubowicz</v>
          </cell>
          <cell r="J17" t="str">
            <v>Steve.Holubowicz@novitas-Solutions.com</v>
          </cell>
          <cell r="K17" t="str">
            <v>414-802-1796</v>
          </cell>
          <cell r="L17">
            <v>568</v>
          </cell>
          <cell r="M17">
            <v>2061</v>
          </cell>
          <cell r="N17">
            <v>2629</v>
          </cell>
          <cell r="O17">
            <v>6524</v>
          </cell>
          <cell r="P17">
            <v>0.40297363580625384</v>
          </cell>
          <cell r="Q17">
            <v>0.49826512507612752</v>
          </cell>
          <cell r="R17">
            <v>0</v>
          </cell>
          <cell r="S17">
            <v>3876</v>
          </cell>
          <cell r="T17">
            <v>1194726.4300000051</v>
          </cell>
          <cell r="U17">
            <v>0</v>
          </cell>
          <cell r="V17">
            <v>0</v>
          </cell>
          <cell r="W17">
            <v>1194726.4300000051</v>
          </cell>
          <cell r="X17">
            <v>10573198</v>
          </cell>
          <cell r="Y17">
            <v>0.11299574925202432</v>
          </cell>
          <cell r="Z17">
            <v>56533</v>
          </cell>
          <cell r="AA17">
            <v>0</v>
          </cell>
          <cell r="AB17">
            <v>56533</v>
          </cell>
          <cell r="AC17">
            <v>12921100</v>
          </cell>
          <cell r="AD17">
            <v>4.3752466895233379E-3</v>
          </cell>
          <cell r="AE17">
            <v>0.11737099594154767</v>
          </cell>
          <cell r="AF17">
            <v>0.25</v>
          </cell>
          <cell r="AG17">
            <v>0</v>
          </cell>
          <cell r="AH17">
            <v>1114938.9500000004</v>
          </cell>
          <cell r="AI17">
            <v>0</v>
          </cell>
          <cell r="AJ17">
            <v>8798368</v>
          </cell>
          <cell r="AK17">
            <v>599446.22</v>
          </cell>
          <cell r="AL17">
            <v>29336</v>
          </cell>
          <cell r="AM17">
            <v>3219157</v>
          </cell>
          <cell r="AN17">
            <v>9153632.410000002</v>
          </cell>
          <cell r="AO17">
            <v>21799939.630000003</v>
          </cell>
          <cell r="AP17">
            <v>47902850.619999908</v>
          </cell>
          <cell r="AQ17">
            <v>0.4550864791520009</v>
          </cell>
          <cell r="AR17">
            <v>8.0327979863341323E-2</v>
          </cell>
          <cell r="AS17">
            <v>2174909.2800000072</v>
          </cell>
          <cell r="AT17">
            <v>186938.45999999996</v>
          </cell>
          <cell r="AU17">
            <v>103445</v>
          </cell>
          <cell r="AV17">
            <v>12334648</v>
          </cell>
          <cell r="AW17">
            <v>13750069</v>
          </cell>
          <cell r="AX17">
            <v>34919612</v>
          </cell>
          <cell r="AY17">
            <v>22621</v>
          </cell>
          <cell r="AZ17">
            <v>0</v>
          </cell>
          <cell r="BA17">
            <v>0</v>
          </cell>
          <cell r="BB17">
            <v>0</v>
          </cell>
          <cell r="BC17">
            <v>52445</v>
          </cell>
          <cell r="BD17">
            <v>590</v>
          </cell>
          <cell r="BE17" t="str">
            <v>NO</v>
          </cell>
          <cell r="BF17" t="str">
            <v>NO</v>
          </cell>
          <cell r="BG17" t="str">
            <v>YES</v>
          </cell>
          <cell r="BH17" t="str">
            <v>NO</v>
          </cell>
          <cell r="BI17" t="str">
            <v>Michaela Morrison</v>
          </cell>
          <cell r="BJ17">
            <v>42216</v>
          </cell>
          <cell r="BK17" t="str">
            <v>615-296-3503</v>
          </cell>
          <cell r="BL17" t="str">
            <v>Michaela.Morrison@ArdentHealth.com</v>
          </cell>
          <cell r="BP17">
            <v>0.28070000000000001</v>
          </cell>
          <cell r="BQ17">
            <v>1140516.5150072738</v>
          </cell>
          <cell r="BR17">
            <v>814575.47255820001</v>
          </cell>
          <cell r="BS17">
            <v>9206077.410000002</v>
          </cell>
          <cell r="BT17">
            <v>2584145.9289870006</v>
          </cell>
          <cell r="BU17">
            <v>2362437.7400000072</v>
          </cell>
          <cell r="BV17">
            <v>11161169.397565477</v>
          </cell>
          <cell r="BW17">
            <v>2176800.1765524675</v>
          </cell>
          <cell r="BY17">
            <v>622037.68080241769</v>
          </cell>
          <cell r="BZ17">
            <v>1554762.4957500498</v>
          </cell>
        </row>
        <row r="18">
          <cell r="B18" t="str">
            <v>200044210A</v>
          </cell>
          <cell r="C18">
            <v>620</v>
          </cell>
          <cell r="D18" t="str">
            <v>200044210B, 200044210E</v>
          </cell>
          <cell r="E18" t="str">
            <v>200044210C</v>
          </cell>
          <cell r="F18" t="str">
            <v>37-0001 and 37-T001</v>
          </cell>
          <cell r="G18" t="str">
            <v>6/30/2014</v>
          </cell>
          <cell r="H18">
            <v>42185</v>
          </cell>
          <cell r="I18" t="str">
            <v>Novitas, Steve Holubowicz</v>
          </cell>
          <cell r="J18" t="str">
            <v>Steve.Holubowicz@novitas-Solutions.com</v>
          </cell>
          <cell r="K18" t="str">
            <v>414-802-1796</v>
          </cell>
          <cell r="L18">
            <v>46593</v>
          </cell>
          <cell r="M18">
            <v>13944</v>
          </cell>
          <cell r="N18">
            <v>60537</v>
          </cell>
          <cell r="O18">
            <v>131830</v>
          </cell>
          <cell r="P18">
            <v>0.45920503678980507</v>
          </cell>
          <cell r="Q18">
            <v>0.49826512507612752</v>
          </cell>
          <cell r="R18">
            <v>0</v>
          </cell>
          <cell r="S18">
            <v>38112</v>
          </cell>
          <cell r="T18">
            <v>47003404.190000311</v>
          </cell>
          <cell r="U18">
            <v>0</v>
          </cell>
          <cell r="V18">
            <v>0</v>
          </cell>
          <cell r="W18">
            <v>47003404.190000311</v>
          </cell>
          <cell r="X18">
            <v>369384510</v>
          </cell>
          <cell r="Y18">
            <v>0.12724790270712844</v>
          </cell>
          <cell r="Z18">
            <v>11811220</v>
          </cell>
          <cell r="AA18">
            <v>0</v>
          </cell>
          <cell r="AB18">
            <v>11811220</v>
          </cell>
          <cell r="AC18">
            <v>1084798095</v>
          </cell>
          <cell r="AD18">
            <v>1.0887943161441484E-2</v>
          </cell>
          <cell r="AE18">
            <v>0.13813584586856992</v>
          </cell>
          <cell r="AF18">
            <v>0.25</v>
          </cell>
          <cell r="AG18">
            <v>0</v>
          </cell>
          <cell r="AH18">
            <v>214211726.68999937</v>
          </cell>
          <cell r="AI18">
            <v>0</v>
          </cell>
          <cell r="AJ18">
            <v>299252909.68999863</v>
          </cell>
          <cell r="AK18">
            <v>23239963.129999902</v>
          </cell>
          <cell r="AL18">
            <v>2885691</v>
          </cell>
          <cell r="AM18">
            <v>119185721.28999949</v>
          </cell>
          <cell r="AN18">
            <v>186974356.11999977</v>
          </cell>
          <cell r="AO18">
            <v>631538641.22999775</v>
          </cell>
          <cell r="AP18">
            <v>1718120737.0400391</v>
          </cell>
          <cell r="AQ18">
            <v>0.36757523939674119</v>
          </cell>
          <cell r="AR18">
            <v>8.4575764838471332E-2</v>
          </cell>
          <cell r="AS18">
            <v>33221835.689999927</v>
          </cell>
          <cell r="AT18">
            <v>1839076.3199999956</v>
          </cell>
          <cell r="AU18">
            <v>1799968</v>
          </cell>
          <cell r="AV18">
            <v>341800336</v>
          </cell>
          <cell r="AW18">
            <v>1074544379</v>
          </cell>
          <cell r="AX18">
            <v>651157220</v>
          </cell>
          <cell r="AY18">
            <v>7153694</v>
          </cell>
          <cell r="AZ18">
            <v>0</v>
          </cell>
          <cell r="BA18">
            <v>0</v>
          </cell>
          <cell r="BB18">
            <v>0</v>
          </cell>
          <cell r="BC18">
            <v>1495775.44</v>
          </cell>
          <cell r="BD18">
            <v>105725</v>
          </cell>
          <cell r="BE18" t="str">
            <v>YES</v>
          </cell>
          <cell r="BF18" t="str">
            <v>NO</v>
          </cell>
          <cell r="BG18" t="str">
            <v>NO</v>
          </cell>
          <cell r="BH18" t="str">
            <v>NO</v>
          </cell>
          <cell r="BI18" t="str">
            <v>Michaela Morrison</v>
          </cell>
          <cell r="BJ18">
            <v>42216</v>
          </cell>
          <cell r="BK18" t="str">
            <v>615-296-3503</v>
          </cell>
          <cell r="BL18" t="str">
            <v>Michaela.Morrison@ArdentHealth.com</v>
          </cell>
          <cell r="BM18" t="str">
            <v>1</v>
          </cell>
          <cell r="BN18" t="str">
            <v>1</v>
          </cell>
          <cell r="BP18">
            <v>0.21779999999999999</v>
          </cell>
          <cell r="BQ18">
            <v>20579332.927766871</v>
          </cell>
          <cell r="BR18">
            <v>24593538.3747072</v>
          </cell>
          <cell r="BS18">
            <v>188470131.55999976</v>
          </cell>
          <cell r="BT18">
            <v>41048794.653767951</v>
          </cell>
          <cell r="BU18">
            <v>35166637.009999923</v>
          </cell>
          <cell r="BV18">
            <v>233643002.86247385</v>
          </cell>
          <cell r="BW18">
            <v>51055028.946242101</v>
          </cell>
          <cell r="BY18">
            <v>34963683.908685088</v>
          </cell>
          <cell r="BZ18">
            <v>16091345.037557013</v>
          </cell>
        </row>
        <row r="19">
          <cell r="B19" t="str">
            <v>100806400C</v>
          </cell>
          <cell r="C19">
            <v>629</v>
          </cell>
          <cell r="D19" t="str">
            <v>100806400Y, 100806400B, 100689250A</v>
          </cell>
          <cell r="E19" t="str">
            <v>100806400X, 100800400W</v>
          </cell>
          <cell r="F19" t="str">
            <v>37-0028</v>
          </cell>
          <cell r="G19" t="str">
            <v>06/30/2014</v>
          </cell>
          <cell r="H19" t="str">
            <v>06/30/2014</v>
          </cell>
          <cell r="I19" t="str">
            <v>Steve Holubowicz</v>
          </cell>
          <cell r="J19" t="str">
            <v>steve.holubowicz@novitas-solutions.com</v>
          </cell>
          <cell r="K19" t="str">
            <v>414-918-2662</v>
          </cell>
          <cell r="L19">
            <v>59464</v>
          </cell>
          <cell r="M19">
            <v>10755</v>
          </cell>
          <cell r="N19">
            <v>70219</v>
          </cell>
          <cell r="O19">
            <v>152853</v>
          </cell>
          <cell r="P19">
            <v>0.45938908624626273</v>
          </cell>
          <cell r="Q19">
            <v>0.49826512507612752</v>
          </cell>
          <cell r="R19">
            <v>0</v>
          </cell>
          <cell r="S19">
            <v>42423</v>
          </cell>
          <cell r="T19">
            <v>51072545</v>
          </cell>
          <cell r="U19">
            <v>0</v>
          </cell>
          <cell r="V19">
            <v>0</v>
          </cell>
          <cell r="W19">
            <v>51072545</v>
          </cell>
          <cell r="X19">
            <v>551596373</v>
          </cell>
          <cell r="Y19">
            <v>9.2590429342797723E-2</v>
          </cell>
          <cell r="Z19">
            <v>70718203</v>
          </cell>
          <cell r="AA19">
            <v>0</v>
          </cell>
          <cell r="AB19">
            <v>70718203</v>
          </cell>
          <cell r="AC19">
            <v>1552190293</v>
          </cell>
          <cell r="AD19">
            <v>4.5560266237278935E-2</v>
          </cell>
          <cell r="AE19">
            <v>0.13815069558007664</v>
          </cell>
          <cell r="AF19">
            <v>0.25</v>
          </cell>
          <cell r="AG19">
            <v>0</v>
          </cell>
          <cell r="AH19">
            <v>197831859</v>
          </cell>
          <cell r="AI19">
            <v>0</v>
          </cell>
          <cell r="AJ19">
            <v>280877338</v>
          </cell>
          <cell r="AK19">
            <v>20530629</v>
          </cell>
          <cell r="AL19">
            <v>11085951</v>
          </cell>
          <cell r="AM19">
            <v>118720885</v>
          </cell>
          <cell r="AN19">
            <v>196687363</v>
          </cell>
          <cell r="AO19">
            <v>627902166</v>
          </cell>
          <cell r="AP19">
            <v>2473765583</v>
          </cell>
          <cell r="AQ19">
            <v>0.25382444089084893</v>
          </cell>
          <cell r="AR19">
            <v>6.0772720759451199E-2</v>
          </cell>
          <cell r="AS19">
            <v>27712345</v>
          </cell>
          <cell r="AT19">
            <v>1471358</v>
          </cell>
          <cell r="AU19">
            <v>4262517</v>
          </cell>
          <cell r="AV19">
            <v>436970993</v>
          </cell>
          <cell r="AW19">
            <v>1538786293</v>
          </cell>
          <cell r="AX19">
            <v>919620920</v>
          </cell>
          <cell r="AY19">
            <v>8805455</v>
          </cell>
          <cell r="AZ19">
            <v>0</v>
          </cell>
          <cell r="BA19">
            <v>0</v>
          </cell>
          <cell r="BB19">
            <v>0</v>
          </cell>
          <cell r="BC19">
            <v>1198387</v>
          </cell>
          <cell r="BD19">
            <v>29644</v>
          </cell>
          <cell r="BE19" t="str">
            <v>YES</v>
          </cell>
          <cell r="BF19" t="str">
            <v>NO</v>
          </cell>
          <cell r="BG19" t="str">
            <v>NO</v>
          </cell>
          <cell r="BH19" t="str">
            <v>NO</v>
          </cell>
          <cell r="BI19" t="str">
            <v>Sere' Allen</v>
          </cell>
          <cell r="BJ19">
            <v>42194</v>
          </cell>
          <cell r="BK19" t="str">
            <v>405-949-3772</v>
          </cell>
          <cell r="BL19" t="str">
            <v>sere.allen@integrisok.com</v>
          </cell>
          <cell r="BM19" t="str">
            <v>1</v>
          </cell>
          <cell r="BN19" t="str">
            <v>1</v>
          </cell>
          <cell r="BP19">
            <v>0.1905</v>
          </cell>
          <cell r="BQ19">
            <v>16444154.571259513</v>
          </cell>
          <cell r="BR19">
            <v>18684180.201165002</v>
          </cell>
          <cell r="BS19">
            <v>197885750</v>
          </cell>
          <cell r="BT19">
            <v>37697235.375</v>
          </cell>
          <cell r="BU19">
            <v>29213347</v>
          </cell>
          <cell r="BV19">
            <v>233014084.77242452</v>
          </cell>
          <cell r="BW19">
            <v>43612223.147424519</v>
          </cell>
          <cell r="BY19">
            <v>36785944.628392056</v>
          </cell>
          <cell r="BZ19">
            <v>6826278.5190324634</v>
          </cell>
        </row>
        <row r="20">
          <cell r="B20" t="str">
            <v>100699440A</v>
          </cell>
          <cell r="C20">
            <v>117</v>
          </cell>
          <cell r="F20" t="str">
            <v>37-0004</v>
          </cell>
          <cell r="G20" t="str">
            <v>6/30/2014</v>
          </cell>
          <cell r="H20">
            <v>41820</v>
          </cell>
          <cell r="I20" t="str">
            <v>Novitas Solutions;  Steve Holubowicz</v>
          </cell>
          <cell r="J20" t="str">
            <v>steve.holubowicz@novitas-solutions.com</v>
          </cell>
          <cell r="K20" t="str">
            <v>(414) 918-2662</v>
          </cell>
          <cell r="L20">
            <v>1936</v>
          </cell>
          <cell r="M20">
            <v>2365</v>
          </cell>
          <cell r="N20">
            <v>4301</v>
          </cell>
          <cell r="O20">
            <v>10234</v>
          </cell>
          <cell r="P20">
            <v>0.42026578073089699</v>
          </cell>
          <cell r="Q20">
            <v>0.49826512507612752</v>
          </cell>
          <cell r="R20">
            <v>0</v>
          </cell>
          <cell r="S20">
            <v>6578</v>
          </cell>
          <cell r="T20">
            <v>4395047</v>
          </cell>
          <cell r="U20">
            <v>0</v>
          </cell>
          <cell r="V20">
            <v>0</v>
          </cell>
          <cell r="W20">
            <v>4395047</v>
          </cell>
          <cell r="X20">
            <v>31049089</v>
          </cell>
          <cell r="Y20">
            <v>0.14155156049828063</v>
          </cell>
          <cell r="Z20">
            <v>2184072</v>
          </cell>
          <cell r="AA20">
            <v>0</v>
          </cell>
          <cell r="AB20">
            <v>2184072</v>
          </cell>
          <cell r="AC20">
            <v>43413193</v>
          </cell>
          <cell r="AD20">
            <v>5.030894640714402E-2</v>
          </cell>
          <cell r="AE20">
            <v>0.19186050690542467</v>
          </cell>
          <cell r="AF20">
            <v>0.25</v>
          </cell>
          <cell r="AG20">
            <v>0</v>
          </cell>
          <cell r="AH20">
            <v>7191364</v>
          </cell>
          <cell r="AI20">
            <v>0</v>
          </cell>
          <cell r="AJ20">
            <v>21466144</v>
          </cell>
          <cell r="AK20">
            <v>1840314</v>
          </cell>
          <cell r="AL20">
            <v>818627</v>
          </cell>
          <cell r="AM20">
            <v>8295981</v>
          </cell>
          <cell r="AN20">
            <v>16785910</v>
          </cell>
          <cell r="AO20">
            <v>49206976</v>
          </cell>
          <cell r="AP20">
            <v>115392422</v>
          </cell>
          <cell r="AQ20">
            <v>0.42643160744125813</v>
          </cell>
          <cell r="AR20">
            <v>9.493623420089059E-2</v>
          </cell>
          <cell r="AS20">
            <v>4158882</v>
          </cell>
          <cell r="AT20">
            <v>292373</v>
          </cell>
          <cell r="AU20">
            <v>252830</v>
          </cell>
          <cell r="AV20">
            <v>33709519</v>
          </cell>
          <cell r="AW20">
            <v>43989095</v>
          </cell>
          <cell r="AX20">
            <v>68883178</v>
          </cell>
          <cell r="AY20">
            <v>289867</v>
          </cell>
          <cell r="AZ20">
            <v>0</v>
          </cell>
          <cell r="BA20">
            <v>0</v>
          </cell>
          <cell r="BB20">
            <v>0</v>
          </cell>
          <cell r="BC20">
            <v>320956</v>
          </cell>
          <cell r="BD20">
            <v>45976</v>
          </cell>
          <cell r="BE20" t="str">
            <v>YES</v>
          </cell>
          <cell r="BI20" t="str">
            <v>Brian G. Erickson</v>
          </cell>
          <cell r="BJ20">
            <v>42198</v>
          </cell>
          <cell r="BK20" t="str">
            <v>(405) 949-6071</v>
          </cell>
          <cell r="BL20" t="str">
            <v>brian.erickson@integrisok.com</v>
          </cell>
          <cell r="BM20" t="str">
            <v>1</v>
          </cell>
          <cell r="BN20" t="str">
            <v>1</v>
          </cell>
          <cell r="BP20">
            <v>0.32400000000000001</v>
          </cell>
          <cell r="BQ20">
            <v>3149316.653802081</v>
          </cell>
          <cell r="BR20">
            <v>2478899.065192</v>
          </cell>
          <cell r="BS20">
            <v>17106866</v>
          </cell>
          <cell r="BT20">
            <v>5542624.5839999998</v>
          </cell>
          <cell r="BU20">
            <v>4497231</v>
          </cell>
          <cell r="BV20">
            <v>22735081.718994081</v>
          </cell>
          <cell r="BW20">
            <v>6673609.3029940799</v>
          </cell>
          <cell r="BY20">
            <v>2617693.0435044556</v>
          </cell>
          <cell r="BZ20">
            <v>4055916.2594896243</v>
          </cell>
        </row>
        <row r="21">
          <cell r="B21" t="str">
            <v>100700610A</v>
          </cell>
          <cell r="C21">
            <v>75</v>
          </cell>
          <cell r="F21" t="str">
            <v>37-0211</v>
          </cell>
          <cell r="G21">
            <v>41820</v>
          </cell>
          <cell r="H21">
            <v>41820</v>
          </cell>
          <cell r="I21" t="str">
            <v>Novitas Soultions - Steve Holubowicz</v>
          </cell>
          <cell r="J21" t="str">
            <v>Steve.holubowicz@novitas-solutions.com</v>
          </cell>
          <cell r="K21" t="str">
            <v>414 918-2662</v>
          </cell>
          <cell r="L21">
            <v>2602</v>
          </cell>
          <cell r="M21">
            <v>493</v>
          </cell>
          <cell r="N21">
            <v>3095</v>
          </cell>
          <cell r="O21">
            <v>9034</v>
          </cell>
          <cell r="P21">
            <v>0.34259464246181093</v>
          </cell>
          <cell r="Q21">
            <v>0.49826512507612752</v>
          </cell>
          <cell r="R21">
            <v>0</v>
          </cell>
          <cell r="S21">
            <v>2730</v>
          </cell>
          <cell r="T21">
            <v>4196984</v>
          </cell>
          <cell r="U21">
            <v>0</v>
          </cell>
          <cell r="V21">
            <v>0</v>
          </cell>
          <cell r="W21">
            <v>4196984</v>
          </cell>
          <cell r="X21">
            <v>48722141</v>
          </cell>
          <cell r="Y21">
            <v>8.6141206315215088E-2</v>
          </cell>
          <cell r="Z21">
            <v>3615873</v>
          </cell>
          <cell r="AA21">
            <v>0</v>
          </cell>
          <cell r="AB21">
            <v>3615873</v>
          </cell>
          <cell r="AC21">
            <v>74049462</v>
          </cell>
          <cell r="AD21">
            <v>4.8830510071767974E-2</v>
          </cell>
          <cell r="AE21">
            <v>0.13497171638698308</v>
          </cell>
          <cell r="AF21">
            <v>0.25</v>
          </cell>
          <cell r="AG21">
            <v>0</v>
          </cell>
          <cell r="AH21">
            <v>10390198</v>
          </cell>
          <cell r="AI21">
            <v>0</v>
          </cell>
          <cell r="AJ21">
            <v>28183945</v>
          </cell>
          <cell r="AK21">
            <v>4102625</v>
          </cell>
          <cell r="AL21">
            <v>1061165</v>
          </cell>
          <cell r="AM21">
            <v>14853981</v>
          </cell>
          <cell r="AN21">
            <v>8760107</v>
          </cell>
          <cell r="AO21">
            <v>56961823</v>
          </cell>
          <cell r="AP21">
            <v>209753306</v>
          </cell>
          <cell r="AQ21">
            <v>0.27156579358038818</v>
          </cell>
          <cell r="AR21">
            <v>9.5434829523020723E-2</v>
          </cell>
          <cell r="AS21">
            <v>1216866</v>
          </cell>
          <cell r="AT21">
            <v>84778</v>
          </cell>
          <cell r="AU21">
            <v>760004</v>
          </cell>
          <cell r="AV21">
            <v>44064231</v>
          </cell>
          <cell r="AW21">
            <v>74080039</v>
          </cell>
          <cell r="AX21">
            <v>135670272</v>
          </cell>
          <cell r="AY21">
            <v>227219</v>
          </cell>
          <cell r="AZ21">
            <v>0</v>
          </cell>
          <cell r="BA21">
            <v>0</v>
          </cell>
          <cell r="BB21">
            <v>0</v>
          </cell>
          <cell r="BC21">
            <v>11053</v>
          </cell>
          <cell r="BD21">
            <v>158</v>
          </cell>
          <cell r="BE21" t="str">
            <v>YES</v>
          </cell>
          <cell r="BI21" t="str">
            <v>Linda Erickson</v>
          </cell>
          <cell r="BJ21">
            <v>42205</v>
          </cell>
          <cell r="BK21" t="str">
            <v>405 951-2783</v>
          </cell>
          <cell r="BL21" t="str">
            <v>linda.erickson@integrisok.com</v>
          </cell>
          <cell r="BM21" t="str">
            <v>1</v>
          </cell>
          <cell r="BN21" t="str">
            <v>1</v>
          </cell>
          <cell r="BP21">
            <v>0.21</v>
          </cell>
          <cell r="BQ21">
            <v>1969464.1167395422</v>
          </cell>
          <cell r="BR21">
            <v>2401799.98618</v>
          </cell>
          <cell r="BS21">
            <v>8771160</v>
          </cell>
          <cell r="BT21">
            <v>1841943.5999999999</v>
          </cell>
          <cell r="BU21">
            <v>1301802</v>
          </cell>
          <cell r="BV21">
            <v>13142424.102919541</v>
          </cell>
          <cell r="BW21">
            <v>4911405.7029195419</v>
          </cell>
          <cell r="BY21">
            <v>2874810.1825242974</v>
          </cell>
          <cell r="BZ21">
            <v>2036595.5203952445</v>
          </cell>
        </row>
        <row r="22">
          <cell r="B22" t="str">
            <v>100699700A</v>
          </cell>
          <cell r="C22">
            <v>58</v>
          </cell>
          <cell r="F22" t="str">
            <v>37-0113</v>
          </cell>
          <cell r="G22" t="str">
            <v>06/30/2014</v>
          </cell>
          <cell r="H22">
            <v>41820</v>
          </cell>
          <cell r="I22" t="str">
            <v>Novitas Solutions -- Steve Holubowicz</v>
          </cell>
          <cell r="J22" t="str">
            <v>steve.holubowicz@novitas-solutions.com</v>
          </cell>
          <cell r="K22" t="str">
            <v>414 918-2662</v>
          </cell>
          <cell r="L22">
            <v>1527</v>
          </cell>
          <cell r="M22">
            <v>1286</v>
          </cell>
          <cell r="N22">
            <v>2813</v>
          </cell>
          <cell r="O22">
            <v>7250</v>
          </cell>
          <cell r="P22">
            <v>0.38800000000000001</v>
          </cell>
          <cell r="Q22">
            <v>0.49826512507612752</v>
          </cell>
          <cell r="R22">
            <v>0</v>
          </cell>
          <cell r="S22">
            <v>3895</v>
          </cell>
          <cell r="T22">
            <v>4268286</v>
          </cell>
          <cell r="U22">
            <v>0</v>
          </cell>
          <cell r="V22">
            <v>0</v>
          </cell>
          <cell r="W22">
            <v>4268286</v>
          </cell>
          <cell r="X22">
            <v>30446902</v>
          </cell>
          <cell r="Y22">
            <v>0.14018785885013851</v>
          </cell>
          <cell r="Z22">
            <v>2950825</v>
          </cell>
          <cell r="AA22">
            <v>0</v>
          </cell>
          <cell r="AB22">
            <v>2950825</v>
          </cell>
          <cell r="AC22">
            <v>45770030</v>
          </cell>
          <cell r="AD22">
            <v>6.4470680923739837E-2</v>
          </cell>
          <cell r="AE22">
            <v>0.20465853977387835</v>
          </cell>
          <cell r="AF22">
            <v>0.25</v>
          </cell>
          <cell r="AG22">
            <v>0</v>
          </cell>
          <cell r="AH22">
            <v>6905386</v>
          </cell>
          <cell r="AI22">
            <v>0</v>
          </cell>
          <cell r="AJ22">
            <v>21523647</v>
          </cell>
          <cell r="AK22">
            <v>2170929</v>
          </cell>
          <cell r="AL22">
            <v>750411</v>
          </cell>
          <cell r="AM22">
            <v>10564891</v>
          </cell>
          <cell r="AN22">
            <v>15387240</v>
          </cell>
          <cell r="AO22">
            <v>50397118</v>
          </cell>
          <cell r="AP22">
            <v>127150471</v>
          </cell>
          <cell r="AQ22">
            <v>0.39635809135146655</v>
          </cell>
          <cell r="AR22">
            <v>0.10606512814254537</v>
          </cell>
          <cell r="AS22">
            <v>3093427</v>
          </cell>
          <cell r="AT22">
            <v>262566</v>
          </cell>
          <cell r="AU22">
            <v>333606</v>
          </cell>
          <cell r="AV22">
            <v>34378330</v>
          </cell>
          <cell r="AW22">
            <v>46057898</v>
          </cell>
          <cell r="AX22">
            <v>79228965</v>
          </cell>
          <cell r="AY22">
            <v>361418</v>
          </cell>
          <cell r="AZ22">
            <v>0</v>
          </cell>
          <cell r="BA22">
            <v>0</v>
          </cell>
          <cell r="BB22">
            <v>0</v>
          </cell>
          <cell r="BC22">
            <v>570207</v>
          </cell>
          <cell r="BD22">
            <v>107899</v>
          </cell>
          <cell r="BE22" t="str">
            <v>YES</v>
          </cell>
          <cell r="BI22" t="str">
            <v>Brian G. Erickson</v>
          </cell>
          <cell r="BJ22">
            <v>42199</v>
          </cell>
          <cell r="BK22" t="str">
            <v>(405) 949-6071</v>
          </cell>
          <cell r="BL22" t="str">
            <v>brian.erickson@integrisok.com</v>
          </cell>
          <cell r="BM22" t="str">
            <v>1</v>
          </cell>
          <cell r="BN22" t="str">
            <v>1</v>
          </cell>
          <cell r="BP22">
            <v>0.30509999999999998</v>
          </cell>
          <cell r="BQ22">
            <v>2559669.0745128165</v>
          </cell>
          <cell r="BR22">
            <v>2941757.6044937996</v>
          </cell>
          <cell r="BS22">
            <v>15957447</v>
          </cell>
          <cell r="BT22">
            <v>4868617.0796999997</v>
          </cell>
          <cell r="BU22">
            <v>3463892</v>
          </cell>
          <cell r="BV22">
            <v>21458873.679006614</v>
          </cell>
          <cell r="BW22">
            <v>6906151.7587066144</v>
          </cell>
          <cell r="BY22">
            <v>2515262.2326454739</v>
          </cell>
          <cell r="BZ22">
            <v>4390889.52606114</v>
          </cell>
        </row>
        <row r="23">
          <cell r="B23" t="str">
            <v>200405550A</v>
          </cell>
          <cell r="C23">
            <v>40</v>
          </cell>
          <cell r="F23">
            <v>370236</v>
          </cell>
          <cell r="G23">
            <v>41820</v>
          </cell>
          <cell r="H23">
            <v>41820</v>
          </cell>
          <cell r="I23" t="str">
            <v>Novitas Soultions - Steve Holubowicz</v>
          </cell>
          <cell r="J23" t="str">
            <v>Steve.holubowicz@novitas-solutions.com</v>
          </cell>
          <cell r="K23" t="str">
            <v>414 918-2662</v>
          </cell>
          <cell r="L23">
            <v>987</v>
          </cell>
          <cell r="M23">
            <v>288</v>
          </cell>
          <cell r="N23">
            <v>1275</v>
          </cell>
          <cell r="O23">
            <v>6246</v>
          </cell>
          <cell r="P23">
            <v>0.20413064361191163</v>
          </cell>
          <cell r="Q23">
            <v>0.49826512507612752</v>
          </cell>
          <cell r="R23">
            <v>0</v>
          </cell>
          <cell r="S23">
            <v>1979</v>
          </cell>
          <cell r="T23">
            <v>1817066</v>
          </cell>
          <cell r="U23">
            <v>0</v>
          </cell>
          <cell r="V23">
            <v>0</v>
          </cell>
          <cell r="W23">
            <v>1817066</v>
          </cell>
          <cell r="X23">
            <v>32964514</v>
          </cell>
          <cell r="Y23">
            <v>5.5121880456056475E-2</v>
          </cell>
          <cell r="Z23">
            <v>3437870</v>
          </cell>
          <cell r="AA23">
            <v>0</v>
          </cell>
          <cell r="AB23">
            <v>3437870</v>
          </cell>
          <cell r="AC23">
            <v>57982697</v>
          </cell>
          <cell r="AD23">
            <v>5.9291308922729137E-2</v>
          </cell>
          <cell r="AE23">
            <v>0.11441318937878561</v>
          </cell>
          <cell r="AF23">
            <v>0.25</v>
          </cell>
          <cell r="AG23">
            <v>0</v>
          </cell>
          <cell r="AH23">
            <v>4907035</v>
          </cell>
          <cell r="AI23">
            <v>0</v>
          </cell>
          <cell r="AJ23">
            <v>11614970</v>
          </cell>
          <cell r="AK23">
            <v>1958670</v>
          </cell>
          <cell r="AL23">
            <v>726269</v>
          </cell>
          <cell r="AM23">
            <v>8355162</v>
          </cell>
          <cell r="AN23">
            <v>5244417</v>
          </cell>
          <cell r="AO23">
            <v>27899488</v>
          </cell>
          <cell r="AP23">
            <v>131256582</v>
          </cell>
          <cell r="AQ23">
            <v>0.21255686819576028</v>
          </cell>
          <cell r="AR23">
            <v>8.4110837199768015E-2</v>
          </cell>
          <cell r="AS23">
            <v>767241</v>
          </cell>
          <cell r="AT23">
            <v>54491</v>
          </cell>
          <cell r="AU23">
            <v>227845</v>
          </cell>
          <cell r="AV23">
            <v>32502288</v>
          </cell>
          <cell r="AW23">
            <v>57993122</v>
          </cell>
          <cell r="AX23">
            <v>73288238</v>
          </cell>
          <cell r="AY23">
            <v>99348</v>
          </cell>
          <cell r="AZ23">
            <v>0</v>
          </cell>
          <cell r="BA23">
            <v>0</v>
          </cell>
          <cell r="BB23">
            <v>0</v>
          </cell>
          <cell r="BC23">
            <v>5883</v>
          </cell>
          <cell r="BD23">
            <v>143</v>
          </cell>
          <cell r="BE23" t="str">
            <v>YES</v>
          </cell>
          <cell r="BI23" t="str">
            <v>Linda Erickson</v>
          </cell>
          <cell r="BJ23">
            <v>42205</v>
          </cell>
          <cell r="BK23" t="str">
            <v>405 951-2783</v>
          </cell>
          <cell r="BL23" t="str">
            <v>linda.erickson@integrisok.com</v>
          </cell>
          <cell r="BM23" t="str">
            <v>1</v>
          </cell>
          <cell r="BN23" t="str">
            <v>1</v>
          </cell>
          <cell r="BP23">
            <v>0.33689999999999998</v>
          </cell>
          <cell r="BQ23">
            <v>2771270.3858983438</v>
          </cell>
          <cell r="BR23">
            <v>2633575.2412003996</v>
          </cell>
          <cell r="BS23">
            <v>5250300</v>
          </cell>
          <cell r="BT23">
            <v>1768826.0699999998</v>
          </cell>
          <cell r="BU23">
            <v>821875</v>
          </cell>
          <cell r="BV23">
            <v>10655145.627098743</v>
          </cell>
          <cell r="BW23">
            <v>6351796.6970987432</v>
          </cell>
          <cell r="BY23">
            <v>929880.392669903</v>
          </cell>
          <cell r="BZ23">
            <v>5421916.3044288401</v>
          </cell>
        </row>
        <row r="24">
          <cell r="B24" t="str">
            <v>100700200A</v>
          </cell>
          <cell r="C24">
            <v>389</v>
          </cell>
          <cell r="D24" t="str">
            <v>100700200R</v>
          </cell>
          <cell r="F24">
            <v>370106</v>
          </cell>
          <cell r="G24">
            <v>41820</v>
          </cell>
          <cell r="H24">
            <v>41820</v>
          </cell>
          <cell r="I24" t="str">
            <v>Novitas Soultions - Steve Holubowicz</v>
          </cell>
          <cell r="J24" t="str">
            <v>Steve.holubowicz@novitas-solutions.com</v>
          </cell>
          <cell r="K24" t="str">
            <v>414 918-2662</v>
          </cell>
          <cell r="L24">
            <v>13280</v>
          </cell>
          <cell r="M24">
            <v>8379</v>
          </cell>
          <cell r="N24">
            <v>21659</v>
          </cell>
          <cell r="O24">
            <v>72229</v>
          </cell>
          <cell r="P24">
            <v>0.29986570491076991</v>
          </cell>
          <cell r="Q24">
            <v>0.49826512507612752</v>
          </cell>
          <cell r="R24">
            <v>0</v>
          </cell>
          <cell r="S24">
            <v>30613</v>
          </cell>
          <cell r="T24">
            <v>23349898</v>
          </cell>
          <cell r="U24">
            <v>0</v>
          </cell>
          <cell r="V24">
            <v>0</v>
          </cell>
          <cell r="W24">
            <v>23349898</v>
          </cell>
          <cell r="X24">
            <v>196919713</v>
          </cell>
          <cell r="Y24">
            <v>0.1185757263418315</v>
          </cell>
          <cell r="Z24">
            <v>57371039</v>
          </cell>
          <cell r="AA24">
            <v>0</v>
          </cell>
          <cell r="AB24">
            <v>57371039</v>
          </cell>
          <cell r="AC24">
            <v>642509287</v>
          </cell>
          <cell r="AD24">
            <v>8.929215524319728E-2</v>
          </cell>
          <cell r="AE24">
            <v>0.20786788158502878</v>
          </cell>
          <cell r="AF24">
            <v>0.25</v>
          </cell>
          <cell r="AG24">
            <v>0</v>
          </cell>
          <cell r="AH24">
            <v>87755669</v>
          </cell>
          <cell r="AI24">
            <v>0</v>
          </cell>
          <cell r="AJ24">
            <v>163206292</v>
          </cell>
          <cell r="AK24">
            <v>13233627</v>
          </cell>
          <cell r="AL24">
            <v>7570974</v>
          </cell>
          <cell r="AM24">
            <v>111393326</v>
          </cell>
          <cell r="AN24">
            <v>113206931</v>
          </cell>
          <cell r="AO24">
            <v>408611150</v>
          </cell>
          <cell r="AP24">
            <v>1036033496</v>
          </cell>
          <cell r="AQ24">
            <v>0.39439955520511472</v>
          </cell>
          <cell r="AR24">
            <v>0.12760005107016348</v>
          </cell>
          <cell r="AS24">
            <v>17324137</v>
          </cell>
          <cell r="AT24">
            <v>1021593</v>
          </cell>
          <cell r="AU24">
            <v>1565423</v>
          </cell>
          <cell r="AV24">
            <v>179638464</v>
          </cell>
          <cell r="AW24">
            <v>660033060</v>
          </cell>
          <cell r="AX24">
            <v>392699719</v>
          </cell>
          <cell r="AY24">
            <v>1985009</v>
          </cell>
          <cell r="AZ24">
            <v>0</v>
          </cell>
          <cell r="BA24">
            <v>0</v>
          </cell>
          <cell r="BB24">
            <v>0</v>
          </cell>
          <cell r="BC24">
            <v>511356</v>
          </cell>
          <cell r="BD24">
            <v>25478</v>
          </cell>
          <cell r="BE24" t="str">
            <v>YES</v>
          </cell>
          <cell r="BF24" t="str">
            <v>NO</v>
          </cell>
          <cell r="BG24" t="str">
            <v>NO</v>
          </cell>
          <cell r="BH24" t="str">
            <v>NO</v>
          </cell>
          <cell r="BI24" t="str">
            <v>Linda Erickson</v>
          </cell>
          <cell r="BK24" t="str">
            <v>405 951-2783</v>
          </cell>
          <cell r="BL24" t="str">
            <v>linda.erickson@integrisok.com</v>
          </cell>
          <cell r="BM24" t="str">
            <v>1</v>
          </cell>
          <cell r="BN24" t="str">
            <v>1</v>
          </cell>
          <cell r="BP24">
            <v>0.17780000000000001</v>
          </cell>
          <cell r="BQ24">
            <v>11099314.827700963</v>
          </cell>
          <cell r="BR24">
            <v>18568635.949330401</v>
          </cell>
          <cell r="BS24">
            <v>113718287</v>
          </cell>
          <cell r="BT24">
            <v>20219111.428600002</v>
          </cell>
          <cell r="BU24">
            <v>18371208</v>
          </cell>
          <cell r="BV24">
            <v>143386237.77703136</v>
          </cell>
          <cell r="BW24">
            <v>31515854.20563136</v>
          </cell>
          <cell r="BY24">
            <v>14825344.042432001</v>
          </cell>
          <cell r="BZ24">
            <v>16690510.16319936</v>
          </cell>
        </row>
        <row r="25">
          <cell r="B25" t="str">
            <v>100700670A</v>
          </cell>
          <cell r="C25">
            <v>36</v>
          </cell>
          <cell r="F25" t="str">
            <v>37-330</v>
          </cell>
          <cell r="G25">
            <v>41090</v>
          </cell>
          <cell r="H25">
            <v>41455</v>
          </cell>
          <cell r="I25" t="str">
            <v>Erik Paulson</v>
          </cell>
          <cell r="J25" t="str">
            <v>epaulson@jdmc.org</v>
          </cell>
          <cell r="K25" t="str">
            <v>307-2825</v>
          </cell>
          <cell r="L25">
            <v>11514</v>
          </cell>
          <cell r="M25">
            <v>0</v>
          </cell>
          <cell r="N25">
            <v>11514</v>
          </cell>
          <cell r="O25">
            <v>12202</v>
          </cell>
          <cell r="P25">
            <v>0.94361580068841178</v>
          </cell>
          <cell r="Q25">
            <v>0.49826512507612752</v>
          </cell>
          <cell r="R25" t="str">
            <v>Meets Min.</v>
          </cell>
          <cell r="S25">
            <v>0</v>
          </cell>
          <cell r="T25">
            <v>16354123.41</v>
          </cell>
          <cell r="U25">
            <v>0</v>
          </cell>
          <cell r="V25">
            <v>4412206</v>
          </cell>
          <cell r="W25">
            <v>20766329.41</v>
          </cell>
          <cell r="X25">
            <v>22072824.120000005</v>
          </cell>
          <cell r="Y25">
            <v>0.9408098074402631</v>
          </cell>
          <cell r="Z25">
            <v>0</v>
          </cell>
          <cell r="AA25">
            <v>0</v>
          </cell>
          <cell r="AB25">
            <v>0</v>
          </cell>
          <cell r="AC25">
            <v>15904747.890000001</v>
          </cell>
          <cell r="AD25">
            <v>0</v>
          </cell>
          <cell r="AE25">
            <v>0.9408098074402631</v>
          </cell>
          <cell r="AF25">
            <v>0.25</v>
          </cell>
          <cell r="AG25" t="str">
            <v>Meets Min.</v>
          </cell>
          <cell r="AH25">
            <v>14176199.939999999</v>
          </cell>
          <cell r="AI25">
            <v>0</v>
          </cell>
          <cell r="AJ25">
            <v>15314022.98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15314022.98</v>
          </cell>
          <cell r="AP25">
            <v>15904747.890000001</v>
          </cell>
          <cell r="AQ25">
            <v>0.96285858071529606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15973064</v>
          </cell>
          <cell r="AW25">
            <v>11476500</v>
          </cell>
          <cell r="AX25">
            <v>541353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 t="str">
            <v>NO</v>
          </cell>
          <cell r="BF25" t="str">
            <v>NO</v>
          </cell>
          <cell r="BG25" t="str">
            <v>YES</v>
          </cell>
          <cell r="BH25" t="str">
            <v>YES</v>
          </cell>
          <cell r="BI25" t="str">
            <v>Erik Paulson</v>
          </cell>
          <cell r="BK25" t="str">
            <v>405-307-2825</v>
          </cell>
          <cell r="BL25" t="str">
            <v>epaulson@jdmc.org</v>
          </cell>
          <cell r="BP25">
            <v>1.3618269999999999</v>
          </cell>
          <cell r="BQ25">
            <v>1868633.4164171275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1868633.4164171275</v>
          </cell>
          <cell r="BW25">
            <v>1868633.4164171275</v>
          </cell>
          <cell r="BY25">
            <v>0</v>
          </cell>
          <cell r="BZ25">
            <v>1868633.4164171275</v>
          </cell>
        </row>
        <row r="26">
          <cell r="B26" t="str">
            <v>100699490A</v>
          </cell>
          <cell r="C26">
            <v>140</v>
          </cell>
          <cell r="D26" t="str">
            <v>100699490J</v>
          </cell>
          <cell r="E26" t="str">
            <v>100699490K</v>
          </cell>
          <cell r="F26" t="str">
            <v>37-0018</v>
          </cell>
          <cell r="G26" t="str">
            <v>09/30/2014</v>
          </cell>
          <cell r="H26">
            <v>41912</v>
          </cell>
          <cell r="I26" t="str">
            <v>Novitas Solutions, Inc.</v>
          </cell>
          <cell r="J26" t="str">
            <v>randy.tennant@novitas-solutions.com</v>
          </cell>
          <cell r="K26" t="str">
            <v>(904) 363-5247</v>
          </cell>
          <cell r="L26">
            <v>2260</v>
          </cell>
          <cell r="M26">
            <v>2103</v>
          </cell>
          <cell r="N26">
            <v>4363</v>
          </cell>
          <cell r="O26">
            <v>18756</v>
          </cell>
          <cell r="P26">
            <v>0.23261889528684154</v>
          </cell>
          <cell r="Q26">
            <v>0.49826512507612752</v>
          </cell>
          <cell r="R26">
            <v>0</v>
          </cell>
          <cell r="S26">
            <v>10637</v>
          </cell>
          <cell r="T26">
            <v>8313056.5800000001</v>
          </cell>
          <cell r="U26">
            <v>0</v>
          </cell>
          <cell r="V26">
            <v>0</v>
          </cell>
          <cell r="W26">
            <v>8313056.5800000001</v>
          </cell>
          <cell r="X26">
            <v>101204672.59</v>
          </cell>
          <cell r="Y26">
            <v>8.2141035263043879E-2</v>
          </cell>
          <cell r="Z26">
            <v>1942918</v>
          </cell>
          <cell r="AA26">
            <v>0</v>
          </cell>
          <cell r="AB26">
            <v>1942918</v>
          </cell>
          <cell r="AC26">
            <v>110205645</v>
          </cell>
          <cell r="AD26">
            <v>1.7629931751681142E-2</v>
          </cell>
          <cell r="AE26">
            <v>9.9770967014725015E-2</v>
          </cell>
          <cell r="AF26">
            <v>0.25</v>
          </cell>
          <cell r="AG26">
            <v>0</v>
          </cell>
          <cell r="AH26">
            <v>10881233</v>
          </cell>
          <cell r="AI26">
            <v>0</v>
          </cell>
          <cell r="AJ26">
            <v>32563471.329999998</v>
          </cell>
          <cell r="AK26">
            <v>12891412</v>
          </cell>
          <cell r="AL26">
            <v>5714464</v>
          </cell>
          <cell r="AM26">
            <v>13340388.4</v>
          </cell>
          <cell r="AN26">
            <v>24670422.289999999</v>
          </cell>
          <cell r="AO26">
            <v>89180158.019999996</v>
          </cell>
          <cell r="AP26">
            <v>323987197</v>
          </cell>
          <cell r="AQ26">
            <v>0.27525827824609994</v>
          </cell>
          <cell r="AR26">
            <v>9.8603477840514792E-2</v>
          </cell>
          <cell r="AS26">
            <v>5932188.7199999997</v>
          </cell>
          <cell r="AT26">
            <v>772164.94</v>
          </cell>
          <cell r="AU26">
            <v>421012.66</v>
          </cell>
          <cell r="AV26">
            <v>90105108</v>
          </cell>
          <cell r="AW26">
            <v>115022639</v>
          </cell>
          <cell r="AX26">
            <v>194274629</v>
          </cell>
          <cell r="AY26">
            <v>251603</v>
          </cell>
          <cell r="AZ26">
            <v>0</v>
          </cell>
          <cell r="BA26">
            <v>0</v>
          </cell>
          <cell r="BB26">
            <v>0</v>
          </cell>
          <cell r="BC26">
            <v>1918359.49</v>
          </cell>
          <cell r="BD26">
            <v>451506.13</v>
          </cell>
          <cell r="BE26" t="str">
            <v>YES</v>
          </cell>
          <cell r="BF26" t="str">
            <v>NO</v>
          </cell>
          <cell r="BG26" t="str">
            <v>NO</v>
          </cell>
          <cell r="BH26" t="str">
            <v>NO</v>
          </cell>
          <cell r="BI26" t="str">
            <v>Carolyn Geibert-Campbell</v>
          </cell>
          <cell r="BJ26">
            <v>42213</v>
          </cell>
          <cell r="BK26" t="str">
            <v>918-744-3386</v>
          </cell>
          <cell r="BL26" t="str">
            <v>Carolyn.Geibert@sjmc.org</v>
          </cell>
          <cell r="BM26" t="str">
            <v>1</v>
          </cell>
          <cell r="BN26" t="str">
            <v>1</v>
          </cell>
          <cell r="BP26">
            <v>0.32029999999999997</v>
          </cell>
          <cell r="BQ26">
            <v>2858054.1119651021</v>
          </cell>
          <cell r="BR26">
            <v>3921248.1919213594</v>
          </cell>
          <cell r="BS26">
            <v>26588781.779999997</v>
          </cell>
          <cell r="BT26">
            <v>8516386.8041339982</v>
          </cell>
          <cell r="BU26">
            <v>7155859.79</v>
          </cell>
          <cell r="BV26">
            <v>33368084.083886459</v>
          </cell>
          <cell r="BW26">
            <v>8139829.3180204602</v>
          </cell>
          <cell r="BY26">
            <v>4404880.1726933299</v>
          </cell>
          <cell r="BZ26">
            <v>3734949.1453271303</v>
          </cell>
        </row>
        <row r="27">
          <cell r="B27" t="str">
            <v>100745350B</v>
          </cell>
          <cell r="C27">
            <v>23</v>
          </cell>
          <cell r="F27">
            <v>370199</v>
          </cell>
          <cell r="G27" t="str">
            <v>2014</v>
          </cell>
          <cell r="H27">
            <v>41820</v>
          </cell>
          <cell r="I27" t="str">
            <v>WPS TRAILBLAZER</v>
          </cell>
          <cell r="K27">
            <v>8667346656</v>
          </cell>
          <cell r="L27">
            <v>334</v>
          </cell>
          <cell r="M27">
            <v>9</v>
          </cell>
          <cell r="N27">
            <v>343</v>
          </cell>
          <cell r="O27">
            <v>3236</v>
          </cell>
          <cell r="P27">
            <v>0.10599505562422744</v>
          </cell>
          <cell r="Q27">
            <v>0.49826512507612752</v>
          </cell>
          <cell r="R27">
            <v>0</v>
          </cell>
          <cell r="S27">
            <v>9</v>
          </cell>
          <cell r="T27">
            <v>655204</v>
          </cell>
          <cell r="U27">
            <v>0</v>
          </cell>
          <cell r="V27">
            <v>0</v>
          </cell>
          <cell r="W27">
            <v>655204</v>
          </cell>
          <cell r="X27">
            <v>20501055</v>
          </cell>
          <cell r="Y27">
            <v>3.1959525985370024E-2</v>
          </cell>
          <cell r="Z27">
            <v>0</v>
          </cell>
          <cell r="AA27">
            <v>0</v>
          </cell>
          <cell r="AB27">
            <v>0</v>
          </cell>
          <cell r="AC27">
            <v>24134418</v>
          </cell>
          <cell r="AD27">
            <v>0</v>
          </cell>
          <cell r="AE27">
            <v>3.1959525985370024E-2</v>
          </cell>
          <cell r="AF27">
            <v>0.25</v>
          </cell>
          <cell r="AG27">
            <v>0</v>
          </cell>
          <cell r="AH27">
            <v>3080777</v>
          </cell>
          <cell r="AI27">
            <v>0</v>
          </cell>
          <cell r="AJ27">
            <v>3140038</v>
          </cell>
          <cell r="AK27">
            <v>637295</v>
          </cell>
          <cell r="AL27">
            <v>0</v>
          </cell>
          <cell r="AM27">
            <v>595666</v>
          </cell>
          <cell r="AN27">
            <v>72357</v>
          </cell>
          <cell r="AO27">
            <v>4445356</v>
          </cell>
          <cell r="AP27">
            <v>69985204</v>
          </cell>
          <cell r="AQ27">
            <v>6.3518511712847184E-2</v>
          </cell>
          <cell r="AR27">
            <v>1.7617452397509621E-2</v>
          </cell>
          <cell r="AS27">
            <v>6150</v>
          </cell>
          <cell r="AT27">
            <v>555</v>
          </cell>
          <cell r="AU27">
            <v>152616</v>
          </cell>
          <cell r="AV27">
            <v>17675716</v>
          </cell>
          <cell r="AW27">
            <v>26981248</v>
          </cell>
          <cell r="AX27">
            <v>35571276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 t="str">
            <v>YES</v>
          </cell>
          <cell r="BF27" t="str">
            <v>NO</v>
          </cell>
          <cell r="BG27" t="str">
            <v>NO</v>
          </cell>
          <cell r="BH27" t="str">
            <v>NO</v>
          </cell>
          <cell r="BI27" t="str">
            <v>EMILY KRZYZANIAK</v>
          </cell>
          <cell r="BJ27">
            <v>42200</v>
          </cell>
          <cell r="BK27">
            <v>4059455507</v>
          </cell>
          <cell r="BL27" t="str">
            <v>emily.krzyzaniak@integrisok.com</v>
          </cell>
          <cell r="BM27" t="str">
            <v>1</v>
          </cell>
          <cell r="BN27" t="str">
            <v>1</v>
          </cell>
          <cell r="BP27">
            <v>0.28860000000000002</v>
          </cell>
          <cell r="BQ27">
            <v>958494.45128789544</v>
          </cell>
          <cell r="BR27">
            <v>19640.485336800026</v>
          </cell>
          <cell r="BS27">
            <v>72357</v>
          </cell>
          <cell r="BT27">
            <v>20882.230200000002</v>
          </cell>
          <cell r="BU27">
            <v>6705</v>
          </cell>
          <cell r="BV27">
            <v>1050491.9366246955</v>
          </cell>
          <cell r="BW27">
            <v>992312.16682469542</v>
          </cell>
          <cell r="BY27">
            <v>0</v>
          </cell>
          <cell r="BZ27">
            <v>992312.16682469542</v>
          </cell>
        </row>
        <row r="28">
          <cell r="B28" t="str">
            <v>100710530D</v>
          </cell>
          <cell r="C28">
            <v>171</v>
          </cell>
          <cell r="F28" t="str">
            <v>37-0034</v>
          </cell>
          <cell r="G28" t="str">
            <v>6/30/2014</v>
          </cell>
          <cell r="H28" t="str">
            <v xml:space="preserve">June 30th </v>
          </cell>
          <cell r="I28" t="str">
            <v>Novitas Solutions</v>
          </cell>
          <cell r="J28" t="str">
            <v>www.novitas-solutions.com</v>
          </cell>
          <cell r="K28" t="str">
            <v>855-252-8782</v>
          </cell>
          <cell r="L28">
            <v>3211</v>
          </cell>
          <cell r="M28">
            <v>2120</v>
          </cell>
          <cell r="N28">
            <v>5331</v>
          </cell>
          <cell r="O28">
            <v>17252</v>
          </cell>
          <cell r="P28">
            <v>0.30900765128680735</v>
          </cell>
          <cell r="Q28">
            <v>0.49826512507612752</v>
          </cell>
          <cell r="R28">
            <v>0</v>
          </cell>
          <cell r="S28">
            <v>9370</v>
          </cell>
          <cell r="T28">
            <v>7199066.7599999998</v>
          </cell>
          <cell r="U28">
            <v>1123114.58</v>
          </cell>
          <cell r="V28">
            <v>0</v>
          </cell>
          <cell r="W28">
            <v>8322181.3399999999</v>
          </cell>
          <cell r="X28">
            <v>65233084.029999994</v>
          </cell>
          <cell r="Y28">
            <v>0.1275760829607982</v>
          </cell>
          <cell r="Z28">
            <v>627959</v>
          </cell>
          <cell r="AA28">
            <v>0</v>
          </cell>
          <cell r="AB28">
            <v>627959</v>
          </cell>
          <cell r="AC28">
            <v>95311714.110000014</v>
          </cell>
          <cell r="AD28">
            <v>6.5884766197286879E-3</v>
          </cell>
          <cell r="AE28">
            <v>0.13416455958052689</v>
          </cell>
          <cell r="AF28">
            <v>0.25</v>
          </cell>
          <cell r="AG28">
            <v>0</v>
          </cell>
          <cell r="AH28">
            <v>14646561.729999999</v>
          </cell>
          <cell r="AI28">
            <v>5667710.7699999996</v>
          </cell>
          <cell r="AJ28">
            <v>35900724.319999993</v>
          </cell>
          <cell r="AK28">
            <v>3667088.7299999949</v>
          </cell>
          <cell r="AL28">
            <v>172758</v>
          </cell>
          <cell r="AM28">
            <v>14637606.130000129</v>
          </cell>
          <cell r="AN28">
            <v>29831412.469999932</v>
          </cell>
          <cell r="AO28">
            <v>84209589.650000051</v>
          </cell>
          <cell r="AP28">
            <v>216245577.36999995</v>
          </cell>
          <cell r="AQ28">
            <v>0.38941647119060374</v>
          </cell>
          <cell r="AR28">
            <v>8.5446616225518829E-2</v>
          </cell>
          <cell r="AS28">
            <v>5611390.3699999107</v>
          </cell>
          <cell r="AT28">
            <v>533786.28999999526</v>
          </cell>
          <cell r="AU28">
            <v>521140.51999999996</v>
          </cell>
          <cell r="AV28">
            <v>57113858</v>
          </cell>
          <cell r="AW28">
            <v>102830925</v>
          </cell>
          <cell r="AX28">
            <v>113402896</v>
          </cell>
          <cell r="AY28">
            <v>800551</v>
          </cell>
          <cell r="AZ28">
            <v>0</v>
          </cell>
          <cell r="BA28">
            <v>0</v>
          </cell>
          <cell r="BB28">
            <v>0</v>
          </cell>
          <cell r="BC28">
            <v>129421</v>
          </cell>
          <cell r="BD28">
            <v>4407</v>
          </cell>
          <cell r="BE28" t="str">
            <v>YES</v>
          </cell>
          <cell r="BI28" t="str">
            <v>Robert Henshaw</v>
          </cell>
          <cell r="BJ28">
            <v>42209</v>
          </cell>
          <cell r="BK28" t="str">
            <v>918-830-1640</v>
          </cell>
          <cell r="BL28" t="str">
            <v>rhenshaw@mrhcok.com</v>
          </cell>
          <cell r="BM28" t="str">
            <v>1</v>
          </cell>
          <cell r="BN28" t="str">
            <v>1</v>
          </cell>
          <cell r="BP28">
            <v>0.29380000000000001</v>
          </cell>
          <cell r="BQ28">
            <v>2608229.1269951686</v>
          </cell>
          <cell r="BR28">
            <v>3847417.1478919312</v>
          </cell>
          <cell r="BS28">
            <v>29960833.469999932</v>
          </cell>
          <cell r="BT28">
            <v>8802492.8734859806</v>
          </cell>
          <cell r="BU28">
            <v>6149583.6599999061</v>
          </cell>
          <cell r="BV28">
            <v>36416479.744887032</v>
          </cell>
          <cell r="BW28">
            <v>9108555.4883731753</v>
          </cell>
          <cell r="BY28">
            <v>5427953.0741917007</v>
          </cell>
          <cell r="BZ28">
            <v>3680602.4141814746</v>
          </cell>
        </row>
        <row r="29">
          <cell r="B29" t="str">
            <v>100696610B</v>
          </cell>
          <cell r="C29">
            <v>148</v>
          </cell>
          <cell r="F29">
            <v>370014</v>
          </cell>
          <cell r="G29" t="str">
            <v>9/30/14</v>
          </cell>
          <cell r="H29">
            <v>42004</v>
          </cell>
          <cell r="I29" t="str">
            <v>WPS</v>
          </cell>
          <cell r="L29">
            <v>6414</v>
          </cell>
          <cell r="M29">
            <v>5701</v>
          </cell>
          <cell r="N29">
            <v>12115</v>
          </cell>
          <cell r="O29">
            <v>22744</v>
          </cell>
          <cell r="P29">
            <v>0.53266795638410125</v>
          </cell>
          <cell r="Q29">
            <v>0.49826512507612752</v>
          </cell>
          <cell r="R29" t="str">
            <v>Meets Min.</v>
          </cell>
          <cell r="S29">
            <v>12222</v>
          </cell>
          <cell r="T29">
            <v>11173548.59</v>
          </cell>
          <cell r="U29">
            <v>0</v>
          </cell>
          <cell r="V29">
            <v>27968.77</v>
          </cell>
          <cell r="W29">
            <v>11201517.359999999</v>
          </cell>
          <cell r="X29">
            <v>77843371</v>
          </cell>
          <cell r="Y29">
            <v>0.1438981536398263</v>
          </cell>
          <cell r="Z29">
            <v>225363</v>
          </cell>
          <cell r="AA29">
            <v>0</v>
          </cell>
          <cell r="AB29">
            <v>225363</v>
          </cell>
          <cell r="AC29">
            <v>361372703</v>
          </cell>
          <cell r="AD29">
            <v>6.2363039081012159E-4</v>
          </cell>
          <cell r="AE29">
            <v>0.14452178403063642</v>
          </cell>
          <cell r="AF29">
            <v>0.25</v>
          </cell>
          <cell r="AG29">
            <v>0</v>
          </cell>
          <cell r="AH29">
            <v>77993536</v>
          </cell>
          <cell r="AI29">
            <v>0</v>
          </cell>
          <cell r="AJ29">
            <v>176918575</v>
          </cell>
          <cell r="AK29">
            <v>6433963.26000016</v>
          </cell>
          <cell r="AL29">
            <v>829147</v>
          </cell>
          <cell r="AM29">
            <v>58646736</v>
          </cell>
          <cell r="AN29">
            <v>139924904</v>
          </cell>
          <cell r="AO29">
            <v>382753325.26000017</v>
          </cell>
          <cell r="AP29">
            <v>738165766</v>
          </cell>
          <cell r="AQ29">
            <v>0.51851947474356341</v>
          </cell>
          <cell r="AR29">
            <v>8.9288679177246158E-2</v>
          </cell>
          <cell r="AS29">
            <v>10758676</v>
          </cell>
          <cell r="AT29">
            <v>801057</v>
          </cell>
          <cell r="AU29">
            <v>126502</v>
          </cell>
          <cell r="AV29">
            <v>59550735</v>
          </cell>
          <cell r="AW29">
            <v>361372703</v>
          </cell>
          <cell r="AX29">
            <v>373375365</v>
          </cell>
          <cell r="AY29">
            <v>1038025</v>
          </cell>
          <cell r="AZ29">
            <v>0</v>
          </cell>
          <cell r="BA29">
            <v>0</v>
          </cell>
          <cell r="BB29">
            <v>0</v>
          </cell>
          <cell r="BC29">
            <v>695997</v>
          </cell>
          <cell r="BD29">
            <v>76540</v>
          </cell>
          <cell r="BE29" t="str">
            <v>YES</v>
          </cell>
          <cell r="BF29" t="str">
            <v>NO</v>
          </cell>
          <cell r="BG29" t="str">
            <v>NO</v>
          </cell>
          <cell r="BH29" t="str">
            <v>NO</v>
          </cell>
          <cell r="BI29" t="str">
            <v>MARK SHROUT</v>
          </cell>
          <cell r="BJ29">
            <v>42219</v>
          </cell>
          <cell r="BK29" t="str">
            <v>615-465-7545</v>
          </cell>
          <cell r="BL29" t="str">
            <v>MARK_SHROUT@CHS.NET</v>
          </cell>
          <cell r="BM29" t="str">
            <v>1</v>
          </cell>
          <cell r="BN29" t="str">
            <v>1</v>
          </cell>
          <cell r="BP29">
            <v>0.1017</v>
          </cell>
          <cell r="BQ29">
            <v>6326158.3366278848</v>
          </cell>
          <cell r="BR29">
            <v>5942952.7301215995</v>
          </cell>
          <cell r="BS29">
            <v>140620901</v>
          </cell>
          <cell r="BT29">
            <v>14301145.6317</v>
          </cell>
          <cell r="BU29">
            <v>11636273</v>
          </cell>
          <cell r="BV29">
            <v>152890012.06674948</v>
          </cell>
          <cell r="BW29">
            <v>14933983.698449485</v>
          </cell>
          <cell r="BY29">
            <v>7792982.0536726341</v>
          </cell>
          <cell r="BZ29">
            <v>7141001.6447768509</v>
          </cell>
        </row>
        <row r="30">
          <cell r="B30" t="str">
            <v>100699630A</v>
          </cell>
          <cell r="C30">
            <v>47</v>
          </cell>
          <cell r="F30">
            <v>370138</v>
          </cell>
          <cell r="G30" t="str">
            <v>6/30/2014</v>
          </cell>
          <cell r="H30">
            <v>41820</v>
          </cell>
          <cell r="I30" t="str">
            <v>Novitas Solutions, Randy Tennant</v>
          </cell>
          <cell r="J30" t="str">
            <v>randy.tennant@novitas-solutions.com</v>
          </cell>
          <cell r="K30" t="str">
            <v>(904)363-5247</v>
          </cell>
          <cell r="L30">
            <v>1037</v>
          </cell>
          <cell r="M30">
            <v>91</v>
          </cell>
          <cell r="N30">
            <v>1128</v>
          </cell>
          <cell r="O30">
            <v>2768</v>
          </cell>
          <cell r="P30">
            <v>0.40751445086705201</v>
          </cell>
          <cell r="Q30">
            <v>0.49826512507612752</v>
          </cell>
          <cell r="R30">
            <v>0</v>
          </cell>
          <cell r="S30">
            <v>572</v>
          </cell>
          <cell r="T30">
            <v>1512859</v>
          </cell>
          <cell r="U30">
            <v>0</v>
          </cell>
          <cell r="V30">
            <v>62504</v>
          </cell>
          <cell r="W30">
            <v>1575363</v>
          </cell>
          <cell r="X30">
            <v>11076882</v>
          </cell>
          <cell r="Y30">
            <v>0.14222079823546013</v>
          </cell>
          <cell r="Z30">
            <v>101069</v>
          </cell>
          <cell r="AA30">
            <v>0</v>
          </cell>
          <cell r="AB30">
            <v>101069</v>
          </cell>
          <cell r="AC30">
            <v>8613595</v>
          </cell>
          <cell r="AD30">
            <v>1.1733660567974232E-2</v>
          </cell>
          <cell r="AE30">
            <v>0.15395445880343436</v>
          </cell>
          <cell r="AF30">
            <v>0.25</v>
          </cell>
          <cell r="AG30">
            <v>0</v>
          </cell>
          <cell r="AH30">
            <v>3021270</v>
          </cell>
          <cell r="AI30">
            <v>0</v>
          </cell>
          <cell r="AJ30">
            <v>7134855</v>
          </cell>
          <cell r="AK30">
            <v>1043180</v>
          </cell>
          <cell r="AL30">
            <v>47129</v>
          </cell>
          <cell r="AM30">
            <v>5018901</v>
          </cell>
          <cell r="AN30">
            <v>479445</v>
          </cell>
          <cell r="AO30">
            <v>13723510</v>
          </cell>
          <cell r="AP30">
            <v>34630429</v>
          </cell>
          <cell r="AQ30">
            <v>0.39628472405005438</v>
          </cell>
          <cell r="AR30">
            <v>0.17641161765567501</v>
          </cell>
          <cell r="AS30">
            <v>243151</v>
          </cell>
          <cell r="AT30">
            <v>127442</v>
          </cell>
          <cell r="AU30">
            <v>117694</v>
          </cell>
          <cell r="AV30">
            <v>11312539</v>
          </cell>
          <cell r="AW30">
            <v>8648843</v>
          </cell>
          <cell r="AX30">
            <v>24288845</v>
          </cell>
          <cell r="AY30">
            <v>38426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F30" t="str">
            <v>YES</v>
          </cell>
          <cell r="BI30" t="str">
            <v>Michele Reust</v>
          </cell>
          <cell r="BJ30">
            <v>42215</v>
          </cell>
          <cell r="BK30" t="str">
            <v>(580)338-6515</v>
          </cell>
          <cell r="BL30" t="str">
            <v>michele.reust@mhtcg.org</v>
          </cell>
          <cell r="BP30">
            <v>0.3629</v>
          </cell>
          <cell r="BQ30">
            <v>429644.9567481234</v>
          </cell>
          <cell r="BR30">
            <v>1734331.1460121998</v>
          </cell>
          <cell r="BS30">
            <v>479445</v>
          </cell>
          <cell r="BT30">
            <v>173990.59049999999</v>
          </cell>
          <cell r="BU30">
            <v>370593</v>
          </cell>
          <cell r="BV30">
            <v>2643421.1027603233</v>
          </cell>
          <cell r="BW30">
            <v>1967373.6932603233</v>
          </cell>
          <cell r="BY30">
            <v>1255641.8376586244</v>
          </cell>
          <cell r="BZ30">
            <v>711731.85560169886</v>
          </cell>
        </row>
        <row r="31">
          <cell r="B31" t="str">
            <v>100699390A</v>
          </cell>
          <cell r="C31">
            <v>349</v>
          </cell>
          <cell r="F31" t="str">
            <v>37-0013</v>
          </cell>
          <cell r="G31" t="str">
            <v>7/1/13 - 6/30/14</v>
          </cell>
          <cell r="H31">
            <v>41820</v>
          </cell>
          <cell r="I31" t="str">
            <v>Novitas - Solutions Melissa Travis Audit Manager</v>
          </cell>
          <cell r="J31" t="str">
            <v>Melissa.travis@novitas-solutions.com</v>
          </cell>
          <cell r="K31">
            <v>9043635420</v>
          </cell>
          <cell r="L31">
            <v>17796</v>
          </cell>
          <cell r="M31">
            <v>4598</v>
          </cell>
          <cell r="N31">
            <v>22394</v>
          </cell>
          <cell r="O31">
            <v>87221</v>
          </cell>
          <cell r="P31">
            <v>0.25675009458731268</v>
          </cell>
          <cell r="Q31">
            <v>0.49826512507612752</v>
          </cell>
          <cell r="R31">
            <v>0</v>
          </cell>
          <cell r="S31">
            <v>29030</v>
          </cell>
          <cell r="T31">
            <v>22520453</v>
          </cell>
          <cell r="U31">
            <v>0</v>
          </cell>
          <cell r="V31">
            <v>0</v>
          </cell>
          <cell r="W31">
            <v>22520453</v>
          </cell>
          <cell r="X31">
            <v>361563316</v>
          </cell>
          <cell r="Y31">
            <v>6.2286332720767501E-2</v>
          </cell>
          <cell r="Z31">
            <v>52909154</v>
          </cell>
          <cell r="AA31">
            <v>0</v>
          </cell>
          <cell r="AB31">
            <v>52909154</v>
          </cell>
          <cell r="AC31">
            <v>541929262</v>
          </cell>
          <cell r="AD31">
            <v>9.7631107434091646E-2</v>
          </cell>
          <cell r="AE31">
            <v>0.15991744015485915</v>
          </cell>
          <cell r="AF31">
            <v>0.25</v>
          </cell>
          <cell r="AG31">
            <v>0</v>
          </cell>
          <cell r="AH31">
            <v>80606369</v>
          </cell>
          <cell r="AI31">
            <v>0</v>
          </cell>
          <cell r="AJ31">
            <v>119717100</v>
          </cell>
          <cell r="AK31">
            <v>23826857</v>
          </cell>
          <cell r="AL31">
            <v>4252679</v>
          </cell>
          <cell r="AM31">
            <v>52527272</v>
          </cell>
          <cell r="AN31">
            <v>65235559</v>
          </cell>
          <cell r="AO31">
            <v>265559467</v>
          </cell>
          <cell r="AP31">
            <v>1257146311</v>
          </cell>
          <cell r="AQ31">
            <v>0.21123990475600257</v>
          </cell>
          <cell r="AR31">
            <v>6.4118875658857183E-2</v>
          </cell>
          <cell r="AS31">
            <v>11923052</v>
          </cell>
          <cell r="AT31">
            <v>623363</v>
          </cell>
          <cell r="AU31">
            <v>2561773</v>
          </cell>
          <cell r="AV31">
            <v>288787769</v>
          </cell>
          <cell r="AW31">
            <v>541929262</v>
          </cell>
          <cell r="AX31">
            <v>704458325</v>
          </cell>
          <cell r="AY31">
            <v>1835828</v>
          </cell>
          <cell r="AZ31">
            <v>0</v>
          </cell>
          <cell r="BA31">
            <v>0</v>
          </cell>
          <cell r="BB31">
            <v>0</v>
          </cell>
          <cell r="BC31">
            <v>278708</v>
          </cell>
          <cell r="BD31">
            <v>14531</v>
          </cell>
          <cell r="BE31" t="str">
            <v>YES</v>
          </cell>
          <cell r="BF31" t="str">
            <v>NO</v>
          </cell>
          <cell r="BG31" t="str">
            <v>NO</v>
          </cell>
          <cell r="BH31" t="str">
            <v>NO</v>
          </cell>
          <cell r="BI31" t="str">
            <v>Nathan Grigg</v>
          </cell>
          <cell r="BJ31">
            <v>42202</v>
          </cell>
          <cell r="BK31">
            <v>4059365276</v>
          </cell>
          <cell r="BL31" t="str">
            <v>nathan.grigg@mercy.net</v>
          </cell>
          <cell r="BM31" t="str">
            <v>1</v>
          </cell>
          <cell r="BN31" t="str">
            <v>1</v>
          </cell>
          <cell r="BP31">
            <v>0.27060000000000001</v>
          </cell>
          <cell r="BQ31">
            <v>10516214.780008396</v>
          </cell>
          <cell r="BR31">
            <v>11861844.725657601</v>
          </cell>
          <cell r="BS31">
            <v>65514267</v>
          </cell>
          <cell r="BT31">
            <v>17728160.650200002</v>
          </cell>
          <cell r="BU31">
            <v>12560946</v>
          </cell>
          <cell r="BV31">
            <v>87892326.505665988</v>
          </cell>
          <cell r="BW31">
            <v>27545274.155865997</v>
          </cell>
          <cell r="BY31">
            <v>15645242.695162823</v>
          </cell>
          <cell r="BZ31">
            <v>11900031.460703174</v>
          </cell>
        </row>
        <row r="32">
          <cell r="B32" t="str">
            <v>200521810B</v>
          </cell>
          <cell r="C32">
            <v>25</v>
          </cell>
          <cell r="F32" t="str">
            <v>37-1313</v>
          </cell>
          <cell r="G32" t="str">
            <v>7/1/13 - 6/30/14</v>
          </cell>
          <cell r="H32">
            <v>41820</v>
          </cell>
          <cell r="I32" t="str">
            <v>Novitas - Solutions Melissa Travis Audit Manager</v>
          </cell>
          <cell r="J32" t="str">
            <v>Melissa.travis@novitas-solutions.com</v>
          </cell>
          <cell r="K32">
            <v>9043635420</v>
          </cell>
          <cell r="L32">
            <v>87</v>
          </cell>
          <cell r="M32">
            <v>213</v>
          </cell>
          <cell r="N32">
            <v>300</v>
          </cell>
          <cell r="O32">
            <v>1368</v>
          </cell>
          <cell r="P32">
            <v>0.21929824561403508</v>
          </cell>
          <cell r="Q32">
            <v>0.49826512507612752</v>
          </cell>
          <cell r="R32">
            <v>0</v>
          </cell>
          <cell r="S32">
            <v>921</v>
          </cell>
          <cell r="T32">
            <v>574100</v>
          </cell>
          <cell r="U32">
            <v>0</v>
          </cell>
          <cell r="V32">
            <v>0</v>
          </cell>
          <cell r="W32">
            <v>574100</v>
          </cell>
          <cell r="X32">
            <v>12257898</v>
          </cell>
          <cell r="Y32">
            <v>4.6835109902203458E-2</v>
          </cell>
          <cell r="Z32">
            <v>57799</v>
          </cell>
          <cell r="AA32">
            <v>0</v>
          </cell>
          <cell r="AB32">
            <v>57799</v>
          </cell>
          <cell r="AC32">
            <v>5023232</v>
          </cell>
          <cell r="AD32">
            <v>1.1506336955967792E-2</v>
          </cell>
          <cell r="AE32">
            <v>5.8341446858171248E-2</v>
          </cell>
          <cell r="AF32">
            <v>0.25</v>
          </cell>
          <cell r="AG32">
            <v>0</v>
          </cell>
          <cell r="AH32">
            <v>452091</v>
          </cell>
          <cell r="AI32">
            <v>0</v>
          </cell>
          <cell r="AJ32">
            <v>1723122</v>
          </cell>
          <cell r="AK32">
            <v>2446847</v>
          </cell>
          <cell r="AL32">
            <v>2954</v>
          </cell>
          <cell r="AM32">
            <v>137809</v>
          </cell>
          <cell r="AN32">
            <v>2225100</v>
          </cell>
          <cell r="AO32">
            <v>6535832</v>
          </cell>
          <cell r="AP32">
            <v>17469339</v>
          </cell>
          <cell r="AQ32">
            <v>0.37413161425283464</v>
          </cell>
          <cell r="AR32">
            <v>0.14812294844126614</v>
          </cell>
          <cell r="AS32">
            <v>1108482</v>
          </cell>
          <cell r="AT32">
            <v>107011</v>
          </cell>
          <cell r="AU32">
            <v>1378</v>
          </cell>
          <cell r="AV32">
            <v>13270602</v>
          </cell>
          <cell r="AW32">
            <v>5023232</v>
          </cell>
          <cell r="AX32">
            <v>15710085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 t="str">
            <v>NO</v>
          </cell>
          <cell r="BF32" t="str">
            <v>YES</v>
          </cell>
          <cell r="BG32" t="str">
            <v>NO</v>
          </cell>
          <cell r="BH32" t="str">
            <v>NO</v>
          </cell>
          <cell r="BI32" t="str">
            <v>Nathan Grigg</v>
          </cell>
          <cell r="BJ32">
            <v>42202</v>
          </cell>
          <cell r="BK32">
            <v>4059365276</v>
          </cell>
          <cell r="BL32" t="str">
            <v>nathan.grigg@mercy.net</v>
          </cell>
          <cell r="BM32" t="str">
            <v>1</v>
          </cell>
          <cell r="BN32" t="str">
            <v>1</v>
          </cell>
          <cell r="BP32">
            <v>0.66610000000000003</v>
          </cell>
          <cell r="BQ32">
            <v>767378.71383025474</v>
          </cell>
          <cell r="BR32">
            <v>92044.073248200002</v>
          </cell>
          <cell r="BS32">
            <v>2225100</v>
          </cell>
          <cell r="BT32">
            <v>1482139.11</v>
          </cell>
          <cell r="BU32">
            <v>1215493</v>
          </cell>
          <cell r="BV32">
            <v>3084522.7870784546</v>
          </cell>
          <cell r="BW32">
            <v>1126068.897078455</v>
          </cell>
          <cell r="BY32">
            <v>169269.18790777371</v>
          </cell>
          <cell r="BZ32">
            <v>956799.70917068119</v>
          </cell>
        </row>
        <row r="33">
          <cell r="B33" t="str">
            <v>100700490A</v>
          </cell>
          <cell r="C33">
            <v>255</v>
          </cell>
          <cell r="F33">
            <v>370094</v>
          </cell>
          <cell r="G33" t="str">
            <v>6/30/14</v>
          </cell>
          <cell r="H33">
            <v>42004</v>
          </cell>
          <cell r="I33" t="str">
            <v>WPS</v>
          </cell>
          <cell r="L33">
            <v>8033</v>
          </cell>
          <cell r="M33">
            <v>7676</v>
          </cell>
          <cell r="N33">
            <v>15709</v>
          </cell>
          <cell r="O33">
            <v>47408</v>
          </cell>
          <cell r="P33">
            <v>0.33135757678029026</v>
          </cell>
          <cell r="Q33">
            <v>0.49826512507612752</v>
          </cell>
          <cell r="R33">
            <v>0</v>
          </cell>
          <cell r="S33">
            <v>22670</v>
          </cell>
          <cell r="T33">
            <v>16333499</v>
          </cell>
          <cell r="U33">
            <v>0</v>
          </cell>
          <cell r="V33">
            <v>29875.43</v>
          </cell>
          <cell r="W33">
            <v>16363374.43</v>
          </cell>
          <cell r="X33">
            <v>133070369</v>
          </cell>
          <cell r="Y33">
            <v>0.12296782937454694</v>
          </cell>
          <cell r="Z33">
            <v>497232</v>
          </cell>
          <cell r="AA33">
            <v>0</v>
          </cell>
          <cell r="AB33">
            <v>497232</v>
          </cell>
          <cell r="AC33">
            <v>624186613</v>
          </cell>
          <cell r="AD33">
            <v>7.9660792084305725E-4</v>
          </cell>
          <cell r="AE33">
            <v>0.12376443729539</v>
          </cell>
          <cell r="AF33">
            <v>0.25</v>
          </cell>
          <cell r="AG33">
            <v>0</v>
          </cell>
          <cell r="AH33">
            <v>86388123</v>
          </cell>
          <cell r="AI33">
            <v>0</v>
          </cell>
          <cell r="AJ33">
            <v>192324964</v>
          </cell>
          <cell r="AK33">
            <v>12292133.390000001</v>
          </cell>
          <cell r="AL33">
            <v>3089091</v>
          </cell>
          <cell r="AM33">
            <v>135979854</v>
          </cell>
          <cell r="AN33">
            <v>145323566</v>
          </cell>
          <cell r="AO33">
            <v>489009608.38999999</v>
          </cell>
          <cell r="AP33">
            <v>1206462287</v>
          </cell>
          <cell r="AQ33">
            <v>0.40532523366807899</v>
          </cell>
          <cell r="AR33">
            <v>0.12545860738537945</v>
          </cell>
          <cell r="AS33">
            <v>13202096</v>
          </cell>
          <cell r="AT33">
            <v>947397</v>
          </cell>
          <cell r="AU33">
            <v>589088</v>
          </cell>
          <cell r="AV33">
            <v>133393779</v>
          </cell>
          <cell r="AW33">
            <v>624186613</v>
          </cell>
          <cell r="AX33">
            <v>548970540</v>
          </cell>
          <cell r="AY33">
            <v>859189</v>
          </cell>
          <cell r="AZ33">
            <v>0</v>
          </cell>
          <cell r="BA33">
            <v>0</v>
          </cell>
          <cell r="BB33">
            <v>0</v>
          </cell>
          <cell r="BC33">
            <v>71631</v>
          </cell>
          <cell r="BD33">
            <v>2835</v>
          </cell>
          <cell r="BE33" t="str">
            <v>YES</v>
          </cell>
          <cell r="BF33" t="str">
            <v>NO</v>
          </cell>
          <cell r="BG33" t="str">
            <v>NO</v>
          </cell>
          <cell r="BH33" t="str">
            <v>NO</v>
          </cell>
          <cell r="BI33" t="str">
            <v>MARK SHROUT</v>
          </cell>
          <cell r="BJ33">
            <v>42219</v>
          </cell>
          <cell r="BK33" t="str">
            <v>615-465-7545</v>
          </cell>
          <cell r="BL33" t="str">
            <v>MARK_SHROUT@CHS.NET</v>
          </cell>
          <cell r="BM33" t="str">
            <v>1</v>
          </cell>
          <cell r="BN33" t="str">
            <v>1</v>
          </cell>
          <cell r="BP33">
            <v>0.11650000000000001</v>
          </cell>
          <cell r="BQ33">
            <v>8121779.0168841593</v>
          </cell>
          <cell r="BR33">
            <v>15527111.160838</v>
          </cell>
          <cell r="BS33">
            <v>145395197</v>
          </cell>
          <cell r="BT33">
            <v>16938540.4505</v>
          </cell>
          <cell r="BU33">
            <v>14152328</v>
          </cell>
          <cell r="BV33">
            <v>169044087.17772216</v>
          </cell>
          <cell r="BW33">
            <v>26435102.62822216</v>
          </cell>
          <cell r="BY33">
            <v>9909183.4955302104</v>
          </cell>
          <cell r="BZ33">
            <v>16525919.13269195</v>
          </cell>
        </row>
        <row r="34">
          <cell r="B34" t="str">
            <v>100700630A</v>
          </cell>
          <cell r="C34">
            <v>320</v>
          </cell>
          <cell r="D34" t="str">
            <v>100700630G</v>
          </cell>
          <cell r="E34" t="str">
            <v>100700630H</v>
          </cell>
          <cell r="F34">
            <v>370025</v>
          </cell>
          <cell r="G34">
            <v>41912</v>
          </cell>
          <cell r="H34">
            <v>42369</v>
          </cell>
          <cell r="I34" t="str">
            <v>Frances Haynes (Novitas Solutions, Inc)</v>
          </cell>
          <cell r="J34" t="str">
            <v>frances.haynes@novitas-solutions.com</v>
          </cell>
          <cell r="K34" t="str">
            <v>214-273-7074</v>
          </cell>
          <cell r="L34">
            <v>9799</v>
          </cell>
          <cell r="M34">
            <v>7220</v>
          </cell>
          <cell r="N34">
            <v>17019</v>
          </cell>
          <cell r="O34">
            <v>42950</v>
          </cell>
          <cell r="P34">
            <v>0.39625145518044236</v>
          </cell>
          <cell r="Q34">
            <v>0.49826512507612752</v>
          </cell>
          <cell r="R34">
            <v>0</v>
          </cell>
          <cell r="S34">
            <v>23361</v>
          </cell>
          <cell r="T34">
            <v>15549932</v>
          </cell>
          <cell r="U34">
            <v>0</v>
          </cell>
          <cell r="V34">
            <v>0</v>
          </cell>
          <cell r="W34">
            <v>15549932</v>
          </cell>
          <cell r="X34">
            <v>117706403</v>
          </cell>
          <cell r="Y34">
            <v>0.13210778346527163</v>
          </cell>
          <cell r="Z34">
            <v>727603</v>
          </cell>
          <cell r="AA34">
            <v>0</v>
          </cell>
          <cell r="AB34">
            <v>727603</v>
          </cell>
          <cell r="AC34">
            <v>207171311</v>
          </cell>
          <cell r="AD34">
            <v>3.5120837749585895E-3</v>
          </cell>
          <cell r="AE34">
            <v>0.13561986724023023</v>
          </cell>
          <cell r="AF34">
            <v>0.25</v>
          </cell>
          <cell r="AG34">
            <v>0</v>
          </cell>
          <cell r="AH34">
            <v>40077483</v>
          </cell>
          <cell r="AI34">
            <v>0</v>
          </cell>
          <cell r="AJ34">
            <v>75388788</v>
          </cell>
          <cell r="AK34">
            <v>3915144</v>
          </cell>
          <cell r="AL34">
            <v>1072787</v>
          </cell>
          <cell r="AM34">
            <v>29910112</v>
          </cell>
          <cell r="AN34">
            <v>0</v>
          </cell>
          <cell r="AO34">
            <v>110286831</v>
          </cell>
          <cell r="AP34">
            <v>380962244</v>
          </cell>
          <cell r="AQ34">
            <v>0.28949543619340923</v>
          </cell>
          <cell r="AR34">
            <v>9.1604991175975953E-2</v>
          </cell>
          <cell r="AS34">
            <v>0</v>
          </cell>
          <cell r="AT34">
            <v>0</v>
          </cell>
          <cell r="AU34">
            <v>73140</v>
          </cell>
          <cell r="AV34">
            <v>112020535</v>
          </cell>
          <cell r="AW34">
            <v>207168255</v>
          </cell>
          <cell r="AX34">
            <v>172021229</v>
          </cell>
          <cell r="AY34">
            <v>943457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 t="str">
            <v>YES</v>
          </cell>
          <cell r="BF34" t="str">
            <v>YES</v>
          </cell>
          <cell r="BG34" t="str">
            <v>NO</v>
          </cell>
          <cell r="BH34" t="str">
            <v>NO</v>
          </cell>
          <cell r="BI34" t="str">
            <v>S. Ray Coffey</v>
          </cell>
          <cell r="BJ34">
            <v>42313</v>
          </cell>
          <cell r="BK34" t="str">
            <v>615-764-3009</v>
          </cell>
          <cell r="BL34" t="str">
            <v>Ray.Coffey@CapellaHealthcare.com</v>
          </cell>
          <cell r="BM34" t="str">
            <v>1</v>
          </cell>
          <cell r="BN34" t="str">
            <v>1</v>
          </cell>
          <cell r="BP34">
            <v>0.28050000000000003</v>
          </cell>
          <cell r="BQ34">
            <v>7055243.5052819699</v>
          </cell>
          <cell r="BR34">
            <v>8466346.0514880009</v>
          </cell>
          <cell r="BS34">
            <v>0</v>
          </cell>
          <cell r="BT34">
            <v>0</v>
          </cell>
          <cell r="BU34">
            <v>0</v>
          </cell>
          <cell r="BV34">
            <v>15521589.556769971</v>
          </cell>
          <cell r="BW34">
            <v>15521589.556769971</v>
          </cell>
          <cell r="BY34">
            <v>9189099.2565072067</v>
          </cell>
          <cell r="BZ34">
            <v>6332490.3002627641</v>
          </cell>
        </row>
        <row r="35">
          <cell r="B35" t="str">
            <v>100700690A</v>
          </cell>
          <cell r="C35">
            <v>387</v>
          </cell>
          <cell r="F35" t="str">
            <v>37-0008</v>
          </cell>
          <cell r="G35" t="str">
            <v>7/1/2013-06/30/2014</v>
          </cell>
          <cell r="H35">
            <v>41820</v>
          </cell>
          <cell r="I35" t="str">
            <v>Novitas/Steve Holubowicz</v>
          </cell>
          <cell r="J35" t="str">
            <v>steve.holubowics@novitas-solutions.com</v>
          </cell>
          <cell r="K35" t="str">
            <v>(414)918-2662</v>
          </cell>
          <cell r="L35">
            <v>17977</v>
          </cell>
          <cell r="M35">
            <v>5</v>
          </cell>
          <cell r="N35">
            <v>17982</v>
          </cell>
          <cell r="O35">
            <v>85377</v>
          </cell>
          <cell r="P35">
            <v>0.21061878491865491</v>
          </cell>
          <cell r="Q35">
            <v>0.49826512507612752</v>
          </cell>
          <cell r="R35">
            <v>0</v>
          </cell>
          <cell r="S35">
            <v>34537</v>
          </cell>
          <cell r="T35">
            <v>20193970.719999999</v>
          </cell>
          <cell r="U35">
            <v>0</v>
          </cell>
          <cell r="V35">
            <v>0</v>
          </cell>
          <cell r="W35">
            <v>20193970.719999999</v>
          </cell>
          <cell r="X35">
            <v>283098267.32999998</v>
          </cell>
          <cell r="Y35">
            <v>7.1332018067282746E-2</v>
          </cell>
          <cell r="Z35">
            <v>27068860.59</v>
          </cell>
          <cell r="AA35">
            <v>0</v>
          </cell>
          <cell r="AB35">
            <v>27068860.59</v>
          </cell>
          <cell r="AC35">
            <v>654888969</v>
          </cell>
          <cell r="AD35">
            <v>4.1333511284108983E-2</v>
          </cell>
          <cell r="AE35">
            <v>0.11266552935139174</v>
          </cell>
          <cell r="AF35">
            <v>0.25</v>
          </cell>
          <cell r="AG35">
            <v>0</v>
          </cell>
          <cell r="AH35">
            <v>72219208</v>
          </cell>
          <cell r="AI35">
            <v>0</v>
          </cell>
          <cell r="AJ35">
            <v>147254521.77000001</v>
          </cell>
          <cell r="AK35">
            <v>31613935.649999999</v>
          </cell>
          <cell r="AL35">
            <v>55604871.649999999</v>
          </cell>
          <cell r="AM35">
            <v>80184505.5</v>
          </cell>
          <cell r="AN35">
            <v>55349</v>
          </cell>
          <cell r="AO35">
            <v>314713183.57000005</v>
          </cell>
          <cell r="AP35">
            <v>1405306437.28</v>
          </cell>
          <cell r="AQ35">
            <v>0.2239463046786678</v>
          </cell>
          <cell r="AR35">
            <v>0.11912228419305659</v>
          </cell>
          <cell r="AS35">
            <v>104282</v>
          </cell>
          <cell r="AT35">
            <v>29751</v>
          </cell>
          <cell r="AU35">
            <v>2804622.32</v>
          </cell>
          <cell r="AV35">
            <v>249063954</v>
          </cell>
          <cell r="AW35">
            <v>642335231</v>
          </cell>
          <cell r="AX35">
            <v>640280218</v>
          </cell>
          <cell r="AY35">
            <v>1925696</v>
          </cell>
          <cell r="AZ35">
            <v>0</v>
          </cell>
          <cell r="BA35">
            <v>0</v>
          </cell>
          <cell r="BB35">
            <v>0</v>
          </cell>
          <cell r="BC35">
            <v>33709</v>
          </cell>
          <cell r="BD35">
            <v>4434</v>
          </cell>
          <cell r="BE35" t="str">
            <v>YES</v>
          </cell>
          <cell r="BI35" t="str">
            <v>John Sweatt</v>
          </cell>
          <cell r="BJ35">
            <v>42216</v>
          </cell>
          <cell r="BK35" t="str">
            <v>405-307-4442</v>
          </cell>
          <cell r="BL35" t="str">
            <v>jsweatt@nrh-ok.com</v>
          </cell>
          <cell r="BM35" t="str">
            <v>1</v>
          </cell>
          <cell r="BN35" t="str">
            <v>1</v>
          </cell>
          <cell r="BP35">
            <v>0.20749999999999999</v>
          </cell>
          <cell r="BQ35">
            <v>10679070.926834144</v>
          </cell>
          <cell r="BR35">
            <v>14082668.4975325</v>
          </cell>
          <cell r="BS35">
            <v>89058</v>
          </cell>
          <cell r="BT35">
            <v>18479.535</v>
          </cell>
          <cell r="BU35">
            <v>138467</v>
          </cell>
          <cell r="BV35">
            <v>24850797.424366646</v>
          </cell>
          <cell r="BW35">
            <v>24641751.959366646</v>
          </cell>
          <cell r="BY35">
            <v>16331518.687082956</v>
          </cell>
          <cell r="BZ35">
            <v>8310233.2722836901</v>
          </cell>
        </row>
        <row r="36">
          <cell r="B36" t="str">
            <v>200242900A</v>
          </cell>
          <cell r="C36">
            <v>249</v>
          </cell>
          <cell r="F36" t="str">
            <v>37-0078</v>
          </cell>
          <cell r="G36" t="str">
            <v>6/30/2014</v>
          </cell>
          <cell r="H36">
            <v>41820</v>
          </cell>
          <cell r="I36" t="str">
            <v>Novitas; David Cipollone</v>
          </cell>
          <cell r="J36" t="str">
            <v>dave.cipollone@novitas-solutions.com</v>
          </cell>
          <cell r="K36" t="str">
            <v>412-802-1731</v>
          </cell>
          <cell r="L36">
            <v>9265</v>
          </cell>
          <cell r="M36">
            <v>3400</v>
          </cell>
          <cell r="N36">
            <v>12665</v>
          </cell>
          <cell r="O36">
            <v>30130</v>
          </cell>
          <cell r="P36">
            <v>0.42034517092598739</v>
          </cell>
          <cell r="Q36">
            <v>0.49826512507612752</v>
          </cell>
          <cell r="R36">
            <v>0</v>
          </cell>
          <cell r="S36">
            <v>9086</v>
          </cell>
          <cell r="T36">
            <v>36390135.60000506</v>
          </cell>
          <cell r="U36">
            <v>0</v>
          </cell>
          <cell r="V36">
            <v>0</v>
          </cell>
          <cell r="W36">
            <v>36390135.60000506</v>
          </cell>
          <cell r="X36">
            <v>118377378.96000923</v>
          </cell>
          <cell r="Y36">
            <v>0.30740785038244967</v>
          </cell>
          <cell r="Z36">
            <v>11874585</v>
          </cell>
          <cell r="AA36">
            <v>0</v>
          </cell>
          <cell r="AB36">
            <v>11874585</v>
          </cell>
          <cell r="AC36">
            <v>255984912</v>
          </cell>
          <cell r="AD36">
            <v>4.6387831639077226E-2</v>
          </cell>
          <cell r="AE36">
            <v>0.35379568202152689</v>
          </cell>
          <cell r="AF36">
            <v>0.25</v>
          </cell>
          <cell r="AG36" t="str">
            <v>Meets Min.</v>
          </cell>
          <cell r="AH36">
            <v>42300914</v>
          </cell>
          <cell r="AI36">
            <v>0</v>
          </cell>
          <cell r="AJ36">
            <v>106361042</v>
          </cell>
          <cell r="AK36">
            <v>23985537</v>
          </cell>
          <cell r="AL36">
            <v>13322320</v>
          </cell>
          <cell r="AM36">
            <v>67132921</v>
          </cell>
          <cell r="AN36">
            <v>85289307</v>
          </cell>
          <cell r="AO36">
            <v>296091127</v>
          </cell>
          <cell r="AP36">
            <v>437732174</v>
          </cell>
          <cell r="AQ36">
            <v>0.6764207535724801</v>
          </cell>
          <cell r="AR36">
            <v>0.23859515978827731</v>
          </cell>
          <cell r="AS36">
            <v>10161220</v>
          </cell>
          <cell r="AT36">
            <v>580852</v>
          </cell>
          <cell r="AU36">
            <v>217549</v>
          </cell>
          <cell r="AV36">
            <v>114583126</v>
          </cell>
          <cell r="AW36">
            <v>255984912</v>
          </cell>
          <cell r="AX36">
            <v>177337903</v>
          </cell>
          <cell r="AY36">
            <v>1543318</v>
          </cell>
          <cell r="AZ36">
            <v>0</v>
          </cell>
          <cell r="BA36">
            <v>0</v>
          </cell>
          <cell r="BB36">
            <v>0</v>
          </cell>
          <cell r="BC36">
            <v>386701</v>
          </cell>
          <cell r="BD36">
            <v>27132</v>
          </cell>
          <cell r="BE36" t="str">
            <v>YES</v>
          </cell>
          <cell r="BF36" t="str">
            <v>NO</v>
          </cell>
          <cell r="BG36" t="str">
            <v>NO</v>
          </cell>
          <cell r="BH36" t="str">
            <v>NO</v>
          </cell>
          <cell r="BI36" t="str">
            <v>Bill Clark, BKD, LLP</v>
          </cell>
          <cell r="BJ36">
            <v>42216</v>
          </cell>
          <cell r="BK36" t="str">
            <v>918-584-2900</v>
          </cell>
          <cell r="BL36" t="str">
            <v>wdclark@bkd.com</v>
          </cell>
          <cell r="BM36" t="str">
            <v>1</v>
          </cell>
          <cell r="BN36" t="str">
            <v>1</v>
          </cell>
          <cell r="BP36">
            <v>0.2712</v>
          </cell>
          <cell r="BQ36">
            <v>-13153108.769748395</v>
          </cell>
          <cell r="BR36">
            <v>18312699.3603536</v>
          </cell>
          <cell r="BS36">
            <v>85676008</v>
          </cell>
          <cell r="BT36">
            <v>23235333.369599998</v>
          </cell>
          <cell r="BU36">
            <v>10769204</v>
          </cell>
          <cell r="BV36">
            <v>90835598.590605199</v>
          </cell>
          <cell r="BW36">
            <v>17625719.960205205</v>
          </cell>
          <cell r="BY36">
            <v>11420385.994415218</v>
          </cell>
          <cell r="BZ36">
            <v>6205333.9657899868</v>
          </cell>
        </row>
        <row r="37">
          <cell r="B37" t="str">
            <v>100699420A</v>
          </cell>
          <cell r="C37">
            <v>140</v>
          </cell>
          <cell r="F37">
            <v>370006</v>
          </cell>
          <cell r="G37" t="str">
            <v>5/31/14</v>
          </cell>
          <cell r="H37">
            <v>42004</v>
          </cell>
          <cell r="I37" t="str">
            <v>WPS</v>
          </cell>
          <cell r="L37">
            <v>2694</v>
          </cell>
          <cell r="M37">
            <v>1230</v>
          </cell>
          <cell r="N37">
            <v>3924</v>
          </cell>
          <cell r="O37">
            <v>10428</v>
          </cell>
          <cell r="P37">
            <v>0.37629459148446492</v>
          </cell>
          <cell r="Q37">
            <v>0.49826512507612752</v>
          </cell>
          <cell r="R37">
            <v>0</v>
          </cell>
          <cell r="S37">
            <v>4780</v>
          </cell>
          <cell r="T37">
            <v>5129426</v>
          </cell>
          <cell r="U37">
            <v>0</v>
          </cell>
          <cell r="V37">
            <v>0</v>
          </cell>
          <cell r="W37">
            <v>5129426</v>
          </cell>
          <cell r="X37">
            <v>52709810</v>
          </cell>
          <cell r="Y37">
            <v>9.7314446779451488E-2</v>
          </cell>
          <cell r="Z37">
            <v>217539</v>
          </cell>
          <cell r="AA37">
            <v>0</v>
          </cell>
          <cell r="AB37">
            <v>217539</v>
          </cell>
          <cell r="AC37">
            <v>80480132</v>
          </cell>
          <cell r="AD37">
            <v>2.7030149503233917E-3</v>
          </cell>
          <cell r="AE37">
            <v>0.10001746172977488</v>
          </cell>
          <cell r="AF37">
            <v>0.25</v>
          </cell>
          <cell r="AG37">
            <v>0</v>
          </cell>
          <cell r="AH37">
            <v>16807698</v>
          </cell>
          <cell r="AI37">
            <v>0</v>
          </cell>
          <cell r="AJ37">
            <v>40825116</v>
          </cell>
          <cell r="AK37">
            <v>4747351</v>
          </cell>
          <cell r="AL37">
            <v>296074</v>
          </cell>
          <cell r="AM37">
            <v>12699634</v>
          </cell>
          <cell r="AN37">
            <v>21979690</v>
          </cell>
          <cell r="AO37">
            <v>80547865</v>
          </cell>
          <cell r="AP37">
            <v>219726687</v>
          </cell>
          <cell r="AQ37">
            <v>0.36658207566748596</v>
          </cell>
          <cell r="AR37">
            <v>8.0750587205640614E-2</v>
          </cell>
          <cell r="AS37">
            <v>3244268</v>
          </cell>
          <cell r="AT37">
            <v>282140</v>
          </cell>
          <cell r="AU37">
            <v>470174</v>
          </cell>
          <cell r="AV37">
            <v>37607040</v>
          </cell>
          <cell r="AW37">
            <v>78425994</v>
          </cell>
          <cell r="AX37">
            <v>141300691</v>
          </cell>
          <cell r="AY37">
            <v>721405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383</v>
          </cell>
          <cell r="BE37" t="str">
            <v>Yes</v>
          </cell>
          <cell r="BF37" t="str">
            <v>No</v>
          </cell>
          <cell r="BG37" t="str">
            <v>No</v>
          </cell>
          <cell r="BH37" t="str">
            <v>No</v>
          </cell>
          <cell r="BI37" t="str">
            <v>KIM YOUNG</v>
          </cell>
          <cell r="BJ37">
            <v>42219</v>
          </cell>
          <cell r="BK37">
            <v>5807650465</v>
          </cell>
          <cell r="BL37" t="str">
            <v>KIM_YOUNG@CHS.NET</v>
          </cell>
          <cell r="BM37" t="str">
            <v>1</v>
          </cell>
          <cell r="BN37" t="str">
            <v>1</v>
          </cell>
          <cell r="BP37">
            <v>0.1951</v>
          </cell>
          <cell r="BQ37">
            <v>2482068.7228177981</v>
          </cell>
          <cell r="BR37">
            <v>2043660.0360812002</v>
          </cell>
          <cell r="BS37">
            <v>21979690</v>
          </cell>
          <cell r="BT37">
            <v>4288237.5190000003</v>
          </cell>
          <cell r="BU37">
            <v>3526791</v>
          </cell>
          <cell r="BV37">
            <v>26505418.758899</v>
          </cell>
          <cell r="BW37">
            <v>5287175.2778989989</v>
          </cell>
          <cell r="BY37">
            <v>3849612.9042012766</v>
          </cell>
          <cell r="BZ37">
            <v>1437562.3736977223</v>
          </cell>
        </row>
        <row r="38">
          <cell r="B38" t="str">
            <v>200231400B</v>
          </cell>
          <cell r="C38">
            <v>25</v>
          </cell>
          <cell r="F38" t="str">
            <v>37-1301</v>
          </cell>
          <cell r="G38" t="str">
            <v>2014</v>
          </cell>
          <cell r="H38">
            <v>41912</v>
          </cell>
          <cell r="I38" t="str">
            <v>Novitas - Margaret Doerschner</v>
          </cell>
          <cell r="J38" t="str">
            <v>margaret.doerschner@novitas-solutions.com</v>
          </cell>
          <cell r="K38" t="str">
            <v>412-802-1794</v>
          </cell>
          <cell r="L38">
            <v>10</v>
          </cell>
          <cell r="M38">
            <v>74</v>
          </cell>
          <cell r="N38">
            <v>84</v>
          </cell>
          <cell r="O38">
            <v>234</v>
          </cell>
          <cell r="P38">
            <v>0.35897435897435898</v>
          </cell>
          <cell r="Q38">
            <v>0.49826512507612752</v>
          </cell>
          <cell r="R38">
            <v>0</v>
          </cell>
          <cell r="S38">
            <v>183</v>
          </cell>
          <cell r="T38">
            <v>267351.69</v>
          </cell>
          <cell r="U38">
            <v>0</v>
          </cell>
          <cell r="V38">
            <v>0</v>
          </cell>
          <cell r="W38">
            <v>267351.69</v>
          </cell>
          <cell r="X38">
            <v>1857547.88</v>
          </cell>
          <cell r="Y38">
            <v>0.14392721333244987</v>
          </cell>
          <cell r="Z38">
            <v>0</v>
          </cell>
          <cell r="AA38">
            <v>0</v>
          </cell>
          <cell r="AB38">
            <v>0</v>
          </cell>
          <cell r="AC38">
            <v>747438.1</v>
          </cell>
          <cell r="AD38">
            <v>0</v>
          </cell>
          <cell r="AE38">
            <v>0.14392721333244987</v>
          </cell>
          <cell r="AF38">
            <v>0.25</v>
          </cell>
          <cell r="AG38">
            <v>0</v>
          </cell>
          <cell r="AH38">
            <v>41241.879999999997</v>
          </cell>
          <cell r="AI38">
            <v>0</v>
          </cell>
          <cell r="AJ38">
            <v>176482.48</v>
          </cell>
          <cell r="AK38">
            <v>241183.06</v>
          </cell>
          <cell r="AL38">
            <v>0</v>
          </cell>
          <cell r="AM38">
            <v>569683.56000000006</v>
          </cell>
          <cell r="AN38">
            <v>1030926.78</v>
          </cell>
          <cell r="AO38">
            <v>2018275.8800000001</v>
          </cell>
          <cell r="AP38">
            <v>8968825.3300000001</v>
          </cell>
          <cell r="AQ38">
            <v>0.22503235437633393</v>
          </cell>
          <cell r="AR38">
            <v>9.0409456106555722E-2</v>
          </cell>
          <cell r="AS38">
            <v>249908.97</v>
          </cell>
          <cell r="AT38">
            <v>17331.97</v>
          </cell>
          <cell r="AU38">
            <v>37612.620000000003</v>
          </cell>
          <cell r="AV38">
            <v>5970259</v>
          </cell>
          <cell r="AW38">
            <v>1800261</v>
          </cell>
          <cell r="AX38">
            <v>8762929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 t="str">
            <v>NO</v>
          </cell>
          <cell r="BF38" t="str">
            <v>NO</v>
          </cell>
          <cell r="BG38" t="str">
            <v>YES</v>
          </cell>
          <cell r="BH38" t="str">
            <v>NO</v>
          </cell>
          <cell r="BI38" t="str">
            <v>Shelly Barbee</v>
          </cell>
          <cell r="BJ38">
            <v>42207</v>
          </cell>
          <cell r="BK38" t="str">
            <v>816-474-7800</v>
          </cell>
          <cell r="BL38" t="str">
            <v>sbarbee@ruralcommunityhospitals.com</v>
          </cell>
          <cell r="BP38">
            <v>0.43240000000000001</v>
          </cell>
          <cell r="BQ38">
            <v>342520.91941607179</v>
          </cell>
          <cell r="BR38">
            <v>212475.48526819205</v>
          </cell>
          <cell r="BS38">
            <v>1030926.78</v>
          </cell>
          <cell r="BT38">
            <v>445772.739672</v>
          </cell>
          <cell r="BU38">
            <v>267240.94</v>
          </cell>
          <cell r="BV38">
            <v>1585923.184684264</v>
          </cell>
          <cell r="BW38">
            <v>733528.20435626386</v>
          </cell>
          <cell r="BY38">
            <v>349804.47103655955</v>
          </cell>
          <cell r="BZ38">
            <v>383723.7333197043</v>
          </cell>
        </row>
        <row r="39">
          <cell r="B39" t="str">
            <v>100699570A</v>
          </cell>
          <cell r="C39">
            <v>1112</v>
          </cell>
          <cell r="D39" t="str">
            <v>100699570N</v>
          </cell>
          <cell r="F39" t="str">
            <v>37-0091 &amp; 37-T091</v>
          </cell>
          <cell r="G39" t="str">
            <v>6/30/2014</v>
          </cell>
          <cell r="H39">
            <v>41820</v>
          </cell>
          <cell r="I39" t="str">
            <v>Novitas Solutions</v>
          </cell>
          <cell r="J39" t="str">
            <v>Bruce.Snyder@novitas-solutions.com</v>
          </cell>
          <cell r="K39" t="str">
            <v>412-802-1713</v>
          </cell>
          <cell r="L39">
            <v>47924</v>
          </cell>
          <cell r="M39">
            <v>20211</v>
          </cell>
          <cell r="N39">
            <v>68135</v>
          </cell>
          <cell r="O39">
            <v>227008</v>
          </cell>
          <cell r="P39">
            <v>0.30014360727375244</v>
          </cell>
          <cell r="Q39">
            <v>0.49826512507612752</v>
          </cell>
          <cell r="R39">
            <v>0</v>
          </cell>
          <cell r="S39">
            <v>73845</v>
          </cell>
          <cell r="T39">
            <v>80085474</v>
          </cell>
          <cell r="U39">
            <v>0</v>
          </cell>
          <cell r="V39">
            <v>0</v>
          </cell>
          <cell r="W39">
            <v>80085474</v>
          </cell>
          <cell r="X39">
            <v>706629262</v>
          </cell>
          <cell r="Y39">
            <v>0.11333449986677738</v>
          </cell>
          <cell r="Z39">
            <v>47763006</v>
          </cell>
          <cell r="AA39">
            <v>0</v>
          </cell>
          <cell r="AB39">
            <v>47763006</v>
          </cell>
          <cell r="AC39">
            <v>1240558175</v>
          </cell>
          <cell r="AD39">
            <v>3.8501222242157247E-2</v>
          </cell>
          <cell r="AE39">
            <v>0.15183572210893462</v>
          </cell>
          <cell r="AF39">
            <v>0.25</v>
          </cell>
          <cell r="AG39">
            <v>0</v>
          </cell>
          <cell r="AH39">
            <v>214124601</v>
          </cell>
          <cell r="AI39">
            <v>0</v>
          </cell>
          <cell r="AJ39">
            <v>323408249</v>
          </cell>
          <cell r="AK39">
            <v>10349216</v>
          </cell>
          <cell r="AL39">
            <v>15639344</v>
          </cell>
          <cell r="AM39">
            <v>158497780</v>
          </cell>
          <cell r="AN39">
            <v>153584459</v>
          </cell>
          <cell r="AO39">
            <v>661479048</v>
          </cell>
          <cell r="AP39">
            <v>2159391824</v>
          </cell>
          <cell r="AQ39">
            <v>0.30632655021111166</v>
          </cell>
          <cell r="AR39">
            <v>8.5434397754763386E-2</v>
          </cell>
          <cell r="AS39">
            <v>36157525</v>
          </cell>
          <cell r="AT39">
            <v>2185706</v>
          </cell>
          <cell r="AU39">
            <v>2218166</v>
          </cell>
          <cell r="AV39">
            <v>555580708</v>
          </cell>
          <cell r="AW39">
            <v>1207695043</v>
          </cell>
          <cell r="AX39">
            <v>933832535</v>
          </cell>
          <cell r="AY39">
            <v>16596599</v>
          </cell>
          <cell r="AZ39">
            <v>0</v>
          </cell>
          <cell r="BA39">
            <v>0</v>
          </cell>
          <cell r="BB39">
            <v>0</v>
          </cell>
          <cell r="BC39">
            <v>3564961</v>
          </cell>
          <cell r="BD39">
            <v>399885</v>
          </cell>
          <cell r="BE39" t="str">
            <v>YES</v>
          </cell>
          <cell r="BF39" t="str">
            <v>NO</v>
          </cell>
          <cell r="BG39" t="str">
            <v>NO</v>
          </cell>
          <cell r="BH39" t="str">
            <v>NO</v>
          </cell>
          <cell r="BI39" t="str">
            <v>Tim Matlock</v>
          </cell>
          <cell r="BJ39">
            <v>42216</v>
          </cell>
          <cell r="BK39" t="str">
            <v>918-502-8128</v>
          </cell>
          <cell r="BL39" t="str">
            <v>trmatlock@saintfrancis.com</v>
          </cell>
          <cell r="BM39" t="str">
            <v>1</v>
          </cell>
          <cell r="BN39" t="str">
            <v>1</v>
          </cell>
          <cell r="BP39">
            <v>0.27300000000000002</v>
          </cell>
          <cell r="BQ39">
            <v>12999000.319059681</v>
          </cell>
          <cell r="BR39">
            <v>41790659.042920008</v>
          </cell>
          <cell r="BS39">
            <v>157149420</v>
          </cell>
          <cell r="BT39">
            <v>42901791.660000004</v>
          </cell>
          <cell r="BU39">
            <v>38743116</v>
          </cell>
          <cell r="BV39">
            <v>211939079.36197969</v>
          </cell>
          <cell r="BW39">
            <v>58948335.02197969</v>
          </cell>
          <cell r="BY39">
            <v>58297337.806684211</v>
          </cell>
          <cell r="BZ39">
            <v>650997.2152954787</v>
          </cell>
        </row>
        <row r="40">
          <cell r="B40" t="str">
            <v>200031310A</v>
          </cell>
          <cell r="C40">
            <v>96</v>
          </cell>
          <cell r="F40" t="str">
            <v>37-0218</v>
          </cell>
          <cell r="G40" t="str">
            <v>6/30/2014</v>
          </cell>
          <cell r="H40">
            <v>41820</v>
          </cell>
          <cell r="I40" t="str">
            <v>Novitas Solutions</v>
          </cell>
          <cell r="J40" t="str">
            <v>Bruce.Snyder@novitas-solutions.com</v>
          </cell>
          <cell r="K40" t="str">
            <v>412-802-1713</v>
          </cell>
          <cell r="L40">
            <v>4563</v>
          </cell>
          <cell r="M40">
            <v>1205</v>
          </cell>
          <cell r="N40">
            <v>5768</v>
          </cell>
          <cell r="O40">
            <v>18443</v>
          </cell>
          <cell r="P40">
            <v>0.31274738383126388</v>
          </cell>
          <cell r="Q40">
            <v>0.49826512507612752</v>
          </cell>
          <cell r="R40">
            <v>0</v>
          </cell>
          <cell r="S40">
            <v>5505</v>
          </cell>
          <cell r="T40">
            <v>6204318</v>
          </cell>
          <cell r="U40">
            <v>0</v>
          </cell>
          <cell r="V40">
            <v>0</v>
          </cell>
          <cell r="W40">
            <v>6204318</v>
          </cell>
          <cell r="X40">
            <v>81225068</v>
          </cell>
          <cell r="Y40">
            <v>7.6384275849421271E-2</v>
          </cell>
          <cell r="Z40">
            <v>1195846</v>
          </cell>
          <cell r="AA40">
            <v>0</v>
          </cell>
          <cell r="AB40">
            <v>1195846</v>
          </cell>
          <cell r="AC40">
            <v>80503621</v>
          </cell>
          <cell r="AD40">
            <v>1.4854561635184086E-2</v>
          </cell>
          <cell r="AE40">
            <v>9.1238837484605359E-2</v>
          </cell>
          <cell r="AF40">
            <v>0.25</v>
          </cell>
          <cell r="AG40">
            <v>0</v>
          </cell>
          <cell r="AH40">
            <v>12150371</v>
          </cell>
          <cell r="AI40">
            <v>0</v>
          </cell>
          <cell r="AJ40">
            <v>26355835</v>
          </cell>
          <cell r="AK40">
            <v>3188768</v>
          </cell>
          <cell r="AL40">
            <v>2247633</v>
          </cell>
          <cell r="AM40">
            <v>14831101</v>
          </cell>
          <cell r="AN40">
            <v>10351284</v>
          </cell>
          <cell r="AO40">
            <v>56974621</v>
          </cell>
          <cell r="AP40">
            <v>230020492</v>
          </cell>
          <cell r="AQ40">
            <v>0.24769367504874304</v>
          </cell>
          <cell r="AR40">
            <v>8.8111723541570375E-2</v>
          </cell>
          <cell r="AS40">
            <v>2380429</v>
          </cell>
          <cell r="AT40">
            <v>180702</v>
          </cell>
          <cell r="AU40">
            <v>522308</v>
          </cell>
          <cell r="AV40">
            <v>56997923</v>
          </cell>
          <cell r="AW40">
            <v>77870256</v>
          </cell>
          <cell r="AX40">
            <v>151335425</v>
          </cell>
          <cell r="AY40">
            <v>1066270</v>
          </cell>
          <cell r="AZ40">
            <v>0</v>
          </cell>
          <cell r="BA40">
            <v>0</v>
          </cell>
          <cell r="BB40">
            <v>0</v>
          </cell>
          <cell r="BC40">
            <v>213411</v>
          </cell>
          <cell r="BD40">
            <v>11196</v>
          </cell>
          <cell r="BE40" t="str">
            <v>YES</v>
          </cell>
          <cell r="BF40" t="str">
            <v>NO</v>
          </cell>
          <cell r="BG40" t="str">
            <v>NO</v>
          </cell>
          <cell r="BH40" t="str">
            <v>NO</v>
          </cell>
          <cell r="BI40" t="str">
            <v>Tim Matlock</v>
          </cell>
          <cell r="BJ40">
            <v>42216</v>
          </cell>
          <cell r="BK40" t="str">
            <v>918-502-8128</v>
          </cell>
          <cell r="BL40" t="str">
            <v>trmatlock@saintfrancis.com</v>
          </cell>
          <cell r="BM40" t="str">
            <v>1</v>
          </cell>
          <cell r="BN40" t="str">
            <v>1</v>
          </cell>
          <cell r="BP40">
            <v>0.29430000000000001</v>
          </cell>
          <cell r="BQ40">
            <v>1728812.5683472662</v>
          </cell>
          <cell r="BR40">
            <v>3911649.7547374</v>
          </cell>
          <cell r="BS40">
            <v>10564695</v>
          </cell>
          <cell r="BT40">
            <v>3109189.7385</v>
          </cell>
          <cell r="BU40">
            <v>2572327</v>
          </cell>
          <cell r="BV40">
            <v>16205157.323084667</v>
          </cell>
          <cell r="BW40">
            <v>6177325.0615846664</v>
          </cell>
          <cell r="BY40">
            <v>3808004.6593148485</v>
          </cell>
          <cell r="BZ40">
            <v>2369320.4022698179</v>
          </cell>
        </row>
        <row r="41">
          <cell r="B41" t="str">
            <v>100700160A</v>
          </cell>
          <cell r="C41">
            <v>31</v>
          </cell>
          <cell r="F41" t="str">
            <v>37-0103</v>
          </cell>
          <cell r="G41" t="str">
            <v>2014</v>
          </cell>
          <cell r="H41" t="str">
            <v>7/1/2013 - 6/30/2014</v>
          </cell>
          <cell r="I41" t="str">
            <v>Novitas - Margaret Doerschner</v>
          </cell>
          <cell r="J41" t="str">
            <v>margaret.doerschner@novitas-solutions.com</v>
          </cell>
          <cell r="K41" t="str">
            <v>412-802-1794</v>
          </cell>
          <cell r="L41">
            <v>202</v>
          </cell>
          <cell r="M41">
            <v>13</v>
          </cell>
          <cell r="N41">
            <v>215</v>
          </cell>
          <cell r="O41">
            <v>1292</v>
          </cell>
          <cell r="P41">
            <v>0.16640866873065016</v>
          </cell>
          <cell r="Q41">
            <v>0.49826512507612752</v>
          </cell>
          <cell r="R41">
            <v>0</v>
          </cell>
          <cell r="S41">
            <v>824</v>
          </cell>
          <cell r="T41">
            <v>173599.1</v>
          </cell>
          <cell r="U41">
            <v>0</v>
          </cell>
          <cell r="V41">
            <v>0</v>
          </cell>
          <cell r="W41">
            <v>173599.1</v>
          </cell>
          <cell r="X41">
            <v>3228391.81</v>
          </cell>
          <cell r="Y41">
            <v>5.3772624333351907E-2</v>
          </cell>
          <cell r="Z41">
            <v>0</v>
          </cell>
          <cell r="AA41">
            <v>0</v>
          </cell>
          <cell r="AB41">
            <v>0</v>
          </cell>
          <cell r="AC41">
            <v>1162555.43</v>
          </cell>
          <cell r="AD41">
            <v>0</v>
          </cell>
          <cell r="AE41">
            <v>5.3772624333351907E-2</v>
          </cell>
          <cell r="AF41">
            <v>0.25</v>
          </cell>
          <cell r="AG41">
            <v>0</v>
          </cell>
          <cell r="AH41">
            <v>140839.42000000001</v>
          </cell>
          <cell r="AI41">
            <v>0</v>
          </cell>
          <cell r="AJ41">
            <v>1209776.26</v>
          </cell>
          <cell r="AK41">
            <v>182827.51999999999</v>
          </cell>
          <cell r="AL41">
            <v>0</v>
          </cell>
          <cell r="AM41">
            <v>1677429.78</v>
          </cell>
          <cell r="AN41">
            <v>516101.39</v>
          </cell>
          <cell r="AO41">
            <v>3586134.95</v>
          </cell>
          <cell r="AP41">
            <v>12486032.83</v>
          </cell>
          <cell r="AQ41">
            <v>0.28721171879218904</v>
          </cell>
          <cell r="AR41">
            <v>0.14898705820558059</v>
          </cell>
          <cell r="AS41">
            <v>117755.92</v>
          </cell>
          <cell r="AT41">
            <v>25549.52</v>
          </cell>
          <cell r="AU41">
            <v>80323.67</v>
          </cell>
          <cell r="AV41">
            <v>7045336</v>
          </cell>
          <cell r="AW41">
            <v>4521981</v>
          </cell>
          <cell r="AX41">
            <v>8593548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 t="str">
            <v>NO</v>
          </cell>
          <cell r="BF41" t="str">
            <v>NO</v>
          </cell>
          <cell r="BG41" t="str">
            <v>YES</v>
          </cell>
          <cell r="BH41" t="str">
            <v>NO</v>
          </cell>
          <cell r="BI41" t="str">
            <v>Shelly Barbee</v>
          </cell>
          <cell r="BJ41">
            <v>42208</v>
          </cell>
          <cell r="BK41" t="str">
            <v>816-474-7800</v>
          </cell>
          <cell r="BL41" t="str">
            <v>sbarbee@ruralcommunityhospitals.com</v>
          </cell>
          <cell r="BP41">
            <v>0.55779999999999996</v>
          </cell>
          <cell r="BQ41">
            <v>348288.77169304196</v>
          </cell>
          <cell r="BR41">
            <v>870742.90118711197</v>
          </cell>
          <cell r="BS41">
            <v>516101.39</v>
          </cell>
          <cell r="BT41">
            <v>287881.35534199997</v>
          </cell>
          <cell r="BU41">
            <v>143305.44</v>
          </cell>
          <cell r="BV41">
            <v>1735133.0628801538</v>
          </cell>
          <cell r="BW41">
            <v>1363607.588222154</v>
          </cell>
          <cell r="BY41">
            <v>168328.79901873757</v>
          </cell>
          <cell r="BZ41">
            <v>1195278.7892034163</v>
          </cell>
        </row>
        <row r="42">
          <cell r="B42" t="str">
            <v>200196450C</v>
          </cell>
          <cell r="C42">
            <v>32</v>
          </cell>
          <cell r="F42">
            <v>370229</v>
          </cell>
          <cell r="G42" t="str">
            <v>03/31/14</v>
          </cell>
          <cell r="H42">
            <v>42004</v>
          </cell>
          <cell r="I42" t="str">
            <v>NOVITAS</v>
          </cell>
          <cell r="L42">
            <v>297</v>
          </cell>
          <cell r="M42">
            <v>646</v>
          </cell>
          <cell r="N42">
            <v>943</v>
          </cell>
          <cell r="O42">
            <v>2315</v>
          </cell>
          <cell r="P42">
            <v>0.40734341252699785</v>
          </cell>
          <cell r="Q42">
            <v>0.49826512507612752</v>
          </cell>
          <cell r="R42">
            <v>0</v>
          </cell>
          <cell r="S42">
            <v>1372</v>
          </cell>
          <cell r="T42">
            <v>1906143</v>
          </cell>
          <cell r="U42">
            <v>0</v>
          </cell>
          <cell r="V42">
            <v>0</v>
          </cell>
          <cell r="W42">
            <v>1906143</v>
          </cell>
          <cell r="X42">
            <v>11771626</v>
          </cell>
          <cell r="Y42">
            <v>0.16192690797346093</v>
          </cell>
          <cell r="Z42">
            <v>0</v>
          </cell>
          <cell r="AA42">
            <v>0</v>
          </cell>
          <cell r="AB42">
            <v>0</v>
          </cell>
          <cell r="AC42">
            <v>9899781</v>
          </cell>
          <cell r="AD42">
            <v>0</v>
          </cell>
          <cell r="AE42">
            <v>0.16192690797346093</v>
          </cell>
          <cell r="AF42">
            <v>0.25</v>
          </cell>
          <cell r="AG42">
            <v>0</v>
          </cell>
          <cell r="AH42">
            <v>1193711</v>
          </cell>
          <cell r="AI42">
            <v>0</v>
          </cell>
          <cell r="AJ42">
            <v>9101498</v>
          </cell>
          <cell r="AK42">
            <v>1116648.32</v>
          </cell>
          <cell r="AL42">
            <v>56176</v>
          </cell>
          <cell r="AM42">
            <v>5302139</v>
          </cell>
          <cell r="AN42">
            <v>7634207</v>
          </cell>
          <cell r="AO42">
            <v>23210668.32</v>
          </cell>
          <cell r="AP42">
            <v>44448879</v>
          </cell>
          <cell r="AQ42">
            <v>0.52218793459335611</v>
          </cell>
          <cell r="AR42">
            <v>0.14567213989806133</v>
          </cell>
          <cell r="AS42">
            <v>1835354</v>
          </cell>
          <cell r="AT42">
            <v>155868</v>
          </cell>
          <cell r="AU42">
            <v>21375</v>
          </cell>
          <cell r="AV42">
            <v>13379374</v>
          </cell>
          <cell r="AW42">
            <v>9871260</v>
          </cell>
          <cell r="AX42">
            <v>34577617</v>
          </cell>
          <cell r="AY42">
            <v>118082</v>
          </cell>
          <cell r="AZ42">
            <v>0</v>
          </cell>
          <cell r="BA42">
            <v>0</v>
          </cell>
          <cell r="BB42">
            <v>0</v>
          </cell>
          <cell r="BC42">
            <v>5161</v>
          </cell>
          <cell r="BD42">
            <v>142</v>
          </cell>
          <cell r="BE42" t="str">
            <v>NO</v>
          </cell>
          <cell r="BF42" t="str">
            <v>NO</v>
          </cell>
          <cell r="BG42" t="str">
            <v>YES</v>
          </cell>
          <cell r="BH42" t="str">
            <v>NO</v>
          </cell>
          <cell r="BI42" t="str">
            <v>MARK SHROUT</v>
          </cell>
          <cell r="BJ42">
            <v>42219</v>
          </cell>
          <cell r="BK42" t="str">
            <v>615-465-7545</v>
          </cell>
          <cell r="BL42" t="str">
            <v>MARK_SHROUT@CHS.NET</v>
          </cell>
          <cell r="BP42">
            <v>0.31869999999999998</v>
          </cell>
          <cell r="BQ42">
            <v>1456976.9227530295</v>
          </cell>
          <cell r="BR42">
            <v>1698448.1998874</v>
          </cell>
          <cell r="BS42">
            <v>7639368</v>
          </cell>
          <cell r="BT42">
            <v>2434666.5815999997</v>
          </cell>
          <cell r="BU42">
            <v>1991364</v>
          </cell>
          <cell r="BV42">
            <v>10794793.122640429</v>
          </cell>
          <cell r="BW42">
            <v>3598727.7042404292</v>
          </cell>
          <cell r="BY42">
            <v>727403.16337085003</v>
          </cell>
          <cell r="BZ42">
            <v>2871324.5408695792</v>
          </cell>
        </row>
        <row r="43">
          <cell r="B43" t="str">
            <v>100699540A</v>
          </cell>
          <cell r="C43">
            <v>686</v>
          </cell>
          <cell r="D43" t="str">
            <v>100699540H</v>
          </cell>
          <cell r="E43" t="str">
            <v>100699540T, 100699540P</v>
          </cell>
          <cell r="F43" t="str">
            <v>37-0037</v>
          </cell>
          <cell r="G43" t="str">
            <v>01/01/2014 - 12/31/2014</v>
          </cell>
          <cell r="H43" t="str">
            <v>01/01/2014 - 12/31/2014</v>
          </cell>
          <cell r="I43" t="str">
            <v>Novitas</v>
          </cell>
          <cell r="J43" t="str">
            <v>Randy.Tennant@novitas-solutions.com</v>
          </cell>
          <cell r="K43" t="str">
            <v>904-363-5247</v>
          </cell>
          <cell r="L43">
            <v>57781</v>
          </cell>
          <cell r="M43">
            <v>14144</v>
          </cell>
          <cell r="N43">
            <v>71925</v>
          </cell>
          <cell r="O43">
            <v>136890</v>
          </cell>
          <cell r="P43">
            <v>0.52542187157571774</v>
          </cell>
          <cell r="Q43">
            <v>0.49826512507612752</v>
          </cell>
          <cell r="R43" t="str">
            <v>Meets Min.</v>
          </cell>
          <cell r="S43">
            <v>30543</v>
          </cell>
          <cell r="T43">
            <v>45922044.899999999</v>
          </cell>
          <cell r="U43">
            <v>8156.81</v>
          </cell>
          <cell r="V43">
            <v>0</v>
          </cell>
          <cell r="W43">
            <v>45930201.710000001</v>
          </cell>
          <cell r="X43">
            <v>384649483.41000003</v>
          </cell>
          <cell r="Y43">
            <v>0.11940793811243143</v>
          </cell>
          <cell r="Z43">
            <v>38089686</v>
          </cell>
          <cell r="AA43">
            <v>0</v>
          </cell>
          <cell r="AB43">
            <v>38089686</v>
          </cell>
          <cell r="AC43">
            <v>772991167.82000005</v>
          </cell>
          <cell r="AD43">
            <v>4.9275706613079472E-2</v>
          </cell>
          <cell r="AE43">
            <v>0.1686836447255109</v>
          </cell>
          <cell r="AF43">
            <v>0.25</v>
          </cell>
          <cell r="AG43">
            <v>0</v>
          </cell>
          <cell r="AH43">
            <v>131949879.56</v>
          </cell>
          <cell r="AI43">
            <v>18636.990000000002</v>
          </cell>
          <cell r="AJ43">
            <v>241547909.49000001</v>
          </cell>
          <cell r="AK43">
            <v>14155853.48</v>
          </cell>
          <cell r="AL43">
            <v>71669836</v>
          </cell>
          <cell r="AM43">
            <v>117325607.29000001</v>
          </cell>
          <cell r="AN43">
            <v>120292992.41</v>
          </cell>
          <cell r="AO43">
            <v>564992198.67000008</v>
          </cell>
          <cell r="AP43">
            <v>1617096253</v>
          </cell>
          <cell r="AQ43">
            <v>0.34938687021371762</v>
          </cell>
          <cell r="AR43">
            <v>0.12562721383660272</v>
          </cell>
          <cell r="AS43">
            <v>29664351.449999999</v>
          </cell>
          <cell r="AT43">
            <v>1744655.26</v>
          </cell>
          <cell r="AU43">
            <v>1737256</v>
          </cell>
          <cell r="AV43">
            <v>370640674</v>
          </cell>
          <cell r="AW43">
            <v>708364277</v>
          </cell>
          <cell r="AX43">
            <v>864197999</v>
          </cell>
          <cell r="AY43">
            <v>2316729</v>
          </cell>
          <cell r="AZ43">
            <v>0</v>
          </cell>
          <cell r="BA43">
            <v>0</v>
          </cell>
          <cell r="BB43">
            <v>0</v>
          </cell>
          <cell r="BC43">
            <v>168003.28</v>
          </cell>
          <cell r="BD43">
            <v>1663.83</v>
          </cell>
          <cell r="BE43" t="str">
            <v>YES</v>
          </cell>
          <cell r="BF43" t="str">
            <v>NO</v>
          </cell>
          <cell r="BG43" t="str">
            <v>NO</v>
          </cell>
          <cell r="BH43" t="str">
            <v>NO</v>
          </cell>
          <cell r="BI43" t="str">
            <v>Leslie Sheffield</v>
          </cell>
          <cell r="BJ43">
            <v>42199</v>
          </cell>
          <cell r="BK43" t="str">
            <v>405-272-6566</v>
          </cell>
          <cell r="BL43" t="str">
            <v>Leslie_Sheffield@ssmhc.com</v>
          </cell>
          <cell r="BM43" t="str">
            <v>1</v>
          </cell>
          <cell r="BN43" t="str">
            <v>1</v>
          </cell>
          <cell r="BP43">
            <v>0.26769999999999999</v>
          </cell>
          <cell r="BQ43">
            <v>19391109.158451702</v>
          </cell>
          <cell r="BR43">
            <v>30204883.634820595</v>
          </cell>
          <cell r="BS43">
            <v>120460995.69</v>
          </cell>
          <cell r="BT43">
            <v>32247408.546212997</v>
          </cell>
          <cell r="BU43">
            <v>31410670.539999999</v>
          </cell>
          <cell r="BV43">
            <v>170056988.48327231</v>
          </cell>
          <cell r="BW43">
            <v>50432730.799485303</v>
          </cell>
          <cell r="BY43">
            <v>32106382.355565768</v>
          </cell>
          <cell r="BZ43">
            <v>18326348.443919536</v>
          </cell>
        </row>
        <row r="44">
          <cell r="B44" t="str">
            <v>100740840B</v>
          </cell>
          <cell r="C44">
            <v>102</v>
          </cell>
          <cell r="F44" t="str">
            <v>37-0149</v>
          </cell>
          <cell r="G44" t="str">
            <v>12/31/2014</v>
          </cell>
          <cell r="H44">
            <v>42004</v>
          </cell>
          <cell r="I44" t="str">
            <v>Novitas Solutions</v>
          </cell>
          <cell r="J44" t="str">
            <v>carrie.rudy@novitas-solutions.com</v>
          </cell>
          <cell r="K44">
            <v>8552528782</v>
          </cell>
          <cell r="L44">
            <v>4022</v>
          </cell>
          <cell r="M44">
            <v>1778</v>
          </cell>
          <cell r="N44">
            <v>5800</v>
          </cell>
          <cell r="O44">
            <v>13224</v>
          </cell>
          <cell r="P44">
            <v>0.43859649122807015</v>
          </cell>
          <cell r="Q44">
            <v>0.49826512507612752</v>
          </cell>
          <cell r="R44">
            <v>0</v>
          </cell>
          <cell r="S44">
            <v>5370</v>
          </cell>
          <cell r="T44">
            <v>7148803</v>
          </cell>
          <cell r="U44">
            <v>0</v>
          </cell>
          <cell r="V44">
            <v>0</v>
          </cell>
          <cell r="W44">
            <v>7148803</v>
          </cell>
          <cell r="X44">
            <v>70218708</v>
          </cell>
          <cell r="Y44">
            <v>0.10180766926101802</v>
          </cell>
          <cell r="Z44">
            <v>724570</v>
          </cell>
          <cell r="AA44">
            <v>0</v>
          </cell>
          <cell r="AB44">
            <v>724570</v>
          </cell>
          <cell r="AC44">
            <v>55375006</v>
          </cell>
          <cell r="AD44">
            <v>1.3084784135282983E-2</v>
          </cell>
          <cell r="AE44">
            <v>0.114892453396301</v>
          </cell>
          <cell r="AF44">
            <v>0.25</v>
          </cell>
          <cell r="AG44">
            <v>0</v>
          </cell>
          <cell r="AH44">
            <v>8717378</v>
          </cell>
          <cell r="AI44">
            <v>0</v>
          </cell>
          <cell r="AJ44">
            <v>27044880</v>
          </cell>
          <cell r="AK44">
            <v>9197728</v>
          </cell>
          <cell r="AL44">
            <v>325973</v>
          </cell>
          <cell r="AM44">
            <v>17577310</v>
          </cell>
          <cell r="AN44">
            <v>19541061</v>
          </cell>
          <cell r="AO44">
            <v>73686952</v>
          </cell>
          <cell r="AP44">
            <v>191934657</v>
          </cell>
          <cell r="AQ44">
            <v>0.38391686604050879</v>
          </cell>
          <cell r="AR44">
            <v>0.14119915300132585</v>
          </cell>
          <cell r="AS44">
            <v>5342502</v>
          </cell>
          <cell r="AT44">
            <v>470743</v>
          </cell>
          <cell r="AU44">
            <v>63611</v>
          </cell>
          <cell r="AV44">
            <v>60728609</v>
          </cell>
          <cell r="AW44">
            <v>56981265</v>
          </cell>
          <cell r="AX44">
            <v>132059193</v>
          </cell>
          <cell r="AY44">
            <v>527473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 t="str">
            <v>YES</v>
          </cell>
          <cell r="BI44" t="str">
            <v>Aimee Knight</v>
          </cell>
          <cell r="BJ44">
            <v>42354</v>
          </cell>
          <cell r="BK44" t="str">
            <v>405-878-8194</v>
          </cell>
          <cell r="BL44" t="str">
            <v>aimee_bolin@ssmhc.com</v>
          </cell>
          <cell r="BM44" t="str">
            <v>1</v>
          </cell>
          <cell r="BN44" t="str">
            <v>1</v>
          </cell>
          <cell r="BP44">
            <v>0.33200000000000002</v>
          </cell>
          <cell r="BQ44">
            <v>2235173.1943580071</v>
          </cell>
          <cell r="BR44">
            <v>5875952.9265599996</v>
          </cell>
          <cell r="BS44">
            <v>19541061</v>
          </cell>
          <cell r="BT44">
            <v>6487632.2520000003</v>
          </cell>
          <cell r="BU44">
            <v>5813245</v>
          </cell>
          <cell r="BV44">
            <v>27652187.120918006</v>
          </cell>
          <cell r="BW44">
            <v>8785513.372918006</v>
          </cell>
          <cell r="BY44">
            <v>4740415.040204173</v>
          </cell>
          <cell r="BZ44">
            <v>4045098.3327138331</v>
          </cell>
        </row>
        <row r="45">
          <cell r="B45" t="str">
            <v>100699400A</v>
          </cell>
          <cell r="C45">
            <v>703</v>
          </cell>
          <cell r="D45" t="str">
            <v>100699400I</v>
          </cell>
          <cell r="F45" t="str">
            <v>37-0114, 37-T114</v>
          </cell>
          <cell r="G45" t="str">
            <v>09/30/2014</v>
          </cell>
          <cell r="H45">
            <v>41912</v>
          </cell>
          <cell r="I45" t="str">
            <v>Novitas Solutions, Inc.</v>
          </cell>
          <cell r="J45" t="str">
            <v>carrie.rudy@novitas-solutions.com</v>
          </cell>
          <cell r="K45" t="str">
            <v>412-802-1718</v>
          </cell>
          <cell r="L45">
            <v>22240</v>
          </cell>
          <cell r="M45">
            <v>17353</v>
          </cell>
          <cell r="N45">
            <v>39593</v>
          </cell>
          <cell r="O45">
            <v>152709</v>
          </cell>
          <cell r="P45">
            <v>0.25927090086373428</v>
          </cell>
          <cell r="Q45">
            <v>0.49826512507612752</v>
          </cell>
          <cell r="R45">
            <v>0</v>
          </cell>
          <cell r="S45">
            <v>54702</v>
          </cell>
          <cell r="T45">
            <v>34690736.700000003</v>
          </cell>
          <cell r="U45">
            <v>0</v>
          </cell>
          <cell r="V45">
            <v>3194729</v>
          </cell>
          <cell r="W45">
            <v>37885465.700000003</v>
          </cell>
          <cell r="X45">
            <v>458148912</v>
          </cell>
          <cell r="Y45">
            <v>8.2692471176271182E-2</v>
          </cell>
          <cell r="Z45">
            <v>11996968</v>
          </cell>
          <cell r="AA45">
            <v>1852943</v>
          </cell>
          <cell r="AB45">
            <v>10144025</v>
          </cell>
          <cell r="AC45">
            <v>904409564</v>
          </cell>
          <cell r="AD45">
            <v>1.1216185015929353E-2</v>
          </cell>
          <cell r="AE45">
            <v>9.390865619220054E-2</v>
          </cell>
          <cell r="AF45">
            <v>0.25</v>
          </cell>
          <cell r="AG45">
            <v>0</v>
          </cell>
          <cell r="AH45">
            <v>107062648.91</v>
          </cell>
          <cell r="AI45">
            <v>0</v>
          </cell>
          <cell r="AJ45">
            <v>159655454</v>
          </cell>
          <cell r="AK45">
            <v>2095638</v>
          </cell>
          <cell r="AL45">
            <v>20684427</v>
          </cell>
          <cell r="AM45">
            <v>73726636.480000004</v>
          </cell>
          <cell r="AN45">
            <v>127122172.48999999</v>
          </cell>
          <cell r="AO45">
            <v>383284327.97000003</v>
          </cell>
          <cell r="AP45">
            <v>1546940686</v>
          </cell>
          <cell r="AQ45">
            <v>0.24776924638337428</v>
          </cell>
          <cell r="AR45">
            <v>6.2385521535115923E-2</v>
          </cell>
          <cell r="AS45">
            <v>31440525.039999999</v>
          </cell>
          <cell r="AT45">
            <v>2129333.39</v>
          </cell>
          <cell r="AU45">
            <v>3063083.88</v>
          </cell>
          <cell r="AV45">
            <v>426465336</v>
          </cell>
          <cell r="AW45">
            <v>898864750</v>
          </cell>
          <cell r="AX45">
            <v>631930940</v>
          </cell>
          <cell r="AY45">
            <v>1468286</v>
          </cell>
          <cell r="AZ45">
            <v>0</v>
          </cell>
          <cell r="BA45">
            <v>0</v>
          </cell>
          <cell r="BB45">
            <v>0</v>
          </cell>
          <cell r="BC45">
            <v>1065985.1299999999</v>
          </cell>
          <cell r="BD45">
            <v>54973.9</v>
          </cell>
          <cell r="BE45" t="str">
            <v>YES</v>
          </cell>
          <cell r="BF45" t="str">
            <v>NO</v>
          </cell>
          <cell r="BG45" t="str">
            <v>NO</v>
          </cell>
          <cell r="BH45" t="str">
            <v>NO</v>
          </cell>
          <cell r="BI45" t="str">
            <v>Carolyn Geibert-Campbell</v>
          </cell>
          <cell r="BJ45">
            <v>42213</v>
          </cell>
          <cell r="BK45" t="str">
            <v>918-744-3386</v>
          </cell>
          <cell r="BL45" t="str">
            <v>Carolyn.Geibert@sjmc.org</v>
          </cell>
          <cell r="BM45" t="str">
            <v>1</v>
          </cell>
          <cell r="BN45" t="str">
            <v>1</v>
          </cell>
          <cell r="BP45">
            <v>0.2979</v>
          </cell>
          <cell r="BQ45">
            <v>11412935.971780099</v>
          </cell>
          <cell r="BR45">
            <v>19240282.587685056</v>
          </cell>
          <cell r="BS45">
            <v>128188157.61999999</v>
          </cell>
          <cell r="BT45">
            <v>38187252.154997997</v>
          </cell>
          <cell r="BU45">
            <v>33624832.329999998</v>
          </cell>
          <cell r="BV45">
            <v>158841376.17946514</v>
          </cell>
          <cell r="BW45">
            <v>35215638.384463146</v>
          </cell>
          <cell r="BY45">
            <v>23032591.225310773</v>
          </cell>
          <cell r="BZ45">
            <v>12183047.159152374</v>
          </cell>
        </row>
        <row r="46">
          <cell r="B46" t="str">
            <v>200106410A</v>
          </cell>
          <cell r="C46">
            <v>36</v>
          </cell>
          <cell r="F46" t="str">
            <v>37-0227</v>
          </cell>
          <cell r="G46" t="str">
            <v>12/31/2014</v>
          </cell>
          <cell r="H46">
            <v>42004</v>
          </cell>
          <cell r="I46" t="str">
            <v>Novitas, Inc</v>
          </cell>
          <cell r="J46" t="str">
            <v>carrie.rudy@novitas-solutions.com</v>
          </cell>
          <cell r="K46" t="str">
            <v>412-802-1718</v>
          </cell>
          <cell r="L46">
            <v>782</v>
          </cell>
          <cell r="M46">
            <v>390</v>
          </cell>
          <cell r="N46">
            <v>1172</v>
          </cell>
          <cell r="O46">
            <v>4366</v>
          </cell>
          <cell r="P46">
            <v>0.2684379294548786</v>
          </cell>
          <cell r="Q46">
            <v>0.49826512507612752</v>
          </cell>
          <cell r="R46">
            <v>0</v>
          </cell>
          <cell r="S46">
            <v>1154</v>
          </cell>
          <cell r="T46">
            <v>2313380.77</v>
          </cell>
          <cell r="U46">
            <v>0</v>
          </cell>
          <cell r="V46">
            <v>5567.38</v>
          </cell>
          <cell r="W46">
            <v>2318948.15</v>
          </cell>
          <cell r="X46">
            <v>33401151.899999999</v>
          </cell>
          <cell r="Y46">
            <v>6.9427190922717846E-2</v>
          </cell>
          <cell r="Z46">
            <v>204850</v>
          </cell>
          <cell r="AA46">
            <v>1169</v>
          </cell>
          <cell r="AB46">
            <v>203681</v>
          </cell>
          <cell r="AC46">
            <v>19344938</v>
          </cell>
          <cell r="AD46">
            <v>1.0528904253919035E-2</v>
          </cell>
          <cell r="AE46">
            <v>7.9956095176636877E-2</v>
          </cell>
          <cell r="AF46">
            <v>0.25</v>
          </cell>
          <cell r="AG46">
            <v>0</v>
          </cell>
          <cell r="AH46">
            <v>3531290</v>
          </cell>
          <cell r="AI46">
            <v>0</v>
          </cell>
          <cell r="AJ46">
            <v>13522777.26</v>
          </cell>
          <cell r="AK46">
            <v>341256</v>
          </cell>
          <cell r="AL46">
            <v>975475</v>
          </cell>
          <cell r="AM46">
            <v>5427061.1200000001</v>
          </cell>
          <cell r="AN46">
            <v>5202845.7300000004</v>
          </cell>
          <cell r="AO46">
            <v>25469415.109999999</v>
          </cell>
          <cell r="AP46">
            <v>91691272</v>
          </cell>
          <cell r="AQ46">
            <v>0.27777360434044363</v>
          </cell>
          <cell r="AR46">
            <v>7.354889917984779E-2</v>
          </cell>
          <cell r="AS46">
            <v>1153718.28</v>
          </cell>
          <cell r="AT46">
            <v>121760.82</v>
          </cell>
          <cell r="AU46">
            <v>517004.4</v>
          </cell>
          <cell r="AV46">
            <v>27194742</v>
          </cell>
          <cell r="AW46">
            <v>21779836</v>
          </cell>
          <cell r="AX46">
            <v>78095337</v>
          </cell>
          <cell r="AY46">
            <v>47552</v>
          </cell>
          <cell r="AZ46">
            <v>0</v>
          </cell>
          <cell r="BA46">
            <v>0</v>
          </cell>
          <cell r="BB46">
            <v>0</v>
          </cell>
          <cell r="BC46">
            <v>4580.1499999999996</v>
          </cell>
          <cell r="BD46">
            <v>568.80999999999995</v>
          </cell>
          <cell r="BE46" t="str">
            <v>YES</v>
          </cell>
          <cell r="BF46" t="str">
            <v>NO</v>
          </cell>
          <cell r="BG46" t="str">
            <v>NO</v>
          </cell>
          <cell r="BH46" t="str">
            <v>NO</v>
          </cell>
          <cell r="BI46" t="str">
            <v>Carolyn Geibert-Campbell</v>
          </cell>
          <cell r="BJ46">
            <v>42213</v>
          </cell>
          <cell r="BK46" t="str">
            <v>918-744-3386</v>
          </cell>
          <cell r="BL46" t="str">
            <v>Carolyn.Geibert@sjmc.org</v>
          </cell>
          <cell r="BM46" t="str">
            <v>1</v>
          </cell>
          <cell r="BN46" t="str">
            <v>1</v>
          </cell>
          <cell r="BP46">
            <v>0.32200000000000001</v>
          </cell>
          <cell r="BQ46">
            <v>1743146.4740607422</v>
          </cell>
          <cell r="BR46">
            <v>1252658.44769152</v>
          </cell>
          <cell r="BS46">
            <v>5207425.8800000008</v>
          </cell>
          <cell r="BT46">
            <v>1676791.1333600003</v>
          </cell>
          <cell r="BU46">
            <v>1276047.9100000001</v>
          </cell>
          <cell r="BV46">
            <v>8203230.8017522627</v>
          </cell>
          <cell r="BW46">
            <v>3396548.1451122621</v>
          </cell>
          <cell r="BY46">
            <v>1296748.5297194785</v>
          </cell>
          <cell r="BZ46">
            <v>2099799.6153927837</v>
          </cell>
        </row>
        <row r="47">
          <cell r="B47" t="str">
            <v>100690020A</v>
          </cell>
          <cell r="C47">
            <v>229</v>
          </cell>
          <cell r="D47" t="str">
            <v>100690020C</v>
          </cell>
          <cell r="F47" t="str">
            <v>37-0026</v>
          </cell>
          <cell r="G47">
            <v>42004</v>
          </cell>
          <cell r="H47">
            <v>42004</v>
          </cell>
          <cell r="I47" t="str">
            <v>Novitas/Adam Weber</v>
          </cell>
          <cell r="J47" t="str">
            <v>Adam.Weber@novitas-solutions.com</v>
          </cell>
          <cell r="K47">
            <v>4108915540</v>
          </cell>
          <cell r="L47">
            <v>1906</v>
          </cell>
          <cell r="M47">
            <v>2264</v>
          </cell>
          <cell r="N47">
            <v>4170</v>
          </cell>
          <cell r="O47">
            <v>21826</v>
          </cell>
          <cell r="P47">
            <v>0.19105653807385686</v>
          </cell>
          <cell r="Q47">
            <v>0.49826512507612752</v>
          </cell>
          <cell r="R47">
            <v>0</v>
          </cell>
          <cell r="S47">
            <v>13674</v>
          </cell>
          <cell r="T47">
            <v>2910055</v>
          </cell>
          <cell r="U47">
            <v>87216</v>
          </cell>
          <cell r="V47">
            <v>0</v>
          </cell>
          <cell r="W47">
            <v>2997271</v>
          </cell>
          <cell r="X47">
            <v>77437630</v>
          </cell>
          <cell r="Y47">
            <v>3.8705613795256909E-2</v>
          </cell>
          <cell r="Z47">
            <v>3051876</v>
          </cell>
          <cell r="AA47">
            <v>0</v>
          </cell>
          <cell r="AB47">
            <v>3051876</v>
          </cell>
          <cell r="AC47">
            <v>197836876</v>
          </cell>
          <cell r="AD47">
            <v>1.5426224178752196E-2</v>
          </cell>
          <cell r="AE47">
            <v>5.4131837974009105E-2</v>
          </cell>
          <cell r="AF47">
            <v>0.25</v>
          </cell>
          <cell r="AG47">
            <v>0</v>
          </cell>
          <cell r="AH47">
            <v>12369984</v>
          </cell>
          <cell r="AI47">
            <v>524950</v>
          </cell>
          <cell r="AJ47">
            <v>23319859</v>
          </cell>
          <cell r="AK47">
            <v>3891222</v>
          </cell>
          <cell r="AL47">
            <v>348989</v>
          </cell>
          <cell r="AM47">
            <v>19956050</v>
          </cell>
          <cell r="AN47">
            <v>35246409</v>
          </cell>
          <cell r="AO47">
            <v>82762529</v>
          </cell>
          <cell r="AP47">
            <v>378214944</v>
          </cell>
          <cell r="AQ47">
            <v>0.2188240584168985</v>
          </cell>
          <cell r="AR47">
            <v>6.3974894127927423E-2</v>
          </cell>
          <cell r="AS47">
            <v>4416952</v>
          </cell>
          <cell r="AT47">
            <v>313178</v>
          </cell>
          <cell r="AU47">
            <v>418526</v>
          </cell>
          <cell r="AV47">
            <v>70244267</v>
          </cell>
          <cell r="AW47">
            <v>197836767</v>
          </cell>
          <cell r="AX47">
            <v>180378179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296347</v>
          </cell>
          <cell r="BD47">
            <v>34162</v>
          </cell>
          <cell r="BE47" t="str">
            <v>YES</v>
          </cell>
          <cell r="BI47" t="str">
            <v>John Stone</v>
          </cell>
          <cell r="BJ47">
            <v>42207</v>
          </cell>
          <cell r="BK47">
            <v>5802493909</v>
          </cell>
          <cell r="BL47" t="str">
            <v>john.stone@uhsinc.com</v>
          </cell>
          <cell r="BM47" t="str">
            <v>1</v>
          </cell>
          <cell r="BN47" t="str">
            <v>1</v>
          </cell>
          <cell r="BP47">
            <v>0.1988</v>
          </cell>
          <cell r="BQ47">
            <v>1565328.2565874397</v>
          </cell>
          <cell r="BR47">
            <v>3612614.0013200003</v>
          </cell>
          <cell r="BS47">
            <v>35542756</v>
          </cell>
          <cell r="BT47">
            <v>7065899.8928000005</v>
          </cell>
          <cell r="BU47">
            <v>4764292</v>
          </cell>
          <cell r="BV47">
            <v>40720698.257907443</v>
          </cell>
          <cell r="BW47">
            <v>7479550.1507074405</v>
          </cell>
          <cell r="BY47">
            <v>2555983.2992847594</v>
          </cell>
          <cell r="BZ47">
            <v>4923566.8514226805</v>
          </cell>
        </row>
        <row r="48">
          <cell r="B48" t="str">
            <v>100699950A</v>
          </cell>
          <cell r="C48">
            <v>117</v>
          </cell>
          <cell r="F48" t="str">
            <v>37-0049</v>
          </cell>
          <cell r="G48" t="str">
            <v>2014</v>
          </cell>
          <cell r="H48" t="str">
            <v>December 31</v>
          </cell>
          <cell r="I48" t="str">
            <v>Novitas; David Cipollone</v>
          </cell>
          <cell r="J48" t="str">
            <v>dave.cipollone@novitas-solutions.com</v>
          </cell>
          <cell r="K48" t="str">
            <v>412-802-1731</v>
          </cell>
          <cell r="L48">
            <v>2843</v>
          </cell>
          <cell r="M48">
            <v>1961</v>
          </cell>
          <cell r="N48">
            <v>4804</v>
          </cell>
          <cell r="O48">
            <v>16900</v>
          </cell>
          <cell r="P48">
            <v>0.2842603550295858</v>
          </cell>
          <cell r="Q48">
            <v>0.49826512507612752</v>
          </cell>
          <cell r="R48">
            <v>0</v>
          </cell>
          <cell r="S48">
            <v>9522</v>
          </cell>
          <cell r="T48">
            <v>6511724</v>
          </cell>
          <cell r="U48">
            <v>0</v>
          </cell>
          <cell r="V48">
            <v>0</v>
          </cell>
          <cell r="W48">
            <v>6511724</v>
          </cell>
          <cell r="X48">
            <v>100071936</v>
          </cell>
          <cell r="Y48">
            <v>6.5070430934802734E-2</v>
          </cell>
          <cell r="Z48">
            <v>1785468</v>
          </cell>
          <cell r="AA48">
            <v>0</v>
          </cell>
          <cell r="AB48">
            <v>1785468</v>
          </cell>
          <cell r="AC48">
            <v>104437020</v>
          </cell>
          <cell r="AD48">
            <v>1.7096121662605848E-2</v>
          </cell>
          <cell r="AE48">
            <v>8.2166552597408585E-2</v>
          </cell>
          <cell r="AF48">
            <v>0.25</v>
          </cell>
          <cell r="AG48">
            <v>0</v>
          </cell>
          <cell r="AH48">
            <v>12752573</v>
          </cell>
          <cell r="AI48">
            <v>0</v>
          </cell>
          <cell r="AJ48">
            <v>26952505</v>
          </cell>
          <cell r="AK48">
            <v>22647267</v>
          </cell>
          <cell r="AL48">
            <v>5866697</v>
          </cell>
          <cell r="AM48">
            <v>7283177</v>
          </cell>
          <cell r="AN48">
            <v>19031468</v>
          </cell>
          <cell r="AO48">
            <v>81781114</v>
          </cell>
          <cell r="AP48">
            <v>350442715</v>
          </cell>
          <cell r="AQ48">
            <v>0.23336514214598525</v>
          </cell>
          <cell r="AR48">
            <v>0.10214833828119384</v>
          </cell>
          <cell r="AS48">
            <v>4641115</v>
          </cell>
          <cell r="AT48">
            <v>281385</v>
          </cell>
          <cell r="AU48">
            <v>607</v>
          </cell>
          <cell r="AV48">
            <v>86834184</v>
          </cell>
          <cell r="AW48">
            <v>104812330</v>
          </cell>
          <cell r="AX48">
            <v>206760569</v>
          </cell>
          <cell r="AY48">
            <v>318672</v>
          </cell>
          <cell r="AZ48">
            <v>0</v>
          </cell>
          <cell r="BA48">
            <v>0</v>
          </cell>
          <cell r="BB48">
            <v>0</v>
          </cell>
          <cell r="BC48">
            <v>318333</v>
          </cell>
          <cell r="BD48">
            <v>47619</v>
          </cell>
          <cell r="BE48" t="str">
            <v>YES</v>
          </cell>
          <cell r="BF48" t="str">
            <v>YES</v>
          </cell>
          <cell r="BG48" t="str">
            <v>NO</v>
          </cell>
          <cell r="BH48" t="str">
            <v>NO</v>
          </cell>
          <cell r="BI48" t="str">
            <v>Bill Clark - BKD, LLP</v>
          </cell>
          <cell r="BJ48">
            <v>42209</v>
          </cell>
          <cell r="BK48" t="str">
            <v>918-584-2900</v>
          </cell>
          <cell r="BL48" t="str">
            <v>wdclark@bkd.com</v>
          </cell>
          <cell r="BM48" t="str">
            <v>1</v>
          </cell>
          <cell r="BN48" t="str">
            <v>1</v>
          </cell>
          <cell r="BP48">
            <v>0.31519999999999998</v>
          </cell>
          <cell r="BQ48">
            <v>3558648.3425483829</v>
          </cell>
          <cell r="BR48">
            <v>2336361.2974271998</v>
          </cell>
          <cell r="BS48">
            <v>19349801</v>
          </cell>
          <cell r="BT48">
            <v>6099057.2752</v>
          </cell>
          <cell r="BU48">
            <v>4970119</v>
          </cell>
          <cell r="BV48">
            <v>25244810.639975585</v>
          </cell>
          <cell r="BW48">
            <v>7023947.9151755832</v>
          </cell>
          <cell r="BY48">
            <v>4535847.9987759897</v>
          </cell>
          <cell r="BZ48">
            <v>2488099.9163995935</v>
          </cell>
        </row>
        <row r="49">
          <cell r="B49" t="str">
            <v>100699870E</v>
          </cell>
          <cell r="C49">
            <v>25</v>
          </cell>
          <cell r="F49" t="str">
            <v>37-1323</v>
          </cell>
          <cell r="G49" t="str">
            <v>09/30/14</v>
          </cell>
          <cell r="H49">
            <v>41912</v>
          </cell>
          <cell r="I49" t="str">
            <v>Novitas</v>
          </cell>
          <cell r="J49" t="str">
            <v>Novitas-solutions.com</v>
          </cell>
          <cell r="K49" t="str">
            <v>(855)252-8782</v>
          </cell>
          <cell r="L49">
            <v>544</v>
          </cell>
          <cell r="M49">
            <v>127</v>
          </cell>
          <cell r="N49">
            <v>671</v>
          </cell>
          <cell r="O49">
            <v>1796</v>
          </cell>
          <cell r="P49">
            <v>0.37360801781737196</v>
          </cell>
          <cell r="Q49">
            <v>0.49826512507612752</v>
          </cell>
          <cell r="R49">
            <v>0</v>
          </cell>
          <cell r="S49">
            <v>1026</v>
          </cell>
          <cell r="T49">
            <v>1724967</v>
          </cell>
          <cell r="U49">
            <v>0</v>
          </cell>
          <cell r="V49">
            <v>0</v>
          </cell>
          <cell r="W49">
            <v>1724967</v>
          </cell>
          <cell r="X49">
            <v>16736370</v>
          </cell>
          <cell r="Y49">
            <v>0.10306697330424698</v>
          </cell>
          <cell r="Z49">
            <v>206114.42</v>
          </cell>
          <cell r="AA49">
            <v>0</v>
          </cell>
          <cell r="AB49">
            <v>206114.42</v>
          </cell>
          <cell r="AC49">
            <v>7001339</v>
          </cell>
          <cell r="AD49">
            <v>2.9439285828039466E-2</v>
          </cell>
          <cell r="AE49">
            <v>0.13250625913228645</v>
          </cell>
          <cell r="AF49">
            <v>0.25</v>
          </cell>
          <cell r="AG49">
            <v>0</v>
          </cell>
          <cell r="AH49">
            <v>1245835.06</v>
          </cell>
          <cell r="AI49">
            <v>0</v>
          </cell>
          <cell r="AJ49">
            <v>5748755</v>
          </cell>
          <cell r="AK49">
            <v>2570774</v>
          </cell>
          <cell r="AL49">
            <v>372578</v>
          </cell>
          <cell r="AM49">
            <v>3081494.13</v>
          </cell>
          <cell r="AN49">
            <v>0</v>
          </cell>
          <cell r="AO49">
            <v>11773601.129999999</v>
          </cell>
          <cell r="AP49">
            <v>38303531</v>
          </cell>
          <cell r="AQ49">
            <v>0.30737639122617699</v>
          </cell>
          <cell r="AR49">
            <v>0.15729218619557556</v>
          </cell>
          <cell r="AS49">
            <v>0</v>
          </cell>
          <cell r="AT49">
            <v>0</v>
          </cell>
          <cell r="AU49">
            <v>362775</v>
          </cell>
          <cell r="AV49">
            <v>15278245</v>
          </cell>
          <cell r="AW49">
            <v>6963778</v>
          </cell>
          <cell r="AX49">
            <v>28209508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 t="str">
            <v>YES</v>
          </cell>
          <cell r="BF49" t="str">
            <v>NO</v>
          </cell>
          <cell r="BG49" t="str">
            <v>NO</v>
          </cell>
          <cell r="BH49" t="str">
            <v>NO</v>
          </cell>
          <cell r="BI49" t="str">
            <v>Stephanie Helton</v>
          </cell>
          <cell r="BJ49">
            <v>42212</v>
          </cell>
          <cell r="BK49" t="str">
            <v>580.774.4762</v>
          </cell>
          <cell r="BL49" t="str">
            <v>shelton@weatherfordhospital.com</v>
          </cell>
          <cell r="BM49" t="str">
            <v>1</v>
          </cell>
          <cell r="BN49" t="str">
            <v>1</v>
          </cell>
          <cell r="BP49">
            <v>0.41220000000000001</v>
          </cell>
          <cell r="BQ49">
            <v>637006.79236246995</v>
          </cell>
          <cell r="BR49">
            <v>923750.38423294807</v>
          </cell>
          <cell r="BS49">
            <v>0</v>
          </cell>
          <cell r="BT49">
            <v>0</v>
          </cell>
          <cell r="BU49">
            <v>0</v>
          </cell>
          <cell r="BV49">
            <v>1560757.176595418</v>
          </cell>
          <cell r="BW49">
            <v>1560757.176595418</v>
          </cell>
          <cell r="BY49">
            <v>597740.48915481125</v>
          </cell>
          <cell r="BZ49">
            <v>963016.68744060677</v>
          </cell>
        </row>
        <row r="50">
          <cell r="B50" t="str">
            <v>200019120A</v>
          </cell>
          <cell r="C50">
            <v>87</v>
          </cell>
          <cell r="F50">
            <v>370002</v>
          </cell>
          <cell r="G50" t="str">
            <v>5/31/14</v>
          </cell>
          <cell r="H50">
            <v>42004</v>
          </cell>
          <cell r="I50" t="str">
            <v>WPS</v>
          </cell>
          <cell r="L50">
            <v>1197</v>
          </cell>
          <cell r="M50">
            <v>668</v>
          </cell>
          <cell r="N50">
            <v>1865</v>
          </cell>
          <cell r="O50">
            <v>5755</v>
          </cell>
          <cell r="P50">
            <v>0.32406602953953084</v>
          </cell>
          <cell r="Q50">
            <v>0.49826512507612752</v>
          </cell>
          <cell r="R50">
            <v>0</v>
          </cell>
          <cell r="S50">
            <v>2932</v>
          </cell>
          <cell r="T50">
            <v>2009631</v>
          </cell>
          <cell r="U50">
            <v>0</v>
          </cell>
          <cell r="V50">
            <v>52519</v>
          </cell>
          <cell r="W50">
            <v>2062150</v>
          </cell>
          <cell r="X50">
            <v>32766788</v>
          </cell>
          <cell r="Y50">
            <v>6.2934151495105353E-2</v>
          </cell>
          <cell r="Z50">
            <v>101470</v>
          </cell>
          <cell r="AA50">
            <v>0</v>
          </cell>
          <cell r="AB50">
            <v>101470</v>
          </cell>
          <cell r="AC50">
            <v>35767089</v>
          </cell>
          <cell r="AD50">
            <v>2.8369655691018077E-3</v>
          </cell>
          <cell r="AE50">
            <v>6.5771117064207157E-2</v>
          </cell>
          <cell r="AF50">
            <v>0.25</v>
          </cell>
          <cell r="AG50">
            <v>0</v>
          </cell>
          <cell r="AH50">
            <v>6601037</v>
          </cell>
          <cell r="AI50">
            <v>0</v>
          </cell>
          <cell r="AJ50">
            <v>17624345</v>
          </cell>
          <cell r="AK50">
            <v>1919386</v>
          </cell>
          <cell r="AL50">
            <v>175113</v>
          </cell>
          <cell r="AM50">
            <v>7655540</v>
          </cell>
          <cell r="AN50">
            <v>8235307</v>
          </cell>
          <cell r="AO50">
            <v>35609691</v>
          </cell>
          <cell r="AP50">
            <v>123880026</v>
          </cell>
          <cell r="AQ50">
            <v>0.28745304751550504</v>
          </cell>
          <cell r="AR50">
            <v>7.8705496881313217E-2</v>
          </cell>
          <cell r="AS50">
            <v>1393938</v>
          </cell>
          <cell r="AT50">
            <v>99722</v>
          </cell>
          <cell r="AU50">
            <v>584472</v>
          </cell>
          <cell r="AV50">
            <v>28370709</v>
          </cell>
          <cell r="AW50">
            <v>35767090</v>
          </cell>
          <cell r="AX50">
            <v>87454296</v>
          </cell>
          <cell r="AY50">
            <v>199171</v>
          </cell>
          <cell r="AZ50">
            <v>0</v>
          </cell>
          <cell r="BA50">
            <v>0</v>
          </cell>
          <cell r="BB50">
            <v>0</v>
          </cell>
          <cell r="BC50">
            <v>77884</v>
          </cell>
          <cell r="BD50">
            <v>25640</v>
          </cell>
          <cell r="BE50" t="str">
            <v>YES</v>
          </cell>
          <cell r="BF50" t="str">
            <v>NO</v>
          </cell>
          <cell r="BG50" t="str">
            <v>NO</v>
          </cell>
          <cell r="BH50" t="str">
            <v>NO</v>
          </cell>
          <cell r="BI50" t="str">
            <v>GARY WOLFE</v>
          </cell>
          <cell r="BJ50">
            <v>42219</v>
          </cell>
          <cell r="BK50" t="str">
            <v>580571-8047</v>
          </cell>
          <cell r="BL50" t="str">
            <v>GWOLFE@WOODWARDHOSPITAL.COM</v>
          </cell>
          <cell r="BM50" t="str">
            <v>1</v>
          </cell>
          <cell r="BN50" t="str">
            <v>1</v>
          </cell>
          <cell r="BP50">
            <v>0.2233</v>
          </cell>
          <cell r="BQ50">
            <v>1676382.1736329831</v>
          </cell>
          <cell r="BR50">
            <v>1145260.2634759999</v>
          </cell>
          <cell r="BS50">
            <v>8313191</v>
          </cell>
          <cell r="BT50">
            <v>1856335.5503</v>
          </cell>
          <cell r="BU50">
            <v>1519300</v>
          </cell>
          <cell r="BV50">
            <v>11134833.437108982</v>
          </cell>
          <cell r="BW50">
            <v>3158677.9874089835</v>
          </cell>
          <cell r="BY50">
            <v>1613757.5673767822</v>
          </cell>
          <cell r="BZ50">
            <v>1544920.4200322013</v>
          </cell>
        </row>
        <row r="54">
          <cell r="B54" t="str">
            <v>100700640A</v>
          </cell>
          <cell r="C54">
            <v>15</v>
          </cell>
          <cell r="F54" t="str">
            <v>37-4006</v>
          </cell>
          <cell r="G54" t="str">
            <v>FY2014</v>
          </cell>
          <cell r="H54">
            <v>41820</v>
          </cell>
          <cell r="I54" t="str">
            <v>Novitas Solutions</v>
          </cell>
          <cell r="J54" t="str">
            <v>www.novitas-solutions.com</v>
          </cell>
          <cell r="K54" t="str">
            <v>412-802-1890</v>
          </cell>
          <cell r="L54">
            <v>988</v>
          </cell>
          <cell r="M54">
            <v>0</v>
          </cell>
          <cell r="N54">
            <v>988</v>
          </cell>
          <cell r="O54">
            <v>4952</v>
          </cell>
          <cell r="P54">
            <v>0.19951534733441034</v>
          </cell>
          <cell r="Q54">
            <v>0.49826512507612752</v>
          </cell>
          <cell r="R54">
            <v>0</v>
          </cell>
          <cell r="S54">
            <v>1106</v>
          </cell>
          <cell r="T54">
            <v>55261.71</v>
          </cell>
          <cell r="U54">
            <v>0</v>
          </cell>
          <cell r="V54">
            <v>5120070</v>
          </cell>
          <cell r="W54">
            <v>5175331.71</v>
          </cell>
          <cell r="X54">
            <v>1678903.57</v>
          </cell>
          <cell r="Y54">
            <v>3.0825663858705119</v>
          </cell>
          <cell r="Z54">
            <v>1107477.67</v>
          </cell>
          <cell r="AA54">
            <v>1651782.58</v>
          </cell>
          <cell r="AB54">
            <v>-544304.91000000015</v>
          </cell>
          <cell r="AC54">
            <v>2456192</v>
          </cell>
          <cell r="AD54">
            <v>-0.22160519617358909</v>
          </cell>
          <cell r="AE54">
            <v>2.8609611896969227</v>
          </cell>
          <cell r="AF54">
            <v>0.25</v>
          </cell>
          <cell r="AG54" t="str">
            <v>Meets Min.</v>
          </cell>
          <cell r="AH54">
            <v>486700.7</v>
          </cell>
          <cell r="AI54">
            <v>0</v>
          </cell>
          <cell r="AJ54">
            <v>486701</v>
          </cell>
          <cell r="AK54">
            <v>53819.54</v>
          </cell>
          <cell r="AL54">
            <v>455767</v>
          </cell>
          <cell r="AM54">
            <v>1563245</v>
          </cell>
          <cell r="AN54">
            <v>0</v>
          </cell>
          <cell r="AO54">
            <v>2559532.54</v>
          </cell>
          <cell r="AP54">
            <v>2589121</v>
          </cell>
          <cell r="AQ54">
            <v>0.98857200571159098</v>
          </cell>
          <cell r="AR54">
            <v>0.80059276488043629</v>
          </cell>
          <cell r="AS54">
            <v>0</v>
          </cell>
          <cell r="AT54">
            <v>0</v>
          </cell>
          <cell r="AU54">
            <v>0</v>
          </cell>
          <cell r="AV54">
            <v>9654912</v>
          </cell>
          <cell r="AW54">
            <v>2561022</v>
          </cell>
          <cell r="AX54">
            <v>2115061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 t="str">
            <v>NO</v>
          </cell>
          <cell r="BF54" t="str">
            <v>NO</v>
          </cell>
          <cell r="BG54" t="str">
            <v>YES</v>
          </cell>
          <cell r="BH54" t="str">
            <v>NO</v>
          </cell>
          <cell r="BI54" t="str">
            <v>Kirsten Reding</v>
          </cell>
          <cell r="BJ54">
            <v>42247</v>
          </cell>
          <cell r="BK54" t="str">
            <v>918-426-7829</v>
          </cell>
          <cell r="BL54" t="str">
            <v>kkreding@odmhsas.org</v>
          </cell>
          <cell r="BP54">
            <v>1.33771439683064</v>
          </cell>
          <cell r="BQ54">
            <v>-35240.998797644068</v>
          </cell>
          <cell r="BR54">
            <v>2128816.498434437</v>
          </cell>
          <cell r="BS54">
            <v>0</v>
          </cell>
          <cell r="BT54">
            <v>0</v>
          </cell>
          <cell r="BU54">
            <v>0</v>
          </cell>
          <cell r="BV54">
            <v>2093575.4996367928</v>
          </cell>
          <cell r="BW54">
            <v>2093575.4996367928</v>
          </cell>
          <cell r="BY54">
            <v>0</v>
          </cell>
          <cell r="BZ54">
            <v>2093575.4996367928</v>
          </cell>
        </row>
        <row r="55">
          <cell r="B55" t="str">
            <v>100690030A</v>
          </cell>
          <cell r="C55">
            <v>182</v>
          </cell>
          <cell r="F55" t="str">
            <v>37-4000</v>
          </cell>
          <cell r="G55" t="str">
            <v>FY14</v>
          </cell>
          <cell r="H55">
            <v>41820</v>
          </cell>
          <cell r="I55" t="str">
            <v>Novitas Solutions, Inc</v>
          </cell>
          <cell r="J55" t="str">
            <v>www.novitas-solutions.com</v>
          </cell>
          <cell r="K55" t="str">
            <v>412-802-1890</v>
          </cell>
          <cell r="L55">
            <v>855</v>
          </cell>
          <cell r="M55">
            <v>22</v>
          </cell>
          <cell r="N55">
            <v>877</v>
          </cell>
          <cell r="O55">
            <v>41437</v>
          </cell>
          <cell r="P55">
            <v>2.1164659603735793E-2</v>
          </cell>
          <cell r="Q55">
            <v>0.49826512507612752</v>
          </cell>
          <cell r="R55">
            <v>0</v>
          </cell>
          <cell r="S55">
            <v>11757</v>
          </cell>
          <cell r="T55">
            <v>549062</v>
          </cell>
          <cell r="U55">
            <v>0</v>
          </cell>
          <cell r="V55">
            <v>16378497</v>
          </cell>
          <cell r="W55">
            <v>16927559</v>
          </cell>
          <cell r="X55">
            <v>3883071.98</v>
          </cell>
          <cell r="Y55">
            <v>4.359321456616418</v>
          </cell>
          <cell r="Z55">
            <v>14252053</v>
          </cell>
          <cell r="AA55">
            <v>14885529</v>
          </cell>
          <cell r="AB55">
            <v>-633476</v>
          </cell>
          <cell r="AC55">
            <v>20523123</v>
          </cell>
          <cell r="AD55">
            <v>-3.08664524400112E-2</v>
          </cell>
          <cell r="AE55">
            <v>4.3284550041764067</v>
          </cell>
          <cell r="AF55">
            <v>0.25</v>
          </cell>
          <cell r="AG55" t="str">
            <v>Meets Min.</v>
          </cell>
          <cell r="AH55">
            <v>424576</v>
          </cell>
          <cell r="AI55">
            <v>0</v>
          </cell>
          <cell r="AJ55">
            <v>424576</v>
          </cell>
          <cell r="AK55">
            <v>485993.52</v>
          </cell>
          <cell r="AL55">
            <v>54226</v>
          </cell>
          <cell r="AM55">
            <v>14197827</v>
          </cell>
          <cell r="AN55">
            <v>10912</v>
          </cell>
          <cell r="AO55">
            <v>15173534.52</v>
          </cell>
          <cell r="AP55">
            <v>20523123</v>
          </cell>
          <cell r="AQ55">
            <v>0.73933847787200802</v>
          </cell>
          <cell r="AR55">
            <v>0.71811909522736861</v>
          </cell>
          <cell r="AS55">
            <v>9318.43</v>
          </cell>
          <cell r="AT55">
            <v>1973.13</v>
          </cell>
          <cell r="AU55">
            <v>104045.85</v>
          </cell>
          <cell r="AV55">
            <v>21432110</v>
          </cell>
          <cell r="AW55">
            <v>10870095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 t="str">
            <v>NO</v>
          </cell>
          <cell r="BF55" t="str">
            <v>NO</v>
          </cell>
          <cell r="BG55" t="str">
            <v>YES</v>
          </cell>
          <cell r="BH55" t="str">
            <v>YES</v>
          </cell>
          <cell r="BI55" t="str">
            <v>JB FANCHER &amp; JENNIFER REEVES</v>
          </cell>
          <cell r="BJ55">
            <v>42226</v>
          </cell>
          <cell r="BK55" t="str">
            <v>405 573 3949</v>
          </cell>
          <cell r="BL55" t="str">
            <v>JBFANCHE@ODMHSAS.ORG</v>
          </cell>
          <cell r="BM55" t="str">
            <v>N/A</v>
          </cell>
          <cell r="BN55" t="str">
            <v>N/A</v>
          </cell>
          <cell r="BP55">
            <v>1.9716730166571701</v>
          </cell>
          <cell r="BQ55">
            <v>273356.04807608464</v>
          </cell>
          <cell r="BR55">
            <v>28391436.218805816</v>
          </cell>
          <cell r="BS55">
            <v>10912</v>
          </cell>
          <cell r="BT55">
            <v>21514.895957763041</v>
          </cell>
          <cell r="BU55">
            <v>11291.560000000001</v>
          </cell>
          <cell r="BV55">
            <v>28675704.266881902</v>
          </cell>
          <cell r="BW55">
            <v>28675015.602839667</v>
          </cell>
          <cell r="BY55">
            <v>0</v>
          </cell>
          <cell r="BZ55">
            <v>28675015.602839667</v>
          </cell>
        </row>
        <row r="56">
          <cell r="B56" t="str">
            <v>100700660A</v>
          </cell>
          <cell r="C56">
            <v>30</v>
          </cell>
          <cell r="F56" t="str">
            <v>37-4008</v>
          </cell>
          <cell r="G56" t="str">
            <v>FY2014</v>
          </cell>
          <cell r="H56">
            <v>41820</v>
          </cell>
          <cell r="I56" t="str">
            <v>Novitas Solutions</v>
          </cell>
          <cell r="J56" t="str">
            <v>www.novitas-solutions.com</v>
          </cell>
          <cell r="K56" t="str">
            <v>412-802-1890</v>
          </cell>
          <cell r="L56">
            <v>753</v>
          </cell>
          <cell r="M56">
            <v>0</v>
          </cell>
          <cell r="N56">
            <v>753</v>
          </cell>
          <cell r="O56">
            <v>3530</v>
          </cell>
          <cell r="P56">
            <v>0.213314447592068</v>
          </cell>
          <cell r="Q56">
            <v>0.49826512507612752</v>
          </cell>
          <cell r="R56">
            <v>0</v>
          </cell>
          <cell r="S56">
            <v>393</v>
          </cell>
          <cell r="T56">
            <v>60784.29</v>
          </cell>
          <cell r="U56">
            <v>0</v>
          </cell>
          <cell r="V56">
            <v>5772461</v>
          </cell>
          <cell r="W56">
            <v>5833245.29</v>
          </cell>
          <cell r="X56">
            <v>1200039.99</v>
          </cell>
          <cell r="Y56">
            <v>4.8608757529821984</v>
          </cell>
          <cell r="Z56">
            <v>1304946</v>
          </cell>
          <cell r="AA56">
            <v>2009475.6</v>
          </cell>
          <cell r="AB56">
            <v>-704529.60000000009</v>
          </cell>
          <cell r="AC56">
            <v>1684474.69</v>
          </cell>
          <cell r="AD56">
            <v>-0.41824884884438374</v>
          </cell>
          <cell r="AE56">
            <v>4.442626904137815</v>
          </cell>
          <cell r="AF56">
            <v>0.25</v>
          </cell>
          <cell r="AG56" t="str">
            <v>Meets Min.</v>
          </cell>
          <cell r="AH56">
            <v>410294.94</v>
          </cell>
          <cell r="AI56">
            <v>0</v>
          </cell>
          <cell r="AJ56">
            <v>410295</v>
          </cell>
          <cell r="AK56">
            <v>30597.599999999999</v>
          </cell>
          <cell r="AL56">
            <v>381710</v>
          </cell>
          <cell r="AM56">
            <v>1686655.93</v>
          </cell>
          <cell r="AN56">
            <v>0</v>
          </cell>
          <cell r="AO56">
            <v>2509258.5299999998</v>
          </cell>
          <cell r="AP56">
            <v>2090711</v>
          </cell>
          <cell r="AQ56">
            <v>1.2001938718455107</v>
          </cell>
          <cell r="AR56">
            <v>1.0039472361316317</v>
          </cell>
          <cell r="AS56">
            <v>0</v>
          </cell>
          <cell r="AT56">
            <v>0</v>
          </cell>
          <cell r="AU56">
            <v>0</v>
          </cell>
          <cell r="AV56">
            <v>8588167</v>
          </cell>
          <cell r="AW56">
            <v>1898763</v>
          </cell>
          <cell r="AX56">
            <v>2738211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 t="str">
            <v>No</v>
          </cell>
          <cell r="BF56" t="str">
            <v>No</v>
          </cell>
          <cell r="BG56" t="str">
            <v>Yes</v>
          </cell>
          <cell r="BH56" t="str">
            <v>No</v>
          </cell>
          <cell r="BI56" t="str">
            <v>Kirsten Reding</v>
          </cell>
          <cell r="BJ56">
            <v>42247</v>
          </cell>
          <cell r="BK56" t="str">
            <v>918-426-7829</v>
          </cell>
          <cell r="BL56" t="str">
            <v>kkreding@odmhsas.org</v>
          </cell>
          <cell r="BP56">
            <v>1.9965187861781599</v>
          </cell>
          <cell r="BQ56">
            <v>22784.332440773302</v>
          </cell>
          <cell r="BR56">
            <v>3428054.1745649436</v>
          </cell>
          <cell r="BS56">
            <v>0</v>
          </cell>
          <cell r="BT56">
            <v>0</v>
          </cell>
          <cell r="BU56">
            <v>0</v>
          </cell>
          <cell r="BV56">
            <v>3450838.5070057171</v>
          </cell>
          <cell r="BW56">
            <v>3450838.5070057171</v>
          </cell>
          <cell r="BY56">
            <v>0</v>
          </cell>
          <cell r="BZ56">
            <v>3450838.5070057171</v>
          </cell>
        </row>
        <row r="57">
          <cell r="B57" t="str">
            <v>100704080A</v>
          </cell>
          <cell r="C57">
            <v>28</v>
          </cell>
          <cell r="F57" t="str">
            <v>37-4001</v>
          </cell>
          <cell r="G57" t="str">
            <v>FY14</v>
          </cell>
          <cell r="H57">
            <v>41820</v>
          </cell>
          <cell r="I57" t="str">
            <v>Novitas Solutions</v>
          </cell>
          <cell r="J57" t="str">
            <v>Https://novitas-solutions.com</v>
          </cell>
          <cell r="K57" t="str">
            <v>412 802 1890</v>
          </cell>
          <cell r="L57">
            <v>130</v>
          </cell>
          <cell r="M57">
            <v>0</v>
          </cell>
          <cell r="N57">
            <v>130</v>
          </cell>
          <cell r="O57">
            <v>9067</v>
          </cell>
          <cell r="P57">
            <v>1.4337708172493658E-2</v>
          </cell>
          <cell r="Q57">
            <v>0.49826512507612752</v>
          </cell>
          <cell r="R57">
            <v>0</v>
          </cell>
          <cell r="S57">
            <v>936</v>
          </cell>
          <cell r="T57">
            <v>76567</v>
          </cell>
          <cell r="U57">
            <v>0</v>
          </cell>
          <cell r="V57">
            <v>3263543</v>
          </cell>
          <cell r="W57">
            <v>3340110</v>
          </cell>
          <cell r="X57">
            <v>1232839</v>
          </cell>
          <cell r="Y57">
            <v>2.70928320729633</v>
          </cell>
          <cell r="Z57">
            <v>2885728</v>
          </cell>
          <cell r="AA57">
            <v>3263543</v>
          </cell>
          <cell r="AB57">
            <v>-377815</v>
          </cell>
          <cell r="AC57">
            <v>4497232</v>
          </cell>
          <cell r="AD57">
            <v>-8.4010564720699316E-2</v>
          </cell>
          <cell r="AE57">
            <v>2.6252726425756308</v>
          </cell>
          <cell r="AF57">
            <v>0.25</v>
          </cell>
          <cell r="AG57" t="str">
            <v>Meets Min.</v>
          </cell>
          <cell r="AH57">
            <v>59024</v>
          </cell>
          <cell r="AI57">
            <v>0</v>
          </cell>
          <cell r="AJ57">
            <v>59024</v>
          </cell>
          <cell r="AK57">
            <v>0</v>
          </cell>
          <cell r="AL57">
            <v>248000</v>
          </cell>
          <cell r="AM57">
            <v>3133728</v>
          </cell>
          <cell r="AN57">
            <v>113584</v>
          </cell>
          <cell r="AO57">
            <v>3554336</v>
          </cell>
          <cell r="AP57">
            <v>4497232</v>
          </cell>
          <cell r="AQ57">
            <v>0.7903385904929966</v>
          </cell>
          <cell r="AR57">
            <v>0.75195764861585968</v>
          </cell>
          <cell r="AS57">
            <v>200297</v>
          </cell>
          <cell r="AT57">
            <v>0</v>
          </cell>
          <cell r="AU57">
            <v>0</v>
          </cell>
          <cell r="AV57">
            <v>4553965</v>
          </cell>
          <cell r="AW57">
            <v>4787924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G57" t="str">
            <v>YES</v>
          </cell>
          <cell r="BH57" t="str">
            <v>YES</v>
          </cell>
          <cell r="BI57" t="str">
            <v>BELINDA CARTER</v>
          </cell>
          <cell r="BJ57">
            <v>42227</v>
          </cell>
          <cell r="BK57" t="str">
            <v>580-571-3227</v>
          </cell>
          <cell r="BL57" t="str">
            <v>bcarter@odmhsas.org</v>
          </cell>
          <cell r="BP57">
            <v>1.01487804053693</v>
          </cell>
          <cell r="BQ57">
            <v>-89227.385254218796</v>
          </cell>
          <cell r="BR57">
            <v>3237598.0633955952</v>
          </cell>
          <cell r="BS57">
            <v>113584</v>
          </cell>
          <cell r="BT57">
            <v>115273.90735634665</v>
          </cell>
          <cell r="BU57">
            <v>200297</v>
          </cell>
          <cell r="BV57">
            <v>3261954.6781413765</v>
          </cell>
          <cell r="BW57">
            <v>3063347.585497723</v>
          </cell>
          <cell r="BY57">
            <v>0</v>
          </cell>
          <cell r="BZ57">
            <v>3063347.585497723</v>
          </cell>
        </row>
        <row r="60">
          <cell r="D60" t="str">
            <v>All Hospitals Receiving Medicaid Payments in the State</v>
          </cell>
        </row>
        <row r="61">
          <cell r="D61" t="str">
            <v>Average of the Mean Medicaid Inpatient Utilization Rate</v>
          </cell>
          <cell r="G61">
            <v>0.29916781706049206</v>
          </cell>
        </row>
        <row r="62">
          <cell r="D62" t="str">
            <v>1-Standard Deviation Above the Mean</v>
          </cell>
          <cell r="G62">
            <v>0.19909730801563547</v>
          </cell>
        </row>
        <row r="63">
          <cell r="D63" t="str">
            <v>Federal Minimum</v>
          </cell>
          <cell r="G63">
            <v>0.49826512507612752</v>
          </cell>
        </row>
        <row r="67">
          <cell r="B67" t="str">
            <v>100701410A</v>
          </cell>
          <cell r="F67" t="str">
            <v>37-4012</v>
          </cell>
          <cell r="G67" t="str">
            <v>12/31/2014</v>
          </cell>
          <cell r="H67">
            <v>42004</v>
          </cell>
          <cell r="I67" t="str">
            <v xml:space="preserve">Novitas Solutions/Provider Relations </v>
          </cell>
          <cell r="K67" t="str">
            <v>855-252-8782</v>
          </cell>
          <cell r="L67">
            <v>5</v>
          </cell>
          <cell r="M67">
            <v>0</v>
          </cell>
          <cell r="N67">
            <v>5</v>
          </cell>
          <cell r="O67">
            <v>18748</v>
          </cell>
          <cell r="P67">
            <v>2.6669511414550886E-4</v>
          </cell>
          <cell r="Q67">
            <v>0.49826512507612752</v>
          </cell>
          <cell r="R67">
            <v>0</v>
          </cell>
          <cell r="S67">
            <v>6352</v>
          </cell>
          <cell r="T67">
            <v>2987.2</v>
          </cell>
          <cell r="U67">
            <v>0</v>
          </cell>
          <cell r="V67">
            <v>0</v>
          </cell>
          <cell r="W67">
            <v>2987.2</v>
          </cell>
          <cell r="X67">
            <v>16171123</v>
          </cell>
          <cell r="Y67">
            <v>1.8472433856325254E-4</v>
          </cell>
          <cell r="Z67">
            <v>0</v>
          </cell>
          <cell r="AA67">
            <v>0</v>
          </cell>
          <cell r="AB67">
            <v>0</v>
          </cell>
          <cell r="AC67">
            <v>43397699</v>
          </cell>
          <cell r="AD67">
            <v>0</v>
          </cell>
          <cell r="AE67">
            <v>1.8472433856325254E-4</v>
          </cell>
          <cell r="AF67">
            <v>0.25</v>
          </cell>
          <cell r="AG67">
            <v>0</v>
          </cell>
          <cell r="AH67">
            <v>11068</v>
          </cell>
          <cell r="AI67">
            <v>0</v>
          </cell>
          <cell r="AJ67">
            <v>185745</v>
          </cell>
          <cell r="AO67">
            <v>185745</v>
          </cell>
          <cell r="AP67">
            <v>44225450</v>
          </cell>
          <cell r="AQ67">
            <v>4.1999572644257997E-3</v>
          </cell>
          <cell r="AR67">
            <v>0</v>
          </cell>
          <cell r="AV67">
            <v>11335717</v>
          </cell>
          <cell r="AW67">
            <v>46126590</v>
          </cell>
          <cell r="AX67">
            <v>314125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 t="str">
            <v>NO</v>
          </cell>
          <cell r="BF67" t="str">
            <v>NO</v>
          </cell>
          <cell r="BG67" t="str">
            <v>YES</v>
          </cell>
          <cell r="BH67" t="str">
            <v>NO</v>
          </cell>
          <cell r="BI67" t="str">
            <v>Ken Pierce</v>
          </cell>
          <cell r="BJ67">
            <v>42215</v>
          </cell>
          <cell r="BK67" t="str">
            <v>918-438-4257</v>
          </cell>
          <cell r="BL67" t="str">
            <v>kenpierce@broohavenhospital.com</v>
          </cell>
          <cell r="BO67" t="str">
            <v xml:space="preserve">Brookhaven Hospital is an IMD which only treats adult population so the percentage of 18-21 year old patients is very low in comparison to the Hospital patient population. </v>
          </cell>
          <cell r="BP67" t="e">
            <v>#N/A</v>
          </cell>
          <cell r="BQ67" t="e">
            <v>#N/A</v>
          </cell>
          <cell r="BR67" t="e">
            <v>#N/A</v>
          </cell>
          <cell r="BS67">
            <v>0</v>
          </cell>
          <cell r="BT67" t="e">
            <v>#N/A</v>
          </cell>
          <cell r="BU67">
            <v>0</v>
          </cell>
          <cell r="BV67" t="e">
            <v>#N/A</v>
          </cell>
          <cell r="BW67" t="e">
            <v>#N/A</v>
          </cell>
          <cell r="BY67">
            <v>29712.640851525357</v>
          </cell>
          <cell r="BZ67" t="e">
            <v>#N/A</v>
          </cell>
        </row>
        <row r="68">
          <cell r="B68" t="str">
            <v>200234090A</v>
          </cell>
          <cell r="D68" t="str">
            <v>200234090B</v>
          </cell>
          <cell r="F68">
            <v>2014</v>
          </cell>
          <cell r="G68" t="str">
            <v>12/31/2014</v>
          </cell>
          <cell r="H68" t="str">
            <v>Novitas Solutions</v>
          </cell>
          <cell r="I68" t="str">
            <v>Novitas Solutions</v>
          </cell>
          <cell r="J68" t="str">
            <v>na</v>
          </cell>
          <cell r="K68" t="str">
            <v>855-252-8782</v>
          </cell>
          <cell r="L68">
            <v>41</v>
          </cell>
          <cell r="M68">
            <v>7</v>
          </cell>
          <cell r="N68">
            <v>48</v>
          </cell>
          <cell r="O68">
            <v>1612</v>
          </cell>
          <cell r="P68">
            <v>2.9776674937965261E-2</v>
          </cell>
          <cell r="Q68">
            <v>0.49826512507612752</v>
          </cell>
          <cell r="R68">
            <v>0</v>
          </cell>
          <cell r="S68">
            <v>1156</v>
          </cell>
          <cell r="T68">
            <v>628201</v>
          </cell>
          <cell r="U68">
            <v>0</v>
          </cell>
          <cell r="V68">
            <v>520447</v>
          </cell>
          <cell r="W68">
            <v>1148648</v>
          </cell>
          <cell r="X68">
            <v>11726542</v>
          </cell>
          <cell r="Y68">
            <v>9.7952832130733858E-2</v>
          </cell>
          <cell r="Z68">
            <v>0</v>
          </cell>
          <cell r="AA68">
            <v>0</v>
          </cell>
          <cell r="AB68">
            <v>0</v>
          </cell>
          <cell r="AC68">
            <v>3646499</v>
          </cell>
          <cell r="AD68">
            <v>0</v>
          </cell>
          <cell r="AE68">
            <v>9.7952832130733858E-2</v>
          </cell>
          <cell r="AF68">
            <v>0.25</v>
          </cell>
          <cell r="AG68">
            <v>0</v>
          </cell>
          <cell r="AH68">
            <v>221352</v>
          </cell>
          <cell r="AI68">
            <v>0</v>
          </cell>
          <cell r="AJ68">
            <v>3629019</v>
          </cell>
          <cell r="AK68">
            <v>539051.38</v>
          </cell>
          <cell r="AL68">
            <v>0</v>
          </cell>
          <cell r="AM68">
            <v>1675997.02</v>
          </cell>
          <cell r="AN68">
            <v>3668581.97</v>
          </cell>
          <cell r="AO68">
            <v>9512649.370000001</v>
          </cell>
          <cell r="AP68">
            <v>24196851.079999998</v>
          </cell>
          <cell r="AQ68">
            <v>0.39313583980614397</v>
          </cell>
          <cell r="AR68">
            <v>9.1542837234339841E-2</v>
          </cell>
          <cell r="AS68">
            <v>1494428.38</v>
          </cell>
          <cell r="AT68">
            <v>0</v>
          </cell>
          <cell r="AU68">
            <v>58171.97</v>
          </cell>
          <cell r="AV68">
            <v>12483035</v>
          </cell>
          <cell r="AW68">
            <v>4284627</v>
          </cell>
          <cell r="AX68">
            <v>17730725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73</v>
          </cell>
          <cell r="BD68">
            <v>1</v>
          </cell>
          <cell r="BI68" t="str">
            <v>Ccarter</v>
          </cell>
          <cell r="BJ68">
            <v>42212</v>
          </cell>
          <cell r="BK68" t="str">
            <v>9183585282 ext 18</v>
          </cell>
          <cell r="BL68" t="str">
            <v>ccarter@clevelandareahospital.com</v>
          </cell>
          <cell r="BO68" t="str">
            <v>Cleveland Area Hospital elects to refuse the DSH Payment</v>
          </cell>
          <cell r="BP68" t="e">
            <v>#N/A</v>
          </cell>
          <cell r="BQ68" t="e">
            <v>#N/A</v>
          </cell>
          <cell r="BR68" t="e">
            <v>#N/A</v>
          </cell>
          <cell r="BS68">
            <v>3668654.97</v>
          </cell>
          <cell r="BT68" t="e">
            <v>#N/A</v>
          </cell>
          <cell r="BU68">
            <v>1494429.38</v>
          </cell>
          <cell r="BV68" t="e">
            <v>#N/A</v>
          </cell>
          <cell r="BW68" t="e">
            <v>#N/A</v>
          </cell>
          <cell r="BY68">
            <v>0</v>
          </cell>
          <cell r="BZ68" t="e">
            <v>#N/A</v>
          </cell>
        </row>
        <row r="69">
          <cell r="B69" t="str">
            <v>200075820A</v>
          </cell>
          <cell r="F69" t="str">
            <v>37-2021</v>
          </cell>
          <cell r="G69" t="str">
            <v>June 1, 2013 - May 31, 2014</v>
          </cell>
          <cell r="H69">
            <v>41790</v>
          </cell>
          <cell r="I69" t="str">
            <v>WPS</v>
          </cell>
          <cell r="K69">
            <v>8665183285</v>
          </cell>
          <cell r="L69">
            <v>81</v>
          </cell>
          <cell r="M69">
            <v>0</v>
          </cell>
          <cell r="N69">
            <v>81</v>
          </cell>
          <cell r="O69">
            <v>12469</v>
          </cell>
          <cell r="P69">
            <v>6.4961103536771191E-3</v>
          </cell>
          <cell r="Q69">
            <v>0.49826512507612752</v>
          </cell>
          <cell r="R69">
            <v>0</v>
          </cell>
          <cell r="S69">
            <v>10397</v>
          </cell>
          <cell r="T69">
            <v>136883</v>
          </cell>
          <cell r="U69">
            <v>0</v>
          </cell>
          <cell r="V69">
            <v>0</v>
          </cell>
          <cell r="W69">
            <v>136883</v>
          </cell>
          <cell r="X69">
            <v>16291143</v>
          </cell>
          <cell r="Y69">
            <v>8.4022956523062877E-3</v>
          </cell>
          <cell r="Z69">
            <v>0</v>
          </cell>
          <cell r="AA69">
            <v>0</v>
          </cell>
          <cell r="AB69">
            <v>0</v>
          </cell>
          <cell r="AC69">
            <v>47913725</v>
          </cell>
          <cell r="AD69">
            <v>0</v>
          </cell>
          <cell r="AE69">
            <v>8.4022956523062877E-3</v>
          </cell>
          <cell r="AF69">
            <v>0.25</v>
          </cell>
          <cell r="AG69">
            <v>0</v>
          </cell>
          <cell r="AH69">
            <v>467907</v>
          </cell>
          <cell r="AI69">
            <v>0</v>
          </cell>
          <cell r="AJ69">
            <v>467907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467907</v>
          </cell>
          <cell r="AP69">
            <v>47913725</v>
          </cell>
          <cell r="AQ69">
            <v>9.7656151760273282E-3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17259138</v>
          </cell>
          <cell r="AW69">
            <v>48135097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G69" t="str">
            <v>YES</v>
          </cell>
          <cell r="BI69" t="str">
            <v>Debra Anderson</v>
          </cell>
          <cell r="BJ69">
            <v>42214</v>
          </cell>
          <cell r="BK69">
            <v>4053105414</v>
          </cell>
          <cell r="BL69" t="str">
            <v>deanderson@hcr-manorcare.com</v>
          </cell>
          <cell r="BO69" t="str">
            <v>Norman Specialty Hospital wishes to refuse any Disproportionate Share payments that the facility might be entitled to this year. A letter from our CEO stating such will be included with the hard copy that is being mailed.</v>
          </cell>
          <cell r="BP69">
            <v>0.31950000000000001</v>
          </cell>
          <cell r="BQ69">
            <v>9850.8419199999989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9850.8419199999989</v>
          </cell>
          <cell r="BW69">
            <v>9850.8419199999989</v>
          </cell>
          <cell r="BY69">
            <v>0</v>
          </cell>
          <cell r="BZ69">
            <v>9850.8419199999989</v>
          </cell>
        </row>
        <row r="70">
          <cell r="B70" t="str">
            <v>100700340A</v>
          </cell>
          <cell r="F70">
            <v>370030</v>
          </cell>
          <cell r="G70" t="str">
            <v>03/31/14</v>
          </cell>
          <cell r="H70">
            <v>42004</v>
          </cell>
          <cell r="I70" t="str">
            <v>NOVITAS</v>
          </cell>
          <cell r="L70">
            <v>322</v>
          </cell>
          <cell r="M70">
            <v>486</v>
          </cell>
          <cell r="N70">
            <v>808</v>
          </cell>
          <cell r="O70">
            <v>2653</v>
          </cell>
          <cell r="P70">
            <v>0.30456087448171881</v>
          </cell>
          <cell r="Q70">
            <v>0.49826512507612752</v>
          </cell>
          <cell r="R70">
            <v>0</v>
          </cell>
          <cell r="S70">
            <v>1597</v>
          </cell>
          <cell r="T70">
            <v>1106030</v>
          </cell>
          <cell r="U70">
            <v>0</v>
          </cell>
          <cell r="V70">
            <v>10597.31</v>
          </cell>
          <cell r="W70">
            <v>1116627.31</v>
          </cell>
          <cell r="X70">
            <v>9053913</v>
          </cell>
          <cell r="Y70">
            <v>0.12333090786271086</v>
          </cell>
          <cell r="Z70">
            <v>14738</v>
          </cell>
          <cell r="AA70">
            <v>0</v>
          </cell>
          <cell r="AB70">
            <v>14738</v>
          </cell>
          <cell r="AC70">
            <v>14159216</v>
          </cell>
          <cell r="AD70">
            <v>1.0408768395086282E-3</v>
          </cell>
          <cell r="AE70">
            <v>0.12437178470221949</v>
          </cell>
          <cell r="AF70">
            <v>0.25</v>
          </cell>
          <cell r="AG70">
            <v>0</v>
          </cell>
          <cell r="AH70">
            <v>1867616</v>
          </cell>
          <cell r="AI70">
            <v>0</v>
          </cell>
          <cell r="AJ70">
            <v>5632127</v>
          </cell>
          <cell r="AK70">
            <v>567891.30000000005</v>
          </cell>
          <cell r="AL70">
            <v>103096</v>
          </cell>
          <cell r="AM70">
            <v>2944310</v>
          </cell>
          <cell r="AN70">
            <v>4836605</v>
          </cell>
          <cell r="AO70">
            <v>14084029.300000001</v>
          </cell>
          <cell r="AP70">
            <v>36016825</v>
          </cell>
          <cell r="AQ70">
            <v>0.39104027909178557</v>
          </cell>
          <cell r="AR70">
            <v>0.10037801222067741</v>
          </cell>
          <cell r="AS70">
            <v>1031024</v>
          </cell>
          <cell r="AT70">
            <v>87032</v>
          </cell>
          <cell r="AU70">
            <v>20225</v>
          </cell>
          <cell r="AV70">
            <v>10337927</v>
          </cell>
          <cell r="AW70">
            <v>14090068</v>
          </cell>
          <cell r="AX70">
            <v>21745985</v>
          </cell>
          <cell r="AY70">
            <v>53688</v>
          </cell>
          <cell r="AZ70">
            <v>0</v>
          </cell>
          <cell r="BA70">
            <v>0</v>
          </cell>
          <cell r="BB70">
            <v>0</v>
          </cell>
          <cell r="BC70">
            <v>4491</v>
          </cell>
          <cell r="BD70">
            <v>696</v>
          </cell>
          <cell r="BE70" t="str">
            <v>NO</v>
          </cell>
          <cell r="BF70" t="str">
            <v>NO</v>
          </cell>
          <cell r="BG70" t="str">
            <v>NO</v>
          </cell>
          <cell r="BH70" t="str">
            <v>NO</v>
          </cell>
          <cell r="BI70" t="str">
            <v>MARK SHROUT</v>
          </cell>
          <cell r="BJ70">
            <v>42219</v>
          </cell>
          <cell r="BK70" t="str">
            <v>615-465-7545</v>
          </cell>
          <cell r="BL70" t="str">
            <v>MARK_SHROUT@CHS.NET</v>
          </cell>
          <cell r="BP70">
            <v>0.32729999999999998</v>
          </cell>
          <cell r="BQ70">
            <v>1007352.3412356807</v>
          </cell>
          <cell r="BR70">
            <v>960429.72093399998</v>
          </cell>
          <cell r="BS70">
            <v>4841096</v>
          </cell>
          <cell r="BT70">
            <v>1584490.7208</v>
          </cell>
          <cell r="BU70">
            <v>1118752</v>
          </cell>
          <cell r="BV70">
            <v>6808878.0621696804</v>
          </cell>
          <cell r="BW70">
            <v>2433520.7829696806</v>
          </cell>
          <cell r="BY70">
            <v>571987.99178821081</v>
          </cell>
          <cell r="BZ70">
            <v>1861532.7911814698</v>
          </cell>
        </row>
        <row r="71">
          <cell r="B71" t="str">
            <v>200119790A</v>
          </cell>
          <cell r="F71" t="str">
            <v>37-2022</v>
          </cell>
          <cell r="G71" t="str">
            <v>06/30/2015 - Most recent filed report is 06-30-2014</v>
          </cell>
          <cell r="H71">
            <v>42369</v>
          </cell>
          <cell r="I71" t="str">
            <v>NOVITAS SOLUTIONS</v>
          </cell>
          <cell r="J71" t="str">
            <v>novitas-solutions.com</v>
          </cell>
          <cell r="K71" t="str">
            <v>1-855-252-8782</v>
          </cell>
          <cell r="L71">
            <v>811</v>
          </cell>
          <cell r="M71">
            <v>0</v>
          </cell>
          <cell r="N71">
            <v>811</v>
          </cell>
          <cell r="O71">
            <v>14913</v>
          </cell>
          <cell r="P71">
            <v>5.4382082746596928E-2</v>
          </cell>
          <cell r="Q71">
            <v>0.49826512507612752</v>
          </cell>
          <cell r="R71">
            <v>0</v>
          </cell>
          <cell r="S71">
            <v>12464</v>
          </cell>
          <cell r="T71">
            <v>1217407</v>
          </cell>
          <cell r="U71">
            <v>0</v>
          </cell>
          <cell r="V71">
            <v>0</v>
          </cell>
          <cell r="W71">
            <v>1217407</v>
          </cell>
          <cell r="X71">
            <v>21160745</v>
          </cell>
          <cell r="Y71">
            <v>5.753138653672165E-2</v>
          </cell>
          <cell r="Z71">
            <v>0</v>
          </cell>
          <cell r="AA71">
            <v>0</v>
          </cell>
          <cell r="AB71">
            <v>0</v>
          </cell>
          <cell r="AC71">
            <v>100798581</v>
          </cell>
          <cell r="AD71">
            <v>0</v>
          </cell>
          <cell r="AE71">
            <v>5.753138653672165E-2</v>
          </cell>
          <cell r="AF71">
            <v>0.25</v>
          </cell>
          <cell r="AG71">
            <v>0</v>
          </cell>
          <cell r="AH71">
            <v>5799082</v>
          </cell>
          <cell r="AI71">
            <v>0</v>
          </cell>
          <cell r="AJ71">
            <v>5799082</v>
          </cell>
          <cell r="AK71">
            <v>20512</v>
          </cell>
          <cell r="AL71">
            <v>0</v>
          </cell>
          <cell r="AM71">
            <v>0</v>
          </cell>
          <cell r="AN71">
            <v>0</v>
          </cell>
          <cell r="AO71">
            <v>5819594</v>
          </cell>
          <cell r="AP71">
            <v>100798581</v>
          </cell>
          <cell r="AQ71">
            <v>5.7734880216220502E-2</v>
          </cell>
          <cell r="AR71">
            <v>2.0349492816768919E-4</v>
          </cell>
          <cell r="AS71">
            <v>0</v>
          </cell>
          <cell r="AT71">
            <v>0</v>
          </cell>
          <cell r="AU71">
            <v>0</v>
          </cell>
          <cell r="AV71">
            <v>16772856</v>
          </cell>
          <cell r="AW71">
            <v>100752081</v>
          </cell>
          <cell r="AX71">
            <v>46500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 t="str">
            <v>NO</v>
          </cell>
          <cell r="BF71" t="str">
            <v>NO</v>
          </cell>
          <cell r="BG71" t="str">
            <v>NO</v>
          </cell>
          <cell r="BH71" t="str">
            <v>NO</v>
          </cell>
          <cell r="BI71" t="str">
            <v>BILLY WILCOX</v>
          </cell>
          <cell r="BJ71">
            <v>42212</v>
          </cell>
          <cell r="BK71" t="str">
            <v>469-621-6748</v>
          </cell>
          <cell r="BL71" t="str">
            <v>bwilcox@chghospitals.com</v>
          </cell>
          <cell r="BM71" t="str">
            <v>n/a</v>
          </cell>
          <cell r="BN71" t="str">
            <v>n/a</v>
          </cell>
          <cell r="BP71">
            <v>0.18690000000000001</v>
          </cell>
          <cell r="BQ71">
            <v>356301.025501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356301.025501</v>
          </cell>
          <cell r="BW71">
            <v>356301.025501</v>
          </cell>
          <cell r="BY71">
            <v>0</v>
          </cell>
          <cell r="BZ71">
            <v>356301.025501</v>
          </cell>
        </row>
        <row r="72">
          <cell r="B72" t="str">
            <v>100700880A</v>
          </cell>
          <cell r="D72" t="str">
            <v>100700880B</v>
          </cell>
          <cell r="F72">
            <v>370153</v>
          </cell>
          <cell r="G72">
            <v>41820</v>
          </cell>
          <cell r="H72">
            <v>42185</v>
          </cell>
          <cell r="I72" t="str">
            <v>Novitas Solutions</v>
          </cell>
          <cell r="K72">
            <v>4128021718</v>
          </cell>
          <cell r="L72">
            <v>251</v>
          </cell>
          <cell r="M72">
            <v>0</v>
          </cell>
          <cell r="N72">
            <v>251</v>
          </cell>
          <cell r="O72">
            <v>2257</v>
          </cell>
          <cell r="P72">
            <v>0.11120957022596367</v>
          </cell>
          <cell r="Q72">
            <v>0.49826512507612752</v>
          </cell>
          <cell r="R72">
            <v>0</v>
          </cell>
          <cell r="S72">
            <v>1362</v>
          </cell>
          <cell r="T72">
            <v>1088678</v>
          </cell>
          <cell r="U72">
            <v>0</v>
          </cell>
          <cell r="V72">
            <v>0</v>
          </cell>
          <cell r="W72">
            <v>1088678</v>
          </cell>
          <cell r="X72">
            <v>8908551</v>
          </cell>
          <cell r="Y72">
            <v>0.12220595695079929</v>
          </cell>
          <cell r="Z72">
            <v>191859</v>
          </cell>
          <cell r="AA72">
            <v>0</v>
          </cell>
          <cell r="AB72">
            <v>191859</v>
          </cell>
          <cell r="AC72">
            <v>8951173</v>
          </cell>
          <cell r="AD72">
            <v>2.1433950611836013E-2</v>
          </cell>
          <cell r="AE72">
            <v>0.14363990756263531</v>
          </cell>
          <cell r="AF72">
            <v>0.25</v>
          </cell>
          <cell r="AG72">
            <v>0</v>
          </cell>
          <cell r="AH72">
            <v>753796</v>
          </cell>
          <cell r="AI72">
            <v>0</v>
          </cell>
          <cell r="AJ72">
            <v>2472236</v>
          </cell>
          <cell r="AK72">
            <v>1900824</v>
          </cell>
          <cell r="AL72">
            <v>143710</v>
          </cell>
          <cell r="AM72">
            <v>1831709</v>
          </cell>
          <cell r="AN72">
            <v>0</v>
          </cell>
          <cell r="AO72">
            <v>6348479</v>
          </cell>
          <cell r="AP72">
            <v>19984541</v>
          </cell>
          <cell r="AQ72">
            <v>0.3176694926343317</v>
          </cell>
          <cell r="AR72">
            <v>0.19396207298431323</v>
          </cell>
          <cell r="AS72">
            <v>0</v>
          </cell>
          <cell r="AT72">
            <v>0</v>
          </cell>
          <cell r="AU72">
            <v>21406</v>
          </cell>
          <cell r="AV72">
            <v>8954319</v>
          </cell>
          <cell r="AW72">
            <v>8689728</v>
          </cell>
          <cell r="AX72">
            <v>10155847</v>
          </cell>
          <cell r="AY72">
            <v>71968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 t="str">
            <v>NO</v>
          </cell>
          <cell r="BF72" t="str">
            <v>NO</v>
          </cell>
          <cell r="BG72" t="str">
            <v>NO</v>
          </cell>
          <cell r="BH72" t="str">
            <v>NO</v>
          </cell>
          <cell r="BI72" t="str">
            <v>Amy Harmon</v>
          </cell>
          <cell r="BJ72">
            <v>42180</v>
          </cell>
          <cell r="BK72">
            <v>5807261960</v>
          </cell>
          <cell r="BL72" t="str">
            <v>aharmon@evhg.org</v>
          </cell>
          <cell r="BP72">
            <v>0.38840000000000002</v>
          </cell>
          <cell r="BQ72">
            <v>25685.616896978405</v>
          </cell>
          <cell r="BR72">
            <v>702450.31156080007</v>
          </cell>
          <cell r="BS72">
            <v>0</v>
          </cell>
          <cell r="BT72">
            <v>0</v>
          </cell>
          <cell r="BU72">
            <v>0</v>
          </cell>
          <cell r="BV72">
            <v>728135.92845777841</v>
          </cell>
          <cell r="BW72">
            <v>728135.92845777841</v>
          </cell>
          <cell r="BY72">
            <v>572646.87792329956</v>
          </cell>
          <cell r="BZ72">
            <v>155489.05053447885</v>
          </cell>
        </row>
        <row r="73">
          <cell r="B73" t="str">
            <v>100700460A</v>
          </cell>
          <cell r="F73" t="str">
            <v>37-1305</v>
          </cell>
          <cell r="G73" t="str">
            <v>09/30/2014</v>
          </cell>
          <cell r="H73">
            <v>41912</v>
          </cell>
          <cell r="I73" t="str">
            <v>Novatis Solutions, Inc</v>
          </cell>
          <cell r="J73" t="str">
            <v>carrie.rudy@novitas-solutions.com</v>
          </cell>
          <cell r="K73" t="str">
            <v>(412) 802-1718</v>
          </cell>
          <cell r="L73">
            <v>15</v>
          </cell>
          <cell r="M73">
            <v>68</v>
          </cell>
          <cell r="N73">
            <v>83</v>
          </cell>
          <cell r="O73">
            <v>407</v>
          </cell>
          <cell r="P73">
            <v>0.20393120393120392</v>
          </cell>
          <cell r="Q73">
            <v>0.49826512507612752</v>
          </cell>
          <cell r="R73">
            <v>0</v>
          </cell>
          <cell r="S73">
            <v>338</v>
          </cell>
          <cell r="T73">
            <v>96209.79</v>
          </cell>
          <cell r="U73">
            <v>257.77</v>
          </cell>
          <cell r="V73">
            <v>0</v>
          </cell>
          <cell r="W73">
            <v>96467.56</v>
          </cell>
          <cell r="X73">
            <v>1146250.93</v>
          </cell>
          <cell r="Y73">
            <v>8.4159198893736117E-2</v>
          </cell>
          <cell r="Z73">
            <v>15630</v>
          </cell>
          <cell r="AA73">
            <v>0</v>
          </cell>
          <cell r="AB73">
            <v>15630</v>
          </cell>
          <cell r="AC73">
            <v>646018</v>
          </cell>
          <cell r="AD73">
            <v>2.4194372293032083E-2</v>
          </cell>
          <cell r="AE73">
            <v>0.10835357118676819</v>
          </cell>
          <cell r="AF73">
            <v>0.25</v>
          </cell>
          <cell r="AG73">
            <v>0</v>
          </cell>
          <cell r="AH73">
            <v>30525.86</v>
          </cell>
          <cell r="AI73">
            <v>1695.25</v>
          </cell>
          <cell r="AJ73">
            <v>514008.16</v>
          </cell>
          <cell r="AK73">
            <v>437775</v>
          </cell>
          <cell r="AL73">
            <v>74429</v>
          </cell>
          <cell r="AM73">
            <v>31884.400000000001</v>
          </cell>
          <cell r="AN73">
            <v>131419.99</v>
          </cell>
          <cell r="AO73">
            <v>1189516.5499999998</v>
          </cell>
          <cell r="AP73">
            <v>3036986</v>
          </cell>
          <cell r="AQ73">
            <v>0.39167666561518549</v>
          </cell>
          <cell r="AR73">
            <v>0.1791540691988702</v>
          </cell>
          <cell r="AS73">
            <v>222744.41</v>
          </cell>
          <cell r="AT73">
            <v>18280.599999999999</v>
          </cell>
          <cell r="AU73">
            <v>3889.15</v>
          </cell>
          <cell r="AV73">
            <v>4505808</v>
          </cell>
          <cell r="AW73">
            <v>1706337</v>
          </cell>
          <cell r="AX73">
            <v>2171272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1881.95</v>
          </cell>
          <cell r="BD73">
            <v>0</v>
          </cell>
          <cell r="BE73" t="str">
            <v>NO</v>
          </cell>
          <cell r="BF73" t="str">
            <v>NO</v>
          </cell>
          <cell r="BG73" t="str">
            <v>NO</v>
          </cell>
          <cell r="BH73" t="str">
            <v>NO</v>
          </cell>
          <cell r="BI73" t="str">
            <v>Carolyn Geibert-Campbell</v>
          </cell>
          <cell r="BJ73">
            <v>42213</v>
          </cell>
          <cell r="BK73" t="str">
            <v>918-744-3386</v>
          </cell>
          <cell r="BL73" t="str">
            <v>Carolyn.Geibert@sjmc.org</v>
          </cell>
          <cell r="BM73" t="str">
            <v>NA</v>
          </cell>
          <cell r="BN73" t="str">
            <v>NA</v>
          </cell>
          <cell r="BP73">
            <v>0.89190000000000003</v>
          </cell>
          <cell r="BQ73">
            <v>273707.23715096212</v>
          </cell>
          <cell r="BR73">
            <v>24990.420194480001</v>
          </cell>
          <cell r="BS73">
            <v>133301.94</v>
          </cell>
          <cell r="BT73">
            <v>118892.00028600001</v>
          </cell>
          <cell r="BU73">
            <v>241025.01</v>
          </cell>
          <cell r="BV73">
            <v>431999.5973454421</v>
          </cell>
          <cell r="BW73">
            <v>176564.64763144212</v>
          </cell>
          <cell r="BY73">
            <v>104894.92127640394</v>
          </cell>
          <cell r="BZ73">
            <v>71669.726355038176</v>
          </cell>
        </row>
        <row r="74">
          <cell r="B74" t="str">
            <v>200404110A</v>
          </cell>
          <cell r="F74" t="str">
            <v>37-0169</v>
          </cell>
          <cell r="G74">
            <v>42004</v>
          </cell>
          <cell r="H74">
            <v>42004</v>
          </cell>
          <cell r="I74" t="str">
            <v>Novitas Solutions, Inc. Carrie Rudy</v>
          </cell>
          <cell r="J74" t="str">
            <v>carrie.rudy@novitas-soultions.com</v>
          </cell>
          <cell r="K74">
            <v>4128021718</v>
          </cell>
          <cell r="L74">
            <v>42</v>
          </cell>
          <cell r="M74">
            <v>77</v>
          </cell>
          <cell r="N74">
            <v>119</v>
          </cell>
          <cell r="O74">
            <v>381</v>
          </cell>
          <cell r="P74">
            <v>0.31233595800524933</v>
          </cell>
          <cell r="Q74">
            <v>0.49826512507612752</v>
          </cell>
          <cell r="R74">
            <v>0</v>
          </cell>
          <cell r="S74">
            <v>261</v>
          </cell>
          <cell r="T74">
            <v>471402</v>
          </cell>
          <cell r="U74">
            <v>0</v>
          </cell>
          <cell r="V74">
            <v>0</v>
          </cell>
          <cell r="W74">
            <v>471402</v>
          </cell>
          <cell r="X74">
            <v>2442816</v>
          </cell>
          <cell r="Y74">
            <v>0.19297482904975241</v>
          </cell>
          <cell r="Z74">
            <v>0</v>
          </cell>
          <cell r="AA74">
            <v>0</v>
          </cell>
          <cell r="AB74">
            <v>0</v>
          </cell>
          <cell r="AC74">
            <v>902815</v>
          </cell>
          <cell r="AD74">
            <v>0</v>
          </cell>
          <cell r="AE74">
            <v>0.19297482904975241</v>
          </cell>
          <cell r="AF74">
            <v>0.25</v>
          </cell>
          <cell r="AG74">
            <v>0</v>
          </cell>
          <cell r="AH74">
            <v>74482</v>
          </cell>
          <cell r="AI74">
            <v>0</v>
          </cell>
          <cell r="AJ74">
            <v>1887158</v>
          </cell>
          <cell r="AK74">
            <v>0</v>
          </cell>
          <cell r="AL74">
            <v>5785</v>
          </cell>
          <cell r="AM74">
            <v>1735951</v>
          </cell>
          <cell r="AN74">
            <v>174643</v>
          </cell>
          <cell r="AO74">
            <v>3803537</v>
          </cell>
          <cell r="AP74">
            <v>9966194</v>
          </cell>
          <cell r="AQ74">
            <v>0.38164388531870841</v>
          </cell>
          <cell r="AR74">
            <v>0.17476440855957651</v>
          </cell>
          <cell r="AS74">
            <v>121790</v>
          </cell>
          <cell r="AT74">
            <v>20976</v>
          </cell>
          <cell r="AU74">
            <v>35438</v>
          </cell>
          <cell r="AV74">
            <v>3381479</v>
          </cell>
          <cell r="AW74">
            <v>921319</v>
          </cell>
          <cell r="AX74">
            <v>7022065</v>
          </cell>
          <cell r="AY74">
            <v>4782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 t="str">
            <v>NO</v>
          </cell>
          <cell r="BF74" t="str">
            <v>NO</v>
          </cell>
          <cell r="BG74" t="str">
            <v>NO</v>
          </cell>
          <cell r="BH74" t="str">
            <v>NO</v>
          </cell>
          <cell r="BI74" t="str">
            <v>Vicki Schaff</v>
          </cell>
          <cell r="BJ74">
            <v>42202</v>
          </cell>
          <cell r="BK74">
            <v>9186895720</v>
          </cell>
          <cell r="BL74" t="str">
            <v>vicki.shaff@gmail.com</v>
          </cell>
          <cell r="BP74">
            <v>0.35670000000000002</v>
          </cell>
          <cell r="BQ74">
            <v>95064.711626684031</v>
          </cell>
          <cell r="BR74">
            <v>594283.68469060003</v>
          </cell>
          <cell r="BS74">
            <v>174643</v>
          </cell>
          <cell r="BT74">
            <v>62295.158100000001</v>
          </cell>
          <cell r="BU74">
            <v>142766</v>
          </cell>
          <cell r="BV74">
            <v>863991.39631728409</v>
          </cell>
          <cell r="BW74">
            <v>608877.55441728409</v>
          </cell>
          <cell r="BY74">
            <v>124399.99645023505</v>
          </cell>
          <cell r="BZ74">
            <v>484477.55796704907</v>
          </cell>
        </row>
        <row r="75">
          <cell r="B75" t="str">
            <v>100700380C</v>
          </cell>
          <cell r="F75" t="str">
            <v>37-4020</v>
          </cell>
          <cell r="G75" t="str">
            <v>6/30/2014</v>
          </cell>
          <cell r="H75">
            <v>41820</v>
          </cell>
          <cell r="I75" t="str">
            <v>Novitas Solutions</v>
          </cell>
          <cell r="J75" t="str">
            <v>Bruce.Snyder@novitas-solutions.com</v>
          </cell>
          <cell r="K75" t="str">
            <v>412-802-1713</v>
          </cell>
          <cell r="L75">
            <v>284</v>
          </cell>
          <cell r="M75">
            <v>1465</v>
          </cell>
          <cell r="N75">
            <v>1749</v>
          </cell>
          <cell r="O75">
            <v>12284</v>
          </cell>
          <cell r="P75">
            <v>0.14238033213936829</v>
          </cell>
          <cell r="Q75">
            <v>0.49826512507612752</v>
          </cell>
          <cell r="R75">
            <v>0</v>
          </cell>
          <cell r="S75">
            <v>8681</v>
          </cell>
          <cell r="T75">
            <v>84199</v>
          </cell>
          <cell r="U75">
            <v>0</v>
          </cell>
          <cell r="V75">
            <v>0</v>
          </cell>
          <cell r="W75">
            <v>84199</v>
          </cell>
          <cell r="X75">
            <v>15350864</v>
          </cell>
          <cell r="Y75">
            <v>5.4849681425097633E-3</v>
          </cell>
          <cell r="Z75">
            <v>547908</v>
          </cell>
          <cell r="AA75">
            <v>0</v>
          </cell>
          <cell r="AB75">
            <v>547908</v>
          </cell>
          <cell r="AC75">
            <v>18433577</v>
          </cell>
          <cell r="AD75">
            <v>2.972336839453352E-2</v>
          </cell>
          <cell r="AE75">
            <v>3.5208336537043285E-2</v>
          </cell>
          <cell r="AF75">
            <v>0.25</v>
          </cell>
          <cell r="AG75">
            <v>0</v>
          </cell>
          <cell r="AH75">
            <v>387097</v>
          </cell>
          <cell r="AI75">
            <v>0</v>
          </cell>
          <cell r="AJ75">
            <v>387097</v>
          </cell>
          <cell r="AK75">
            <v>542402</v>
          </cell>
          <cell r="AL75">
            <v>1564260</v>
          </cell>
          <cell r="AM75">
            <v>219663</v>
          </cell>
          <cell r="AN75">
            <v>2038759</v>
          </cell>
          <cell r="AO75">
            <v>4752181</v>
          </cell>
          <cell r="AP75">
            <v>21656628</v>
          </cell>
          <cell r="AQ75">
            <v>0.21943309918792528</v>
          </cell>
          <cell r="AR75">
            <v>0.10741861567738062</v>
          </cell>
          <cell r="AS75">
            <v>1034371</v>
          </cell>
          <cell r="AT75">
            <v>86964</v>
          </cell>
          <cell r="AU75">
            <v>102755</v>
          </cell>
          <cell r="AV75">
            <v>20496038</v>
          </cell>
          <cell r="AW75">
            <v>36940054</v>
          </cell>
          <cell r="AX75">
            <v>8280184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19996</v>
          </cell>
          <cell r="BD75">
            <v>0</v>
          </cell>
          <cell r="BE75" t="str">
            <v>NO</v>
          </cell>
          <cell r="BF75" t="str">
            <v>NO</v>
          </cell>
          <cell r="BG75" t="str">
            <v>NO</v>
          </cell>
          <cell r="BH75" t="str">
            <v>NO</v>
          </cell>
          <cell r="BI75" t="str">
            <v>Tim Matlock</v>
          </cell>
          <cell r="BJ75">
            <v>42216</v>
          </cell>
          <cell r="BK75" t="str">
            <v>918-502-8128</v>
          </cell>
          <cell r="BL75" t="str">
            <v>trmatlock@saintfrancis.com</v>
          </cell>
          <cell r="BM75" t="str">
            <v>n/a</v>
          </cell>
          <cell r="BN75" t="str">
            <v>n/a</v>
          </cell>
          <cell r="BP75">
            <v>0.51958074625026496</v>
          </cell>
          <cell r="BQ75">
            <v>-2814.5685345251636</v>
          </cell>
          <cell r="BR75">
            <v>11582.463441916241</v>
          </cell>
          <cell r="BS75">
            <v>2058755</v>
          </cell>
          <cell r="BT75">
            <v>1069689.4592464643</v>
          </cell>
          <cell r="BU75">
            <v>1121335</v>
          </cell>
          <cell r="BV75">
            <v>2067522.8949073912</v>
          </cell>
          <cell r="BW75">
            <v>-42877.645846144529</v>
          </cell>
          <cell r="BY75">
            <v>172747.85131547117</v>
          </cell>
          <cell r="BZ75">
            <v>-215625.4971616157</v>
          </cell>
        </row>
        <row r="76">
          <cell r="B76" t="str">
            <v>100700440F</v>
          </cell>
          <cell r="F76">
            <v>371326</v>
          </cell>
          <cell r="G76" t="str">
            <v>03/31/14</v>
          </cell>
          <cell r="H76">
            <v>42004</v>
          </cell>
          <cell r="I76" t="str">
            <v>NOVITAS</v>
          </cell>
          <cell r="L76">
            <v>126</v>
          </cell>
          <cell r="M76">
            <v>596</v>
          </cell>
          <cell r="N76">
            <v>722</v>
          </cell>
          <cell r="O76">
            <v>2022</v>
          </cell>
          <cell r="P76">
            <v>0.35707220573689419</v>
          </cell>
          <cell r="Q76">
            <v>0.49826512507612752</v>
          </cell>
          <cell r="R76">
            <v>0</v>
          </cell>
          <cell r="S76">
            <v>1520</v>
          </cell>
          <cell r="T76">
            <v>801343</v>
          </cell>
          <cell r="U76">
            <v>0</v>
          </cell>
          <cell r="V76">
            <v>4092.51</v>
          </cell>
          <cell r="W76">
            <v>805435.51</v>
          </cell>
          <cell r="X76">
            <v>8948819</v>
          </cell>
          <cell r="Y76">
            <v>9.0004671007425679E-2</v>
          </cell>
          <cell r="Z76">
            <v>0</v>
          </cell>
          <cell r="AA76">
            <v>0</v>
          </cell>
          <cell r="AB76">
            <v>0</v>
          </cell>
          <cell r="AC76">
            <v>7252768</v>
          </cell>
          <cell r="AD76">
            <v>0</v>
          </cell>
          <cell r="AE76">
            <v>9.0004671007425679E-2</v>
          </cell>
          <cell r="AF76">
            <v>0.25</v>
          </cell>
          <cell r="AG76">
            <v>0</v>
          </cell>
          <cell r="AH76">
            <v>616918</v>
          </cell>
          <cell r="AI76">
            <v>0</v>
          </cell>
          <cell r="AJ76">
            <v>4210106</v>
          </cell>
          <cell r="AK76">
            <v>980831.97</v>
          </cell>
          <cell r="AL76">
            <v>7195</v>
          </cell>
          <cell r="AM76">
            <v>3213683</v>
          </cell>
          <cell r="AN76">
            <v>4932680</v>
          </cell>
          <cell r="AO76">
            <v>13344495.969999999</v>
          </cell>
          <cell r="AP76">
            <v>29123370</v>
          </cell>
          <cell r="AQ76">
            <v>0.45820576293196835</v>
          </cell>
          <cell r="AR76">
            <v>0.14427279432290974</v>
          </cell>
          <cell r="AS76">
            <v>1476416</v>
          </cell>
          <cell r="AT76">
            <v>167552</v>
          </cell>
          <cell r="AU76">
            <v>23078</v>
          </cell>
          <cell r="AV76">
            <v>9991970</v>
          </cell>
          <cell r="AW76">
            <v>7450659</v>
          </cell>
          <cell r="AX76">
            <v>21870603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 t="str">
            <v>NO</v>
          </cell>
          <cell r="BF76" t="str">
            <v>NO</v>
          </cell>
          <cell r="BG76" t="str">
            <v>NO</v>
          </cell>
          <cell r="BH76" t="str">
            <v>NO</v>
          </cell>
          <cell r="BI76" t="str">
            <v>MARK SHROUT</v>
          </cell>
          <cell r="BJ76">
            <v>42219</v>
          </cell>
          <cell r="BK76" t="str">
            <v>615-465-7545</v>
          </cell>
          <cell r="BL76" t="str">
            <v>MARK_SHROUT@CHS.NET</v>
          </cell>
          <cell r="BP76">
            <v>0.4007</v>
          </cell>
          <cell r="BQ76">
            <v>1313349.4361637079</v>
          </cell>
          <cell r="BR76">
            <v>1287408.3841058</v>
          </cell>
          <cell r="BS76">
            <v>4932680</v>
          </cell>
          <cell r="BT76">
            <v>1976524.8759999999</v>
          </cell>
          <cell r="BU76">
            <v>1643968</v>
          </cell>
          <cell r="BV76">
            <v>7533437.8202695083</v>
          </cell>
          <cell r="BW76">
            <v>2933314.6962695075</v>
          </cell>
          <cell r="BY76">
            <v>697140.91307312949</v>
          </cell>
          <cell r="BZ76">
            <v>2236173.783196378</v>
          </cell>
        </row>
        <row r="77">
          <cell r="B77" t="str">
            <v>100700040A</v>
          </cell>
          <cell r="F77">
            <v>370015</v>
          </cell>
          <cell r="G77" t="str">
            <v>03/31/14</v>
          </cell>
          <cell r="H77">
            <v>42004</v>
          </cell>
          <cell r="I77" t="str">
            <v>NOVITAS</v>
          </cell>
          <cell r="L77">
            <v>171</v>
          </cell>
          <cell r="M77">
            <v>434</v>
          </cell>
          <cell r="N77">
            <v>605</v>
          </cell>
          <cell r="O77">
            <v>2145</v>
          </cell>
          <cell r="P77">
            <v>0.28205128205128205</v>
          </cell>
          <cell r="Q77">
            <v>0.49826512507612752</v>
          </cell>
          <cell r="R77">
            <v>0</v>
          </cell>
          <cell r="S77">
            <v>1392</v>
          </cell>
          <cell r="T77">
            <v>1700914</v>
          </cell>
          <cell r="U77">
            <v>0</v>
          </cell>
          <cell r="V77">
            <v>0</v>
          </cell>
          <cell r="W77">
            <v>1700914</v>
          </cell>
          <cell r="X77">
            <v>15400584</v>
          </cell>
          <cell r="Y77">
            <v>0.11044477274368297</v>
          </cell>
          <cell r="Z77">
            <v>750</v>
          </cell>
          <cell r="AA77">
            <v>0</v>
          </cell>
          <cell r="AB77">
            <v>750</v>
          </cell>
          <cell r="AC77">
            <v>10503551</v>
          </cell>
          <cell r="AD77">
            <v>7.1404423132710073E-5</v>
          </cell>
          <cell r="AE77">
            <v>0.11051617716681568</v>
          </cell>
          <cell r="AF77">
            <v>0.25</v>
          </cell>
          <cell r="AG77">
            <v>0</v>
          </cell>
          <cell r="AH77">
            <v>6495493</v>
          </cell>
          <cell r="AI77">
            <v>0</v>
          </cell>
          <cell r="AJ77">
            <v>13004778</v>
          </cell>
          <cell r="AK77">
            <v>1043243.64</v>
          </cell>
          <cell r="AL77">
            <v>57925</v>
          </cell>
          <cell r="AM77">
            <v>6043402</v>
          </cell>
          <cell r="AN77">
            <v>5913503</v>
          </cell>
          <cell r="AO77">
            <v>26062851.640000001</v>
          </cell>
          <cell r="AP77">
            <v>60154273</v>
          </cell>
          <cell r="AQ77">
            <v>0.43326683775232394</v>
          </cell>
          <cell r="AR77">
            <v>0.11877079189370306</v>
          </cell>
          <cell r="AS77">
            <v>1333772</v>
          </cell>
          <cell r="AT77">
            <v>113490</v>
          </cell>
          <cell r="AU77">
            <v>34980</v>
          </cell>
          <cell r="AV77">
            <v>18564163</v>
          </cell>
          <cell r="AW77">
            <v>10066578</v>
          </cell>
          <cell r="AX77">
            <v>49732924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10564</v>
          </cell>
          <cell r="BD77">
            <v>2752</v>
          </cell>
          <cell r="BE77" t="str">
            <v>NO</v>
          </cell>
          <cell r="BF77" t="str">
            <v>NO</v>
          </cell>
          <cell r="BG77" t="str">
            <v>NO</v>
          </cell>
          <cell r="BH77" t="str">
            <v>NO</v>
          </cell>
          <cell r="BI77" t="str">
            <v>MARK SHROUT</v>
          </cell>
          <cell r="BJ77">
            <v>42219</v>
          </cell>
          <cell r="BK77" t="str">
            <v>615-465-7545</v>
          </cell>
          <cell r="BL77" t="str">
            <v>MARK_SHROUT@CHS.NET</v>
          </cell>
          <cell r="BP77">
            <v>0.32829999999999998</v>
          </cell>
          <cell r="BQ77">
            <v>1923985.8034777455</v>
          </cell>
          <cell r="BR77">
            <v>1984152.1163787998</v>
          </cell>
          <cell r="BS77">
            <v>5924067</v>
          </cell>
          <cell r="BT77">
            <v>1944871.1960999998</v>
          </cell>
          <cell r="BU77">
            <v>1450014</v>
          </cell>
          <cell r="BV77">
            <v>9832204.9198565446</v>
          </cell>
          <cell r="BW77">
            <v>4402995.1159565449</v>
          </cell>
          <cell r="BY77">
            <v>690630.9046205706</v>
          </cell>
          <cell r="BZ77">
            <v>3712364.2113359743</v>
          </cell>
        </row>
        <row r="78">
          <cell r="B78" t="str">
            <v>200069370A</v>
          </cell>
          <cell r="F78" t="str">
            <v>37-02222</v>
          </cell>
          <cell r="G78" t="str">
            <v>01/01/2014 - 12/31/2014</v>
          </cell>
          <cell r="H78">
            <v>42004</v>
          </cell>
          <cell r="I78" t="str">
            <v>NOVITAS SOLUTIONS, INC.</v>
          </cell>
          <cell r="J78" t="str">
            <v>JHReimbursement@novitas-solutions.com</v>
          </cell>
          <cell r="K78" t="str">
            <v>855-252-8782</v>
          </cell>
          <cell r="L78">
            <v>104</v>
          </cell>
          <cell r="M78">
            <v>264</v>
          </cell>
          <cell r="N78">
            <v>368</v>
          </cell>
          <cell r="O78">
            <v>9507</v>
          </cell>
          <cell r="P78">
            <v>3.8708320185126752E-2</v>
          </cell>
          <cell r="Q78">
            <v>0.49826512507612752</v>
          </cell>
          <cell r="R78">
            <v>0</v>
          </cell>
          <cell r="S78">
            <v>4792</v>
          </cell>
          <cell r="T78">
            <v>930202</v>
          </cell>
          <cell r="U78">
            <v>0</v>
          </cell>
          <cell r="V78">
            <v>0</v>
          </cell>
          <cell r="W78">
            <v>930202</v>
          </cell>
          <cell r="X78">
            <v>124422606</v>
          </cell>
          <cell r="Y78">
            <v>7.4761494707802538E-3</v>
          </cell>
          <cell r="Z78">
            <v>74826</v>
          </cell>
          <cell r="AA78">
            <v>0</v>
          </cell>
          <cell r="AB78">
            <v>74826</v>
          </cell>
          <cell r="AC78">
            <v>265466479</v>
          </cell>
          <cell r="AD78">
            <v>2.8186609579433945E-4</v>
          </cell>
          <cell r="AE78">
            <v>7.7580155665745928E-3</v>
          </cell>
          <cell r="AF78">
            <v>0.25</v>
          </cell>
          <cell r="AG78">
            <v>0</v>
          </cell>
          <cell r="AH78">
            <v>1543095.95</v>
          </cell>
          <cell r="AI78">
            <v>0</v>
          </cell>
          <cell r="AJ78">
            <v>3016842</v>
          </cell>
          <cell r="AK78">
            <v>5929</v>
          </cell>
          <cell r="AL78">
            <v>1909</v>
          </cell>
          <cell r="AM78">
            <v>7838</v>
          </cell>
          <cell r="AN78">
            <v>4297551.78</v>
          </cell>
          <cell r="AO78">
            <v>7330069.7800000003</v>
          </cell>
          <cell r="AP78">
            <v>265466479</v>
          </cell>
          <cell r="AQ78">
            <v>2.7612035265665313E-2</v>
          </cell>
          <cell r="AR78">
            <v>5.9050770022078759E-5</v>
          </cell>
          <cell r="AS78">
            <v>1125237.6200000001</v>
          </cell>
          <cell r="AT78">
            <v>65275.09</v>
          </cell>
          <cell r="AU78">
            <v>17808.04</v>
          </cell>
          <cell r="AV78">
            <v>85483796</v>
          </cell>
          <cell r="AW78">
            <v>128358489</v>
          </cell>
          <cell r="AX78">
            <v>137107990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 t="str">
            <v>NO</v>
          </cell>
          <cell r="BF78" t="str">
            <v>NO</v>
          </cell>
          <cell r="BG78" t="str">
            <v>NO</v>
          </cell>
          <cell r="BH78" t="str">
            <v>NO</v>
          </cell>
          <cell r="BI78" t="str">
            <v>TONI YOUNG</v>
          </cell>
          <cell r="BJ78">
            <v>42195</v>
          </cell>
          <cell r="BK78" t="str">
            <v>405-486-2515</v>
          </cell>
          <cell r="BL78" t="str">
            <v>TYOUNG@MCBOH.COM</v>
          </cell>
          <cell r="BP78">
            <v>0.37590000000000001</v>
          </cell>
          <cell r="BQ78">
            <v>357259.84386700008</v>
          </cell>
          <cell r="BR78">
            <v>-15129.247044400001</v>
          </cell>
          <cell r="BS78">
            <v>4297551.78</v>
          </cell>
          <cell r="BT78">
            <v>1615449.7141020002</v>
          </cell>
          <cell r="BU78">
            <v>1190512.7100000002</v>
          </cell>
          <cell r="BV78">
            <v>4639682.3768226001</v>
          </cell>
          <cell r="BW78">
            <v>767067.60092460015</v>
          </cell>
          <cell r="BY78">
            <v>0</v>
          </cell>
          <cell r="BZ78">
            <v>767067.60092460015</v>
          </cell>
        </row>
        <row r="79">
          <cell r="B79" t="str">
            <v>100699960A</v>
          </cell>
          <cell r="F79" t="str">
            <v>37-1306</v>
          </cell>
          <cell r="G79" t="str">
            <v>7/1/13 - 6/30/14</v>
          </cell>
          <cell r="H79">
            <v>41820</v>
          </cell>
          <cell r="I79" t="str">
            <v>Novitas - Solutions Melissa Travis Audit Manager</v>
          </cell>
          <cell r="J79" t="str">
            <v>Melissa.travis@novitas-solutions.com</v>
          </cell>
          <cell r="K79">
            <v>9043635420</v>
          </cell>
          <cell r="L79">
            <v>33</v>
          </cell>
          <cell r="M79">
            <v>149</v>
          </cell>
          <cell r="N79">
            <v>182</v>
          </cell>
          <cell r="O79">
            <v>493</v>
          </cell>
          <cell r="P79">
            <v>0.36916835699797163</v>
          </cell>
          <cell r="Q79">
            <v>0.49826512507612752</v>
          </cell>
          <cell r="R79">
            <v>0</v>
          </cell>
          <cell r="S79">
            <v>327</v>
          </cell>
          <cell r="T79">
            <v>266717</v>
          </cell>
          <cell r="U79">
            <v>0</v>
          </cell>
          <cell r="V79">
            <v>1214878</v>
          </cell>
          <cell r="W79">
            <v>1481595</v>
          </cell>
          <cell r="X79">
            <v>6829737</v>
          </cell>
          <cell r="Y79">
            <v>0.21693295071245056</v>
          </cell>
          <cell r="Z79">
            <v>709295</v>
          </cell>
          <cell r="AA79">
            <v>0</v>
          </cell>
          <cell r="AB79">
            <v>709295</v>
          </cell>
          <cell r="AC79">
            <v>1903101</v>
          </cell>
          <cell r="AD79">
            <v>0.37270486432406896</v>
          </cell>
          <cell r="AE79">
            <v>0.58963781503651957</v>
          </cell>
          <cell r="AF79">
            <v>0.25</v>
          </cell>
          <cell r="AG79" t="str">
            <v>Meets Min.</v>
          </cell>
          <cell r="AH79">
            <v>105089</v>
          </cell>
          <cell r="AI79">
            <v>0</v>
          </cell>
          <cell r="AJ79">
            <v>1525636</v>
          </cell>
          <cell r="AK79">
            <v>1603561</v>
          </cell>
          <cell r="AL79">
            <v>0</v>
          </cell>
          <cell r="AM79">
            <v>291162</v>
          </cell>
          <cell r="AN79">
            <v>2198971</v>
          </cell>
          <cell r="AO79">
            <v>5619330</v>
          </cell>
          <cell r="AP79">
            <v>13962839</v>
          </cell>
          <cell r="AQ79">
            <v>0.40244895755082472</v>
          </cell>
          <cell r="AR79">
            <v>0.13569754689572802</v>
          </cell>
          <cell r="AS79">
            <v>1314562</v>
          </cell>
          <cell r="AT79">
            <v>46760</v>
          </cell>
          <cell r="AU79">
            <v>40667</v>
          </cell>
          <cell r="AV79">
            <v>12207105</v>
          </cell>
          <cell r="AW79">
            <v>4764850</v>
          </cell>
          <cell r="AX79">
            <v>9197989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13274</v>
          </cell>
          <cell r="BD79">
            <v>0</v>
          </cell>
          <cell r="BE79" t="str">
            <v>NO</v>
          </cell>
          <cell r="BF79" t="str">
            <v>NO</v>
          </cell>
          <cell r="BG79" t="str">
            <v>NO</v>
          </cell>
          <cell r="BH79" t="str">
            <v>NO</v>
          </cell>
          <cell r="BI79" t="str">
            <v>Nathan Grigg</v>
          </cell>
          <cell r="BJ79">
            <v>42202</v>
          </cell>
          <cell r="BK79">
            <v>4059365276</v>
          </cell>
          <cell r="BL79" t="str">
            <v>nathan.grigg@mercy.net</v>
          </cell>
          <cell r="BP79">
            <v>0.63280000000000003</v>
          </cell>
          <cell r="BQ79">
            <v>406668.62080888823</v>
          </cell>
          <cell r="BR79">
            <v>146164.75924479999</v>
          </cell>
          <cell r="BS79">
            <v>2212245</v>
          </cell>
          <cell r="BT79">
            <v>1399908.6360000002</v>
          </cell>
          <cell r="BU79">
            <v>1361322</v>
          </cell>
          <cell r="BV79">
            <v>2765078.3800536883</v>
          </cell>
          <cell r="BW79">
            <v>591420.01605368825</v>
          </cell>
          <cell r="BY79">
            <v>636888.93755354604</v>
          </cell>
          <cell r="BZ79">
            <v>-45468.921499857795</v>
          </cell>
        </row>
        <row r="80">
          <cell r="B80" t="str">
            <v>200509290A</v>
          </cell>
          <cell r="F80" t="str">
            <v>37-0020</v>
          </cell>
          <cell r="G80" t="str">
            <v>7/1/13 - 6/30/14</v>
          </cell>
          <cell r="H80">
            <v>41820</v>
          </cell>
          <cell r="I80" t="str">
            <v>Novitas - Solutions Melissa Travis Audit Manager</v>
          </cell>
          <cell r="J80" t="str">
            <v>Melissa.travis@novitas-solutions.com</v>
          </cell>
          <cell r="K80">
            <v>9043635420</v>
          </cell>
          <cell r="L80">
            <v>1796</v>
          </cell>
          <cell r="M80">
            <v>0</v>
          </cell>
          <cell r="N80">
            <v>1796</v>
          </cell>
          <cell r="O80">
            <v>10604</v>
          </cell>
          <cell r="P80">
            <v>0.16937004903809882</v>
          </cell>
          <cell r="Q80">
            <v>0.49826512507612752</v>
          </cell>
          <cell r="R80">
            <v>0</v>
          </cell>
          <cell r="S80">
            <v>4724</v>
          </cell>
          <cell r="T80">
            <v>10166371</v>
          </cell>
          <cell r="U80">
            <v>0</v>
          </cell>
          <cell r="V80">
            <v>0</v>
          </cell>
          <cell r="W80">
            <v>10166371</v>
          </cell>
          <cell r="X80">
            <v>68712448</v>
          </cell>
          <cell r="Y80">
            <v>0.14795530207277727</v>
          </cell>
          <cell r="Z80">
            <v>1153272</v>
          </cell>
          <cell r="AA80">
            <v>0</v>
          </cell>
          <cell r="AB80">
            <v>1153272</v>
          </cell>
          <cell r="AC80">
            <v>61554309</v>
          </cell>
          <cell r="AD80">
            <v>1.8735845121744442E-2</v>
          </cell>
          <cell r="AE80">
            <v>0.16669114719452172</v>
          </cell>
          <cell r="AF80">
            <v>0.25</v>
          </cell>
          <cell r="AG80">
            <v>0</v>
          </cell>
          <cell r="AH80">
            <v>9614013</v>
          </cell>
          <cell r="AI80">
            <v>0</v>
          </cell>
          <cell r="AJ80">
            <v>28005072</v>
          </cell>
          <cell r="AK80">
            <v>14830641</v>
          </cell>
          <cell r="AL80">
            <v>0</v>
          </cell>
          <cell r="AM80">
            <v>3298828</v>
          </cell>
          <cell r="AN80">
            <v>0</v>
          </cell>
          <cell r="AO80">
            <v>46134541</v>
          </cell>
          <cell r="AP80">
            <v>176070393</v>
          </cell>
          <cell r="AQ80">
            <v>0.26202327497502659</v>
          </cell>
          <cell r="AR80">
            <v>0.10296716382066574</v>
          </cell>
          <cell r="AS80">
            <v>65821281</v>
          </cell>
          <cell r="AT80">
            <v>0</v>
          </cell>
          <cell r="AU80">
            <v>0</v>
          </cell>
          <cell r="AV80">
            <v>65821281</v>
          </cell>
          <cell r="AW80">
            <v>61551128</v>
          </cell>
          <cell r="AX80">
            <v>110261385</v>
          </cell>
          <cell r="AY80">
            <v>476451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 t="str">
            <v>NO</v>
          </cell>
          <cell r="BF80" t="str">
            <v>NO</v>
          </cell>
          <cell r="BG80" t="str">
            <v>NO</v>
          </cell>
          <cell r="BH80" t="str">
            <v>NO</v>
          </cell>
          <cell r="BI80" t="str">
            <v>Nathan Grigg</v>
          </cell>
          <cell r="BJ80">
            <v>42202</v>
          </cell>
          <cell r="BK80">
            <v>4059365276</v>
          </cell>
          <cell r="BL80" t="str">
            <v>nathan.grigg@mercy.net</v>
          </cell>
          <cell r="BP80">
            <v>0.32419999999999999</v>
          </cell>
          <cell r="BQ80">
            <v>3972283.3221402038</v>
          </cell>
          <cell r="BR80">
            <v>1088730.6782767999</v>
          </cell>
          <cell r="BS80">
            <v>0</v>
          </cell>
          <cell r="BT80">
            <v>0</v>
          </cell>
          <cell r="BU80">
            <v>65821281</v>
          </cell>
          <cell r="BV80">
            <v>5061014.0004170034</v>
          </cell>
          <cell r="BW80">
            <v>-60760266.999582998</v>
          </cell>
          <cell r="BY80">
            <v>4746277.527077144</v>
          </cell>
          <cell r="BZ80">
            <v>-65506544.526660144</v>
          </cell>
        </row>
        <row r="81">
          <cell r="B81" t="str">
            <v>100262320C</v>
          </cell>
          <cell r="F81" t="str">
            <v>37-0047</v>
          </cell>
          <cell r="G81" t="str">
            <v>7/1/13 - 6/30/14</v>
          </cell>
          <cell r="H81">
            <v>41820</v>
          </cell>
          <cell r="I81" t="str">
            <v>Novitas - Solutions Melissa Travis Audit Manager</v>
          </cell>
          <cell r="J81" t="str">
            <v>Melissa.travis@novitas-solutions.com</v>
          </cell>
          <cell r="K81">
            <v>9043635420</v>
          </cell>
          <cell r="L81">
            <v>2300</v>
          </cell>
          <cell r="M81">
            <v>5317</v>
          </cell>
          <cell r="N81">
            <v>7617</v>
          </cell>
          <cell r="O81">
            <v>33819</v>
          </cell>
          <cell r="P81">
            <v>0.22522842189301873</v>
          </cell>
          <cell r="Q81">
            <v>0.49826512507612752</v>
          </cell>
          <cell r="R81">
            <v>0</v>
          </cell>
          <cell r="S81">
            <v>19038</v>
          </cell>
          <cell r="T81">
            <v>12724566</v>
          </cell>
          <cell r="U81">
            <v>0</v>
          </cell>
          <cell r="V81">
            <v>0</v>
          </cell>
          <cell r="W81">
            <v>12724566</v>
          </cell>
          <cell r="X81">
            <v>120736597</v>
          </cell>
          <cell r="Y81">
            <v>0.10539112676829876</v>
          </cell>
          <cell r="Z81">
            <v>39138940</v>
          </cell>
          <cell r="AA81">
            <v>0</v>
          </cell>
          <cell r="AB81">
            <v>39138940</v>
          </cell>
          <cell r="AC81">
            <v>205505356</v>
          </cell>
          <cell r="AD81">
            <v>0.19045216514940858</v>
          </cell>
          <cell r="AE81">
            <v>0.29584329191770731</v>
          </cell>
          <cell r="AF81">
            <v>0.25</v>
          </cell>
          <cell r="AG81" t="str">
            <v>Meets Min.</v>
          </cell>
          <cell r="AH81">
            <v>28380523</v>
          </cell>
          <cell r="AI81">
            <v>0</v>
          </cell>
          <cell r="AJ81">
            <v>60802498</v>
          </cell>
          <cell r="AK81">
            <v>10545522</v>
          </cell>
          <cell r="AL81">
            <v>2867892</v>
          </cell>
          <cell r="AM81">
            <v>31854059</v>
          </cell>
          <cell r="AN81">
            <v>57016241</v>
          </cell>
          <cell r="AO81">
            <v>163086212</v>
          </cell>
          <cell r="AP81">
            <v>434156235</v>
          </cell>
          <cell r="AQ81">
            <v>0.37563945615107891</v>
          </cell>
          <cell r="AR81">
            <v>0.10426539883735633</v>
          </cell>
          <cell r="AS81">
            <v>13063554</v>
          </cell>
          <cell r="AT81">
            <v>785661</v>
          </cell>
          <cell r="AU81">
            <v>985608</v>
          </cell>
          <cell r="AV81">
            <v>119851603</v>
          </cell>
          <cell r="AW81">
            <v>205505356</v>
          </cell>
          <cell r="AX81">
            <v>228650879</v>
          </cell>
          <cell r="AY81">
            <v>1214951</v>
          </cell>
          <cell r="AZ81">
            <v>0</v>
          </cell>
          <cell r="BA81">
            <v>0</v>
          </cell>
          <cell r="BB81">
            <v>0</v>
          </cell>
          <cell r="BC81">
            <v>158652</v>
          </cell>
          <cell r="BD81">
            <v>15481</v>
          </cell>
          <cell r="BE81" t="str">
            <v>NO</v>
          </cell>
          <cell r="BF81" t="str">
            <v>NO</v>
          </cell>
          <cell r="BG81" t="str">
            <v>NO</v>
          </cell>
          <cell r="BH81" t="str">
            <v>NO</v>
          </cell>
          <cell r="BI81" t="str">
            <v>Nathan Grigg</v>
          </cell>
          <cell r="BJ81">
            <v>42202</v>
          </cell>
          <cell r="BK81">
            <v>4059365276</v>
          </cell>
          <cell r="BL81" t="str">
            <v>nathan.grigg@mercy.net</v>
          </cell>
          <cell r="BP81">
            <v>0.30070000000000002</v>
          </cell>
          <cell r="BQ81">
            <v>5398707.266884217</v>
          </cell>
          <cell r="BR81">
            <v>8747579.8770434</v>
          </cell>
          <cell r="BS81">
            <v>57174893</v>
          </cell>
          <cell r="BT81">
            <v>17192490.325100001</v>
          </cell>
          <cell r="BU81">
            <v>13864696</v>
          </cell>
          <cell r="BV81">
            <v>71321180.143927619</v>
          </cell>
          <cell r="BW81">
            <v>17474081.469027616</v>
          </cell>
          <cell r="BY81">
            <v>9044301.8646986708</v>
          </cell>
          <cell r="BZ81">
            <v>8429779.6043289453</v>
          </cell>
        </row>
        <row r="82">
          <cell r="B82" t="str">
            <v>200320810D</v>
          </cell>
          <cell r="F82" t="str">
            <v>37-0011</v>
          </cell>
          <cell r="G82" t="str">
            <v>7/1/13 - 6/30/14</v>
          </cell>
          <cell r="H82">
            <v>41820</v>
          </cell>
          <cell r="I82" t="str">
            <v>Novitas - Solutions Melissa Travis Audit Manager</v>
          </cell>
          <cell r="J82" t="str">
            <v>Melissa.travis@novitas-solutions.com</v>
          </cell>
          <cell r="K82">
            <v>9043635420</v>
          </cell>
          <cell r="L82">
            <v>298</v>
          </cell>
          <cell r="M82">
            <v>360</v>
          </cell>
          <cell r="N82">
            <v>658</v>
          </cell>
          <cell r="O82">
            <v>1749</v>
          </cell>
          <cell r="P82">
            <v>0.3762149799885649</v>
          </cell>
          <cell r="Q82">
            <v>0.49826512507612752</v>
          </cell>
          <cell r="R82">
            <v>0</v>
          </cell>
          <cell r="S82">
            <v>886</v>
          </cell>
          <cell r="T82">
            <v>1145631</v>
          </cell>
          <cell r="U82">
            <v>0</v>
          </cell>
          <cell r="V82">
            <v>0</v>
          </cell>
          <cell r="W82">
            <v>1145631</v>
          </cell>
          <cell r="X82">
            <v>8057001</v>
          </cell>
          <cell r="Y82">
            <v>0.14219074814561894</v>
          </cell>
          <cell r="Z82">
            <v>2341914</v>
          </cell>
          <cell r="AA82">
            <v>0</v>
          </cell>
          <cell r="AB82">
            <v>2341914</v>
          </cell>
          <cell r="AC82">
            <v>14655050</v>
          </cell>
          <cell r="AD82">
            <v>0.15980252540932988</v>
          </cell>
          <cell r="AE82">
            <v>0.30199327355494882</v>
          </cell>
          <cell r="AF82">
            <v>0.25</v>
          </cell>
          <cell r="AG82" t="str">
            <v>Meets Min.</v>
          </cell>
          <cell r="AH82">
            <v>2602535</v>
          </cell>
          <cell r="AI82">
            <v>0</v>
          </cell>
          <cell r="AJ82">
            <v>9129491</v>
          </cell>
          <cell r="AK82">
            <v>5559930</v>
          </cell>
          <cell r="AL82">
            <v>218218</v>
          </cell>
          <cell r="AM82">
            <v>704275</v>
          </cell>
          <cell r="AN82">
            <v>7043790</v>
          </cell>
          <cell r="AO82">
            <v>22655704</v>
          </cell>
          <cell r="AP82">
            <v>47472209</v>
          </cell>
          <cell r="AQ82">
            <v>0.47724141086419636</v>
          </cell>
          <cell r="AR82">
            <v>0.13655195611394447</v>
          </cell>
          <cell r="AS82">
            <v>899370</v>
          </cell>
          <cell r="AT82">
            <v>72157</v>
          </cell>
          <cell r="AU82">
            <v>170840</v>
          </cell>
          <cell r="AV82">
            <v>9379572</v>
          </cell>
          <cell r="AW82">
            <v>14655050</v>
          </cell>
          <cell r="AX82">
            <v>28039264</v>
          </cell>
          <cell r="AY82">
            <v>90129</v>
          </cell>
          <cell r="AZ82">
            <v>0</v>
          </cell>
          <cell r="BA82">
            <v>0</v>
          </cell>
          <cell r="BB82">
            <v>0</v>
          </cell>
          <cell r="BC82">
            <v>13317</v>
          </cell>
          <cell r="BD82">
            <v>249</v>
          </cell>
          <cell r="BE82" t="str">
            <v>NO</v>
          </cell>
          <cell r="BF82" t="str">
            <v>NO</v>
          </cell>
          <cell r="BG82" t="str">
            <v>NO</v>
          </cell>
          <cell r="BH82" t="str">
            <v>NO</v>
          </cell>
          <cell r="BI82" t="str">
            <v>Nathan Grigg</v>
          </cell>
          <cell r="BJ82">
            <v>42202</v>
          </cell>
          <cell r="BK82">
            <v>4059365276</v>
          </cell>
          <cell r="BL82" t="str">
            <v>nathan.grigg@mercy.net</v>
          </cell>
          <cell r="BP82">
            <v>0.1787</v>
          </cell>
          <cell r="BQ82">
            <v>344482.35882719327</v>
          </cell>
          <cell r="BR82">
            <v>-45795.806534999996</v>
          </cell>
          <cell r="BS82">
            <v>7057107</v>
          </cell>
          <cell r="BT82">
            <v>1261105.0208999999</v>
          </cell>
          <cell r="BU82">
            <v>971776</v>
          </cell>
          <cell r="BV82">
            <v>7355793.5522921933</v>
          </cell>
          <cell r="BW82">
            <v>588015.57319219317</v>
          </cell>
          <cell r="BY82">
            <v>603098.04599675862</v>
          </cell>
          <cell r="BZ82">
            <v>-15082.472804565448</v>
          </cell>
        </row>
        <row r="83">
          <cell r="B83" t="str">
            <v>200226190A</v>
          </cell>
          <cell r="F83" t="str">
            <v>37-1310</v>
          </cell>
          <cell r="G83" t="str">
            <v>7/1/13 - 6/30/14</v>
          </cell>
          <cell r="H83">
            <v>41820</v>
          </cell>
          <cell r="I83" t="str">
            <v>Novitas - Solutions Melissa Travis Audit Manager</v>
          </cell>
          <cell r="J83" t="str">
            <v>Melissa.travis@novitas-solutions.com</v>
          </cell>
          <cell r="K83">
            <v>9043635420</v>
          </cell>
          <cell r="L83">
            <v>44</v>
          </cell>
          <cell r="M83">
            <v>92</v>
          </cell>
          <cell r="N83">
            <v>136</v>
          </cell>
          <cell r="O83">
            <v>307</v>
          </cell>
          <cell r="P83">
            <v>0.44299674267100975</v>
          </cell>
          <cell r="Q83">
            <v>0.49826512507612752</v>
          </cell>
          <cell r="R83">
            <v>0</v>
          </cell>
          <cell r="S83">
            <v>182</v>
          </cell>
          <cell r="T83">
            <v>309148</v>
          </cell>
          <cell r="U83">
            <v>0</v>
          </cell>
          <cell r="V83">
            <v>0</v>
          </cell>
          <cell r="W83">
            <v>309148</v>
          </cell>
          <cell r="X83">
            <v>4901328</v>
          </cell>
          <cell r="Y83">
            <v>6.3074334139645416E-2</v>
          </cell>
          <cell r="Z83">
            <v>301812</v>
          </cell>
          <cell r="AA83">
            <v>0</v>
          </cell>
          <cell r="AB83">
            <v>301812</v>
          </cell>
          <cell r="AC83">
            <v>1269027</v>
          </cell>
          <cell r="AD83">
            <v>0.23782945516525653</v>
          </cell>
          <cell r="AE83">
            <v>0.30090378930490191</v>
          </cell>
          <cell r="AF83">
            <v>0.25</v>
          </cell>
          <cell r="AG83" t="str">
            <v>Meets Min.</v>
          </cell>
          <cell r="AH83">
            <v>188232</v>
          </cell>
          <cell r="AI83">
            <v>0</v>
          </cell>
          <cell r="AJ83">
            <v>1788738</v>
          </cell>
          <cell r="AK83">
            <v>676147</v>
          </cell>
          <cell r="AL83">
            <v>98005</v>
          </cell>
          <cell r="AM83">
            <v>1147199</v>
          </cell>
          <cell r="AN83">
            <v>1275881</v>
          </cell>
          <cell r="AO83">
            <v>4985970</v>
          </cell>
          <cell r="AP83">
            <v>7490985</v>
          </cell>
          <cell r="AQ83">
            <v>0.66559604644783033</v>
          </cell>
          <cell r="AR83">
            <v>0.25648843242911312</v>
          </cell>
          <cell r="AS83">
            <v>804551</v>
          </cell>
          <cell r="AT83">
            <v>37969</v>
          </cell>
          <cell r="AU83">
            <v>46239</v>
          </cell>
          <cell r="AV83">
            <v>6165928</v>
          </cell>
          <cell r="AW83">
            <v>3296678</v>
          </cell>
          <cell r="AX83">
            <v>6172456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12268</v>
          </cell>
          <cell r="BD83">
            <v>109</v>
          </cell>
          <cell r="BE83" t="str">
            <v>NO</v>
          </cell>
          <cell r="BF83" t="str">
            <v>NO</v>
          </cell>
          <cell r="BG83" t="str">
            <v>NO</v>
          </cell>
          <cell r="BH83" t="str">
            <v>NO</v>
          </cell>
          <cell r="BI83" t="str">
            <v>Nathan Grigg</v>
          </cell>
          <cell r="BJ83">
            <v>42202</v>
          </cell>
          <cell r="BK83">
            <v>4059365276</v>
          </cell>
          <cell r="BL83" t="str">
            <v>nathan.grigg@mercy.net</v>
          </cell>
          <cell r="BP83">
            <v>0.746</v>
          </cell>
          <cell r="BQ83">
            <v>822648.8497918197</v>
          </cell>
          <cell r="BR83">
            <v>824143.74017200002</v>
          </cell>
          <cell r="BS83">
            <v>1288149</v>
          </cell>
          <cell r="BT83">
            <v>960959.15399999998</v>
          </cell>
          <cell r="BU83">
            <v>842629</v>
          </cell>
          <cell r="BV83">
            <v>2934941.5899638198</v>
          </cell>
          <cell r="BW83">
            <v>1765122.7439638199</v>
          </cell>
          <cell r="BY83">
            <v>473820.60714638955</v>
          </cell>
          <cell r="BZ83">
            <v>1291302.1368174304</v>
          </cell>
        </row>
        <row r="84">
          <cell r="B84" t="str">
            <v>200425410C</v>
          </cell>
          <cell r="F84" t="str">
            <v>37-1317</v>
          </cell>
          <cell r="G84" t="str">
            <v>7/1/13 - 6/30/14</v>
          </cell>
          <cell r="H84">
            <v>41820</v>
          </cell>
          <cell r="I84" t="str">
            <v>Novitas - Solutions Melissa Travis Audit Manager</v>
          </cell>
          <cell r="J84" t="str">
            <v>Melissa.travis@novitas-solutions.com</v>
          </cell>
          <cell r="K84">
            <v>9043635420</v>
          </cell>
          <cell r="L84">
            <v>165</v>
          </cell>
          <cell r="M84">
            <v>926</v>
          </cell>
          <cell r="N84">
            <v>1091</v>
          </cell>
          <cell r="O84">
            <v>1871</v>
          </cell>
          <cell r="P84">
            <v>0.58311063602351687</v>
          </cell>
          <cell r="Q84">
            <v>0.49826512507612752</v>
          </cell>
          <cell r="R84" t="str">
            <v>Meets Min.</v>
          </cell>
          <cell r="S84">
            <v>1200</v>
          </cell>
          <cell r="T84">
            <v>1182894</v>
          </cell>
          <cell r="U84">
            <v>0</v>
          </cell>
          <cell r="V84">
            <v>0</v>
          </cell>
          <cell r="W84">
            <v>1182894</v>
          </cell>
          <cell r="X84">
            <v>15582346</v>
          </cell>
          <cell r="Y84">
            <v>7.5912446046314211E-2</v>
          </cell>
          <cell r="Z84">
            <v>2078622</v>
          </cell>
          <cell r="AA84">
            <v>0</v>
          </cell>
          <cell r="AB84">
            <v>2078622</v>
          </cell>
          <cell r="AC84">
            <v>9374559</v>
          </cell>
          <cell r="AD84">
            <v>0.22173011018438307</v>
          </cell>
          <cell r="AE84">
            <v>0.2976425562306973</v>
          </cell>
          <cell r="AF84">
            <v>0.25</v>
          </cell>
          <cell r="AG84" t="str">
            <v>Meets Min.</v>
          </cell>
          <cell r="AH84">
            <v>1050911</v>
          </cell>
          <cell r="AI84">
            <v>0</v>
          </cell>
          <cell r="AJ84">
            <v>5541814</v>
          </cell>
          <cell r="AK84">
            <v>1931546</v>
          </cell>
          <cell r="AL84">
            <v>515296</v>
          </cell>
          <cell r="AM84">
            <v>3523377</v>
          </cell>
          <cell r="AN84">
            <v>6673914</v>
          </cell>
          <cell r="AO84">
            <v>18185947</v>
          </cell>
          <cell r="AP84">
            <v>41539826</v>
          </cell>
          <cell r="AQ84">
            <v>0.43779545441523998</v>
          </cell>
          <cell r="AR84">
            <v>0.14372277341749096</v>
          </cell>
          <cell r="AS84">
            <v>2062462</v>
          </cell>
          <cell r="AT84">
            <v>195588</v>
          </cell>
          <cell r="AU84">
            <v>156564</v>
          </cell>
          <cell r="AV84">
            <v>19121268</v>
          </cell>
          <cell r="AW84">
            <v>13285116</v>
          </cell>
          <cell r="AX84">
            <v>28254710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27210</v>
          </cell>
          <cell r="BD84">
            <v>640</v>
          </cell>
          <cell r="BE84" t="str">
            <v>NO</v>
          </cell>
          <cell r="BF84" t="str">
            <v>NO</v>
          </cell>
          <cell r="BG84" t="str">
            <v>NO</v>
          </cell>
          <cell r="BH84" t="str">
            <v>NO</v>
          </cell>
          <cell r="BI84" t="str">
            <v>Nathan Grigg</v>
          </cell>
          <cell r="BJ84">
            <v>42202</v>
          </cell>
          <cell r="BK84">
            <v>4059365276</v>
          </cell>
          <cell r="BL84" t="str">
            <v>nathan.grigg@mercy.net</v>
          </cell>
          <cell r="BP84">
            <v>0.44500000000000001</v>
          </cell>
          <cell r="BQ84">
            <v>754677.72027749009</v>
          </cell>
          <cell r="BR84">
            <v>1436742.8627700002</v>
          </cell>
          <cell r="BS84">
            <v>6701124</v>
          </cell>
          <cell r="BT84">
            <v>2982000.18</v>
          </cell>
          <cell r="BU84">
            <v>2258690</v>
          </cell>
          <cell r="BV84">
            <v>8892544.5830474906</v>
          </cell>
          <cell r="BW84">
            <v>2914730.7630474903</v>
          </cell>
          <cell r="BY84">
            <v>1278451.8724650927</v>
          </cell>
          <cell r="BZ84">
            <v>1636278.8905823976</v>
          </cell>
        </row>
        <row r="85">
          <cell r="B85" t="str">
            <v>200318440B</v>
          </cell>
          <cell r="F85" t="str">
            <v>37-1304</v>
          </cell>
          <cell r="G85" t="str">
            <v>7/1/13 - 6/30/14</v>
          </cell>
          <cell r="H85">
            <v>41820</v>
          </cell>
          <cell r="I85" t="str">
            <v>Novitas - Solutions Melissa Travis Audit Manager</v>
          </cell>
          <cell r="J85" t="str">
            <v>Melissa.travis@novitas-solutions.com</v>
          </cell>
          <cell r="K85">
            <v>9043635420</v>
          </cell>
          <cell r="L85">
            <v>50</v>
          </cell>
          <cell r="M85">
            <v>394</v>
          </cell>
          <cell r="N85">
            <v>444</v>
          </cell>
          <cell r="O85">
            <v>754</v>
          </cell>
          <cell r="P85">
            <v>0.58885941644562334</v>
          </cell>
          <cell r="Q85">
            <v>0.49826512507612752</v>
          </cell>
          <cell r="R85" t="str">
            <v>Meets Min.</v>
          </cell>
          <cell r="S85">
            <v>533</v>
          </cell>
          <cell r="T85">
            <v>485615</v>
          </cell>
          <cell r="U85">
            <v>0</v>
          </cell>
          <cell r="V85">
            <v>0</v>
          </cell>
          <cell r="W85">
            <v>485615</v>
          </cell>
          <cell r="X85">
            <v>4623315</v>
          </cell>
          <cell r="Y85">
            <v>0.10503610504583832</v>
          </cell>
          <cell r="Z85">
            <v>807390</v>
          </cell>
          <cell r="AA85">
            <v>0</v>
          </cell>
          <cell r="AB85">
            <v>807390</v>
          </cell>
          <cell r="AC85">
            <v>3389927</v>
          </cell>
          <cell r="AD85">
            <v>0.23817327039785813</v>
          </cell>
          <cell r="AE85">
            <v>0.34320937544369645</v>
          </cell>
          <cell r="AF85">
            <v>0.25</v>
          </cell>
          <cell r="AG85" t="str">
            <v>Meets Min.</v>
          </cell>
          <cell r="AH85">
            <v>492369</v>
          </cell>
          <cell r="AI85">
            <v>0</v>
          </cell>
          <cell r="AJ85">
            <v>2082237</v>
          </cell>
          <cell r="AK85">
            <v>792000</v>
          </cell>
          <cell r="AL85">
            <v>68225</v>
          </cell>
          <cell r="AM85">
            <v>1077775</v>
          </cell>
          <cell r="AN85">
            <v>3460396</v>
          </cell>
          <cell r="AO85">
            <v>7480633</v>
          </cell>
          <cell r="AP85">
            <v>7792743</v>
          </cell>
          <cell r="AQ85">
            <v>0.9599486342613891</v>
          </cell>
          <cell r="AR85">
            <v>0.24869291852689099</v>
          </cell>
          <cell r="AS85">
            <v>1610324</v>
          </cell>
          <cell r="AT85">
            <v>75195</v>
          </cell>
          <cell r="AU85">
            <v>21915</v>
          </cell>
          <cell r="AV85">
            <v>6648657</v>
          </cell>
          <cell r="AW85">
            <v>5502135</v>
          </cell>
          <cell r="AX85">
            <v>4402816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5854</v>
          </cell>
          <cell r="BD85">
            <v>214</v>
          </cell>
          <cell r="BE85" t="str">
            <v>NO</v>
          </cell>
          <cell r="BF85" t="str">
            <v>NO</v>
          </cell>
          <cell r="BG85" t="str">
            <v>NO</v>
          </cell>
          <cell r="BH85" t="str">
            <v>NO</v>
          </cell>
          <cell r="BI85" t="str">
            <v>Nathan Grigg</v>
          </cell>
          <cell r="BJ85">
            <v>42202</v>
          </cell>
          <cell r="BK85">
            <v>4059365276</v>
          </cell>
          <cell r="BL85" t="str">
            <v>nathan.grigg@mercy.net</v>
          </cell>
          <cell r="BP85">
            <v>0.74380000000000002</v>
          </cell>
          <cell r="BQ85">
            <v>882247.33519267943</v>
          </cell>
          <cell r="BR85">
            <v>793769.2578100001</v>
          </cell>
          <cell r="BS85">
            <v>3466250</v>
          </cell>
          <cell r="BT85">
            <v>2578196.75</v>
          </cell>
          <cell r="BU85">
            <v>1685733</v>
          </cell>
          <cell r="BV85">
            <v>5142266.5930026798</v>
          </cell>
          <cell r="BW85">
            <v>2568480.3430026798</v>
          </cell>
          <cell r="BY85">
            <v>586003.11715762725</v>
          </cell>
          <cell r="BZ85">
            <v>1982477.2258450524</v>
          </cell>
        </row>
        <row r="86">
          <cell r="B86" t="str">
            <v>200490030A</v>
          </cell>
          <cell r="F86" t="str">
            <v>37-1302</v>
          </cell>
          <cell r="G86" t="str">
            <v>7/1/13 - 6/30/14</v>
          </cell>
          <cell r="H86">
            <v>41820</v>
          </cell>
          <cell r="I86" t="str">
            <v>Novitas - Solutions Melissa Travis Audit Manager</v>
          </cell>
          <cell r="J86" t="str">
            <v>Melissa.travis@novitas-solutions.com</v>
          </cell>
          <cell r="K86">
            <v>9043635420</v>
          </cell>
          <cell r="L86">
            <v>89</v>
          </cell>
          <cell r="M86">
            <v>82</v>
          </cell>
          <cell r="N86">
            <v>171</v>
          </cell>
          <cell r="O86">
            <v>587</v>
          </cell>
          <cell r="P86">
            <v>0.29131175468483816</v>
          </cell>
          <cell r="Q86">
            <v>0.49826512507612752</v>
          </cell>
          <cell r="R86">
            <v>0</v>
          </cell>
          <cell r="S86">
            <v>299</v>
          </cell>
          <cell r="T86">
            <v>476453</v>
          </cell>
          <cell r="U86">
            <v>0</v>
          </cell>
          <cell r="V86">
            <v>0</v>
          </cell>
          <cell r="W86">
            <v>476453</v>
          </cell>
          <cell r="X86">
            <v>3099193</v>
          </cell>
          <cell r="Y86">
            <v>0.15373453670036039</v>
          </cell>
          <cell r="Z86">
            <v>126219</v>
          </cell>
          <cell r="AA86">
            <v>0</v>
          </cell>
          <cell r="AB86">
            <v>126219</v>
          </cell>
          <cell r="AC86">
            <v>2761058</v>
          </cell>
          <cell r="AD86">
            <v>4.5713998039881812E-2</v>
          </cell>
          <cell r="AE86">
            <v>0.19944853474024221</v>
          </cell>
          <cell r="AF86">
            <v>0.25</v>
          </cell>
          <cell r="AG86">
            <v>0</v>
          </cell>
          <cell r="AH86">
            <v>414382</v>
          </cell>
          <cell r="AI86">
            <v>0</v>
          </cell>
          <cell r="AJ86">
            <v>2378093</v>
          </cell>
          <cell r="AK86">
            <v>1127422</v>
          </cell>
          <cell r="AL86">
            <v>127971</v>
          </cell>
          <cell r="AM86">
            <v>1553367</v>
          </cell>
          <cell r="AN86">
            <v>1224201</v>
          </cell>
          <cell r="AO86">
            <v>6411054</v>
          </cell>
          <cell r="AP86">
            <v>10379538</v>
          </cell>
          <cell r="AQ86">
            <v>0.61766275146350447</v>
          </cell>
          <cell r="AR86">
            <v>0.27060549323100891</v>
          </cell>
          <cell r="AS86">
            <v>431320</v>
          </cell>
          <cell r="AT86">
            <v>39480</v>
          </cell>
          <cell r="AU86">
            <v>43912</v>
          </cell>
          <cell r="AV86">
            <v>6159686</v>
          </cell>
          <cell r="AW86">
            <v>3341619</v>
          </cell>
          <cell r="AX86">
            <v>7618480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 t="str">
            <v>NO</v>
          </cell>
          <cell r="BF86" t="str">
            <v>NO</v>
          </cell>
          <cell r="BG86" t="str">
            <v>NO</v>
          </cell>
          <cell r="BH86" t="str">
            <v>NO</v>
          </cell>
          <cell r="BI86" t="str">
            <v>Nathan Grigg</v>
          </cell>
          <cell r="BJ86">
            <v>42202</v>
          </cell>
          <cell r="BK86">
            <v>4059365276</v>
          </cell>
          <cell r="BL86" t="str">
            <v>nathan.grigg@mercy.net</v>
          </cell>
          <cell r="BP86">
            <v>0.53959999999999997</v>
          </cell>
          <cell r="BQ86">
            <v>795613.5749189218</v>
          </cell>
          <cell r="BR86">
            <v>808581.96019759995</v>
          </cell>
          <cell r="BS86">
            <v>1224201</v>
          </cell>
          <cell r="BT86">
            <v>660578.85959999997</v>
          </cell>
          <cell r="BU86">
            <v>470800</v>
          </cell>
          <cell r="BV86">
            <v>2828396.5351165216</v>
          </cell>
          <cell r="BW86">
            <v>1793974.3947165217</v>
          </cell>
          <cell r="BY86">
            <v>445890.13178013184</v>
          </cell>
          <cell r="BZ86">
            <v>1348084.26293639</v>
          </cell>
        </row>
        <row r="87">
          <cell r="B87" t="str">
            <v>200479750A</v>
          </cell>
          <cell r="F87">
            <v>373033</v>
          </cell>
          <cell r="G87" t="str">
            <v>2014</v>
          </cell>
          <cell r="H87">
            <v>42369</v>
          </cell>
          <cell r="I87" t="str">
            <v>Novitas; Reginald Robinson</v>
          </cell>
          <cell r="J87" t="str">
            <v>reginald.robinson@highmarkmedicareservices.com</v>
          </cell>
          <cell r="K87">
            <v>9043635243</v>
          </cell>
          <cell r="L87">
            <v>346</v>
          </cell>
          <cell r="M87">
            <v>0</v>
          </cell>
          <cell r="N87">
            <v>346</v>
          </cell>
          <cell r="O87">
            <v>13128</v>
          </cell>
          <cell r="P87">
            <v>2.635588056063376E-2</v>
          </cell>
          <cell r="Q87">
            <v>0.49826512507612752</v>
          </cell>
          <cell r="R87">
            <v>0</v>
          </cell>
          <cell r="S87">
            <v>8359</v>
          </cell>
          <cell r="T87">
            <v>159378</v>
          </cell>
          <cell r="U87">
            <v>0</v>
          </cell>
          <cell r="V87">
            <v>0</v>
          </cell>
          <cell r="W87">
            <v>159378</v>
          </cell>
          <cell r="X87">
            <v>18226567</v>
          </cell>
          <cell r="Y87">
            <v>8.7442687369486526E-3</v>
          </cell>
          <cell r="Z87">
            <v>282822</v>
          </cell>
          <cell r="AA87">
            <v>0</v>
          </cell>
          <cell r="AB87">
            <v>282822</v>
          </cell>
          <cell r="AC87">
            <v>30775675</v>
          </cell>
          <cell r="AD87">
            <v>9.1897903132912608E-3</v>
          </cell>
          <cell r="AE87">
            <v>1.7934059050239912E-2</v>
          </cell>
          <cell r="AF87">
            <v>0.25</v>
          </cell>
          <cell r="AG87">
            <v>0</v>
          </cell>
          <cell r="AH87">
            <v>588803</v>
          </cell>
          <cell r="AI87">
            <v>0</v>
          </cell>
          <cell r="AJ87">
            <v>588803</v>
          </cell>
          <cell r="AK87">
            <v>168045</v>
          </cell>
          <cell r="AL87">
            <v>55435</v>
          </cell>
          <cell r="AM87">
            <v>369474</v>
          </cell>
          <cell r="AN87">
            <v>0</v>
          </cell>
          <cell r="AO87">
            <v>1181757</v>
          </cell>
          <cell r="AP87">
            <v>30775675</v>
          </cell>
          <cell r="AQ87">
            <v>3.839906029680909E-2</v>
          </cell>
          <cell r="AR87">
            <v>1.9266969774017956E-2</v>
          </cell>
          <cell r="AS87">
            <v>0</v>
          </cell>
          <cell r="AT87">
            <v>0</v>
          </cell>
          <cell r="AU87">
            <v>19335</v>
          </cell>
          <cell r="AV87">
            <v>14617218</v>
          </cell>
          <cell r="AW87">
            <v>14506826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 t="str">
            <v>NO</v>
          </cell>
          <cell r="BF87" t="str">
            <v>NO</v>
          </cell>
          <cell r="BG87" t="str">
            <v>NO</v>
          </cell>
          <cell r="BH87" t="str">
            <v>NO</v>
          </cell>
          <cell r="BI87" t="str">
            <v>Deborah Manharth</v>
          </cell>
          <cell r="BJ87">
            <v>42208</v>
          </cell>
          <cell r="BK87">
            <v>4053845202</v>
          </cell>
          <cell r="BL87" t="str">
            <v>dmanharth@mercyrehabok.com</v>
          </cell>
          <cell r="BM87" t="str">
            <v>Dr. Albert Bisson</v>
          </cell>
          <cell r="BP87">
            <v>0.83321437728372205</v>
          </cell>
          <cell r="BQ87">
            <v>401392.41196168319</v>
          </cell>
          <cell r="BR87">
            <v>293709.33771151135</v>
          </cell>
          <cell r="BS87">
            <v>0</v>
          </cell>
          <cell r="BT87">
            <v>0</v>
          </cell>
          <cell r="BU87">
            <v>0</v>
          </cell>
          <cell r="BV87">
            <v>695101.74967319448</v>
          </cell>
          <cell r="BW87">
            <v>695101.74967319448</v>
          </cell>
          <cell r="BY87">
            <v>65759.831683203665</v>
          </cell>
          <cell r="BZ87">
            <v>629341.91798999079</v>
          </cell>
        </row>
        <row r="88">
          <cell r="B88" t="str">
            <v>100699360A</v>
          </cell>
          <cell r="F88" t="str">
            <v>37-0007</v>
          </cell>
          <cell r="G88" t="str">
            <v>2014</v>
          </cell>
          <cell r="H88">
            <v>42004</v>
          </cell>
          <cell r="I88" t="str">
            <v>Novitas Jurisdiction H</v>
          </cell>
          <cell r="J88" t="str">
            <v>ReimbursementJH@novitas-solutions.com</v>
          </cell>
          <cell r="K88">
            <v>8552528782</v>
          </cell>
          <cell r="L88">
            <v>118</v>
          </cell>
          <cell r="M88">
            <v>0</v>
          </cell>
          <cell r="N88">
            <v>118</v>
          </cell>
          <cell r="O88">
            <v>1162</v>
          </cell>
          <cell r="P88">
            <v>0.10154905335628227</v>
          </cell>
          <cell r="Q88">
            <v>0.49826512507612752</v>
          </cell>
          <cell r="R88">
            <v>0</v>
          </cell>
          <cell r="S88">
            <v>620</v>
          </cell>
          <cell r="T88">
            <v>145656</v>
          </cell>
          <cell r="U88">
            <v>0</v>
          </cell>
          <cell r="V88">
            <v>0</v>
          </cell>
          <cell r="W88">
            <v>145656</v>
          </cell>
          <cell r="X88">
            <v>6002135</v>
          </cell>
          <cell r="Y88">
            <v>2.4267364862669699E-2</v>
          </cell>
          <cell r="Z88">
            <v>108117</v>
          </cell>
          <cell r="AA88">
            <v>0</v>
          </cell>
          <cell r="AB88">
            <v>108117</v>
          </cell>
          <cell r="AC88">
            <v>4105972</v>
          </cell>
          <cell r="AD88">
            <v>2.6331645710199681E-2</v>
          </cell>
          <cell r="AE88">
            <v>5.0599010572869377E-2</v>
          </cell>
          <cell r="AF88">
            <v>0.25</v>
          </cell>
          <cell r="AG88">
            <v>0</v>
          </cell>
          <cell r="AH88">
            <v>3281827</v>
          </cell>
          <cell r="AI88">
            <v>0</v>
          </cell>
          <cell r="AJ88">
            <v>1032931</v>
          </cell>
          <cell r="AK88">
            <v>1239652</v>
          </cell>
          <cell r="AL88">
            <v>108117</v>
          </cell>
          <cell r="AM88">
            <v>996240</v>
          </cell>
          <cell r="AN88">
            <v>0</v>
          </cell>
          <cell r="AO88">
            <v>3376940</v>
          </cell>
          <cell r="AP88">
            <v>13589125</v>
          </cell>
          <cell r="AQ88">
            <v>0.24850312290158491</v>
          </cell>
          <cell r="AR88">
            <v>0.17249153275137288</v>
          </cell>
          <cell r="AS88">
            <v>0</v>
          </cell>
          <cell r="AT88">
            <v>0</v>
          </cell>
          <cell r="AU88">
            <v>127736</v>
          </cell>
          <cell r="AV88">
            <v>6454824</v>
          </cell>
          <cell r="AW88">
            <v>4067462</v>
          </cell>
          <cell r="AX88">
            <v>12906260</v>
          </cell>
          <cell r="AY88">
            <v>4247</v>
          </cell>
          <cell r="AZ88">
            <v>0</v>
          </cell>
          <cell r="BA88">
            <v>0</v>
          </cell>
          <cell r="BB88">
            <v>0</v>
          </cell>
          <cell r="BC88">
            <v>25629</v>
          </cell>
          <cell r="BD88">
            <v>1761</v>
          </cell>
          <cell r="BE88" t="str">
            <v>NO</v>
          </cell>
          <cell r="BF88" t="str">
            <v>NO</v>
          </cell>
          <cell r="BG88" t="str">
            <v>NO</v>
          </cell>
          <cell r="BH88" t="str">
            <v>NO</v>
          </cell>
          <cell r="BI88" t="str">
            <v>Rachel Farrow, RHIA</v>
          </cell>
          <cell r="BJ88">
            <v>42206</v>
          </cell>
          <cell r="BK88" t="str">
            <v>580.938.2551 ext282</v>
          </cell>
          <cell r="BL88" t="str">
            <v>rfarrow@newmanmemorialhospital.org</v>
          </cell>
          <cell r="BP88">
            <v>0.32540000000000002</v>
          </cell>
          <cell r="BQ88">
            <v>162683.62508412777</v>
          </cell>
          <cell r="BR88">
            <v>199976.42492800005</v>
          </cell>
          <cell r="BS88">
            <v>25629</v>
          </cell>
          <cell r="BT88">
            <v>8339.6766000000007</v>
          </cell>
          <cell r="BU88">
            <v>1761</v>
          </cell>
          <cell r="BV88">
            <v>388289.05001212785</v>
          </cell>
          <cell r="BW88">
            <v>369238.72661212785</v>
          </cell>
          <cell r="BY88">
            <v>203067.66773678071</v>
          </cell>
          <cell r="BZ88">
            <v>166171.05887534714</v>
          </cell>
        </row>
        <row r="89">
          <cell r="B89" t="str">
            <v>200066700A</v>
          </cell>
          <cell r="F89" t="str">
            <v>37-0212</v>
          </cell>
          <cell r="G89" t="str">
            <v>2014</v>
          </cell>
          <cell r="H89" t="str">
            <v>DECEMBER 31,2014</v>
          </cell>
          <cell r="I89" t="str">
            <v>AMY TAYLOR</v>
          </cell>
          <cell r="J89" t="str">
            <v>amtaylor@uspi.com</v>
          </cell>
          <cell r="K89" t="str">
            <v>405-602-6595</v>
          </cell>
          <cell r="L89">
            <v>0</v>
          </cell>
          <cell r="M89">
            <v>0</v>
          </cell>
          <cell r="N89">
            <v>0</v>
          </cell>
          <cell r="O89">
            <v>1691</v>
          </cell>
          <cell r="P89">
            <v>0</v>
          </cell>
          <cell r="Q89">
            <v>0.49826512507612752</v>
          </cell>
          <cell r="R89">
            <v>0</v>
          </cell>
          <cell r="S89">
            <v>614</v>
          </cell>
          <cell r="T89">
            <v>2476488</v>
          </cell>
          <cell r="U89">
            <v>0</v>
          </cell>
          <cell r="V89">
            <v>0</v>
          </cell>
          <cell r="W89">
            <v>2476488</v>
          </cell>
          <cell r="X89">
            <v>61362513</v>
          </cell>
          <cell r="Y89">
            <v>4.0358321048552886E-2</v>
          </cell>
          <cell r="Z89">
            <v>81610</v>
          </cell>
          <cell r="AA89">
            <v>0</v>
          </cell>
          <cell r="AB89">
            <v>81610</v>
          </cell>
          <cell r="AC89">
            <v>186173312</v>
          </cell>
          <cell r="AD89">
            <v>4.3835498828102707E-4</v>
          </cell>
          <cell r="AE89">
            <v>4.0796676036833915E-2</v>
          </cell>
          <cell r="AF89">
            <v>0.25</v>
          </cell>
          <cell r="AG89">
            <v>0</v>
          </cell>
          <cell r="AH89">
            <v>0</v>
          </cell>
          <cell r="AI89">
            <v>0</v>
          </cell>
          <cell r="AJ89">
            <v>2476488</v>
          </cell>
          <cell r="AK89">
            <v>2792811</v>
          </cell>
          <cell r="AL89">
            <v>0</v>
          </cell>
          <cell r="AM89">
            <v>0</v>
          </cell>
          <cell r="AN89">
            <v>0</v>
          </cell>
          <cell r="AO89">
            <v>5269299</v>
          </cell>
          <cell r="AP89">
            <v>186173312</v>
          </cell>
          <cell r="AQ89">
            <v>2.8303192027867023E-2</v>
          </cell>
          <cell r="AR89">
            <v>1.5001135071389823E-2</v>
          </cell>
          <cell r="AS89">
            <v>0</v>
          </cell>
          <cell r="AT89">
            <v>0</v>
          </cell>
          <cell r="AU89">
            <v>0</v>
          </cell>
          <cell r="AV89">
            <v>40386654</v>
          </cell>
          <cell r="AW89">
            <v>22399456</v>
          </cell>
          <cell r="AX89">
            <v>163773857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 t="str">
            <v>NO</v>
          </cell>
          <cell r="BF89" t="str">
            <v>NO</v>
          </cell>
          <cell r="BG89" t="str">
            <v>NO</v>
          </cell>
          <cell r="BH89" t="str">
            <v>NO</v>
          </cell>
          <cell r="BI89" t="str">
            <v>Tim Slater</v>
          </cell>
          <cell r="BJ89">
            <v>42200</v>
          </cell>
          <cell r="BK89" t="str">
            <v>(904) 386-8573</v>
          </cell>
          <cell r="BL89" t="str">
            <v>TJSlater@HSAdvisorsLLC.com</v>
          </cell>
          <cell r="BO89" t="str">
            <v>Prepared by firm who does our cost report.  You may also contact Amy Taylor, who is the CFO for any questions.  My contact information is above.</v>
          </cell>
          <cell r="BP89">
            <v>0.22900000000000001</v>
          </cell>
          <cell r="BQ89">
            <v>971716.99305570824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971716.99305570824</v>
          </cell>
          <cell r="BW89">
            <v>971716.99305570824</v>
          </cell>
          <cell r="BY89">
            <v>0</v>
          </cell>
          <cell r="BZ89">
            <v>971716.99305570824</v>
          </cell>
        </row>
        <row r="90">
          <cell r="B90" t="str">
            <v>200280620A</v>
          </cell>
          <cell r="F90">
            <v>370234</v>
          </cell>
          <cell r="G90" t="str">
            <v>CY2014</v>
          </cell>
          <cell r="H90">
            <v>42004</v>
          </cell>
          <cell r="I90" t="str">
            <v>Novitas Solutions - Carrie Rudy</v>
          </cell>
          <cell r="J90" t="str">
            <v>carrie.rudy@novitas-solutions.com</v>
          </cell>
          <cell r="K90" t="str">
            <v>412-802-1718</v>
          </cell>
          <cell r="L90">
            <v>1100</v>
          </cell>
          <cell r="M90">
            <v>1495</v>
          </cell>
          <cell r="N90">
            <v>2595</v>
          </cell>
          <cell r="O90">
            <v>16966</v>
          </cell>
          <cell r="P90">
            <v>0.15295296475303549</v>
          </cell>
          <cell r="Q90">
            <v>0.49826512507612752</v>
          </cell>
          <cell r="R90">
            <v>0</v>
          </cell>
          <cell r="S90">
            <v>8181</v>
          </cell>
          <cell r="T90">
            <v>4607023</v>
          </cell>
          <cell r="U90">
            <v>0</v>
          </cell>
          <cell r="V90">
            <v>0</v>
          </cell>
          <cell r="W90">
            <v>4607023</v>
          </cell>
          <cell r="X90">
            <v>104813466</v>
          </cell>
          <cell r="Y90">
            <v>4.3954495312653816E-2</v>
          </cell>
          <cell r="Z90">
            <v>4954850</v>
          </cell>
          <cell r="AA90">
            <v>0</v>
          </cell>
          <cell r="AB90">
            <v>4954850</v>
          </cell>
          <cell r="AC90">
            <v>212916488</v>
          </cell>
          <cell r="AD90">
            <v>2.3271330682478664E-2</v>
          </cell>
          <cell r="AE90">
            <v>6.7225825995132479E-2</v>
          </cell>
          <cell r="AF90">
            <v>0.25</v>
          </cell>
          <cell r="AG90">
            <v>0</v>
          </cell>
          <cell r="AH90">
            <v>15808344</v>
          </cell>
          <cell r="AI90">
            <v>0</v>
          </cell>
          <cell r="AJ90">
            <v>23071801</v>
          </cell>
          <cell r="AK90">
            <v>4134462</v>
          </cell>
          <cell r="AL90">
            <v>2169036</v>
          </cell>
          <cell r="AM90">
            <v>13007583</v>
          </cell>
          <cell r="AN90">
            <v>29619945</v>
          </cell>
          <cell r="AO90">
            <v>72002827</v>
          </cell>
          <cell r="AP90">
            <v>403998947</v>
          </cell>
          <cell r="AQ90">
            <v>0.17822528383966307</v>
          </cell>
          <cell r="AR90">
            <v>4.779983003272531E-2</v>
          </cell>
          <cell r="AS90">
            <v>5671345</v>
          </cell>
          <cell r="AT90">
            <v>354377</v>
          </cell>
          <cell r="AU90">
            <v>339716</v>
          </cell>
          <cell r="AV90">
            <v>91167315</v>
          </cell>
          <cell r="AW90">
            <v>213178183</v>
          </cell>
          <cell r="AX90">
            <v>190331638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 t="str">
            <v>NO</v>
          </cell>
          <cell r="BF90" t="str">
            <v>NO</v>
          </cell>
          <cell r="BG90" t="str">
            <v>NO</v>
          </cell>
          <cell r="BH90" t="str">
            <v>NO</v>
          </cell>
          <cell r="BI90" t="str">
            <v>Chad Deaton</v>
          </cell>
          <cell r="BJ90">
            <v>42206</v>
          </cell>
          <cell r="BK90" t="str">
            <v>405-972-7204</v>
          </cell>
          <cell r="BL90" t="str">
            <v>cdeaton@okheart.com</v>
          </cell>
          <cell r="BP90">
            <v>0.251</v>
          </cell>
          <cell r="BQ90">
            <v>914921.75281869899</v>
          </cell>
          <cell r="BR90">
            <v>2977840.704994</v>
          </cell>
          <cell r="BS90">
            <v>29619945</v>
          </cell>
          <cell r="BT90">
            <v>7434606.1950000003</v>
          </cell>
          <cell r="BU90">
            <v>6025722</v>
          </cell>
          <cell r="BV90">
            <v>33512707.4578127</v>
          </cell>
          <cell r="BW90">
            <v>5301646.6528126989</v>
          </cell>
          <cell r="BY90">
            <v>0</v>
          </cell>
          <cell r="BZ90">
            <v>5301646.6528126989</v>
          </cell>
        </row>
        <row r="91">
          <cell r="B91" t="str">
            <v>200009170A</v>
          </cell>
          <cell r="F91">
            <v>370215</v>
          </cell>
          <cell r="G91" t="str">
            <v>CY2014</v>
          </cell>
          <cell r="H91">
            <v>42004</v>
          </cell>
          <cell r="I91" t="str">
            <v>Novitas Solutions - Carrie Rudy</v>
          </cell>
          <cell r="J91" t="str">
            <v>carrie.rudy@novitas-solutions.com</v>
          </cell>
          <cell r="K91" t="str">
            <v>412-802-1718</v>
          </cell>
          <cell r="L91">
            <v>1238</v>
          </cell>
          <cell r="M91">
            <v>1629</v>
          </cell>
          <cell r="N91">
            <v>2867</v>
          </cell>
          <cell r="O91">
            <v>29536</v>
          </cell>
          <cell r="P91">
            <v>9.706798483206934E-2</v>
          </cell>
          <cell r="Q91">
            <v>0.49826512507612752</v>
          </cell>
          <cell r="R91">
            <v>0</v>
          </cell>
          <cell r="S91">
            <v>15924</v>
          </cell>
          <cell r="T91">
            <v>5064691</v>
          </cell>
          <cell r="U91">
            <v>0</v>
          </cell>
          <cell r="V91">
            <v>0</v>
          </cell>
          <cell r="W91">
            <v>5064691</v>
          </cell>
          <cell r="X91">
            <v>222325654</v>
          </cell>
          <cell r="Y91">
            <v>2.2780506472725816E-2</v>
          </cell>
          <cell r="Z91">
            <v>3818340</v>
          </cell>
          <cell r="AA91">
            <v>0</v>
          </cell>
          <cell r="AB91">
            <v>3818340</v>
          </cell>
          <cell r="AC91">
            <v>354547982</v>
          </cell>
          <cell r="AD91">
            <v>1.0769600149635036E-2</v>
          </cell>
          <cell r="AE91">
            <v>3.3550106622360854E-2</v>
          </cell>
          <cell r="AF91">
            <v>0.25</v>
          </cell>
          <cell r="AG91">
            <v>0</v>
          </cell>
          <cell r="AH91">
            <v>18014363</v>
          </cell>
          <cell r="AI91">
            <v>0</v>
          </cell>
          <cell r="AJ91">
            <v>27266966</v>
          </cell>
          <cell r="AK91">
            <v>7559463</v>
          </cell>
          <cell r="AL91">
            <v>1702113</v>
          </cell>
          <cell r="AM91">
            <v>17127479</v>
          </cell>
          <cell r="AN91">
            <v>40323718</v>
          </cell>
          <cell r="AO91">
            <v>93979739</v>
          </cell>
          <cell r="AP91">
            <v>798191308</v>
          </cell>
          <cell r="AQ91">
            <v>0.11774086996196656</v>
          </cell>
          <cell r="AR91">
            <v>3.306106535552502E-2</v>
          </cell>
          <cell r="AS91">
            <v>7413323</v>
          </cell>
          <cell r="AT91">
            <v>387922</v>
          </cell>
          <cell r="AU91">
            <v>649113</v>
          </cell>
          <cell r="AV91">
            <v>183584444</v>
          </cell>
          <cell r="AW91">
            <v>353677064</v>
          </cell>
          <cell r="AX91">
            <v>439696496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 t="str">
            <v>NO</v>
          </cell>
          <cell r="BF91" t="str">
            <v>NO</v>
          </cell>
          <cell r="BG91" t="str">
            <v>NO</v>
          </cell>
          <cell r="BH91" t="str">
            <v>NO</v>
          </cell>
          <cell r="BI91" t="str">
            <v>Chad Deaton</v>
          </cell>
          <cell r="BJ91">
            <v>42206</v>
          </cell>
          <cell r="BK91" t="str">
            <v>405-972-7204</v>
          </cell>
          <cell r="BL91" t="str">
            <v>cdeaton@okheart.com</v>
          </cell>
          <cell r="BP91">
            <v>0.22919999999999999</v>
          </cell>
          <cell r="BQ91">
            <v>646444.83898766711</v>
          </cell>
          <cell r="BR91">
            <v>3335482.2801623996</v>
          </cell>
          <cell r="BS91">
            <v>40323718</v>
          </cell>
          <cell r="BT91">
            <v>9242196.1655999999</v>
          </cell>
          <cell r="BU91">
            <v>7801245</v>
          </cell>
          <cell r="BV91">
            <v>44305645.119150065</v>
          </cell>
          <cell r="BW91">
            <v>5422878.2847500667</v>
          </cell>
          <cell r="BY91">
            <v>0</v>
          </cell>
          <cell r="BZ91">
            <v>5422878.2847500667</v>
          </cell>
        </row>
        <row r="92">
          <cell r="B92" t="str">
            <v>100699820A</v>
          </cell>
          <cell r="F92" t="str">
            <v>37-1303</v>
          </cell>
          <cell r="G92" t="str">
            <v>04/30/2015</v>
          </cell>
          <cell r="H92">
            <v>42490</v>
          </cell>
          <cell r="I92" t="str">
            <v>Novitas</v>
          </cell>
          <cell r="L92">
            <v>0</v>
          </cell>
          <cell r="M92">
            <v>0</v>
          </cell>
          <cell r="N92">
            <v>0</v>
          </cell>
          <cell r="O92">
            <v>58</v>
          </cell>
          <cell r="P92">
            <v>0</v>
          </cell>
          <cell r="Q92">
            <v>0.49826512507612752</v>
          </cell>
          <cell r="R92">
            <v>0</v>
          </cell>
          <cell r="S92">
            <v>48</v>
          </cell>
          <cell r="T92">
            <v>50938.59</v>
          </cell>
          <cell r="U92">
            <v>0</v>
          </cell>
          <cell r="V92">
            <v>2614039.54</v>
          </cell>
          <cell r="W92">
            <v>2664978.13</v>
          </cell>
          <cell r="X92">
            <v>7859830.8399999999</v>
          </cell>
          <cell r="Y92">
            <v>0.33906303891904116</v>
          </cell>
          <cell r="Z92">
            <v>0</v>
          </cell>
          <cell r="AA92">
            <v>0</v>
          </cell>
          <cell r="AB92">
            <v>0</v>
          </cell>
          <cell r="AC92">
            <v>469045.66</v>
          </cell>
          <cell r="AD92">
            <v>0</v>
          </cell>
          <cell r="AE92">
            <v>0.33906303891904116</v>
          </cell>
          <cell r="AF92">
            <v>0.25</v>
          </cell>
          <cell r="AG92" t="str">
            <v>Meets Min.</v>
          </cell>
          <cell r="AH92">
            <v>0</v>
          </cell>
          <cell r="AI92">
            <v>0</v>
          </cell>
          <cell r="AJ92">
            <v>267593.58</v>
          </cell>
          <cell r="AK92">
            <v>192398.56</v>
          </cell>
          <cell r="AL92">
            <v>27348</v>
          </cell>
          <cell r="AM92">
            <v>0</v>
          </cell>
          <cell r="AN92">
            <v>0</v>
          </cell>
          <cell r="AO92">
            <v>487340.14</v>
          </cell>
          <cell r="AP92">
            <v>3420227.5</v>
          </cell>
          <cell r="AQ92">
            <v>0.1424876386146828</v>
          </cell>
          <cell r="AR92">
            <v>6.4249106236354159E-2</v>
          </cell>
          <cell r="AS92">
            <v>0</v>
          </cell>
          <cell r="AT92">
            <v>0</v>
          </cell>
          <cell r="AU92">
            <v>0</v>
          </cell>
          <cell r="AV92">
            <v>3514671</v>
          </cell>
          <cell r="AW92">
            <v>298474</v>
          </cell>
          <cell r="AX92">
            <v>2626640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 t="str">
            <v>NO</v>
          </cell>
          <cell r="BF92" t="str">
            <v>NO</v>
          </cell>
          <cell r="BG92" t="str">
            <v>NO</v>
          </cell>
          <cell r="BH92" t="str">
            <v>NO</v>
          </cell>
          <cell r="BI92" t="str">
            <v>Cynthia Duncan</v>
          </cell>
          <cell r="BJ92">
            <v>42216</v>
          </cell>
          <cell r="BK92" t="str">
            <v>580-497-3336</v>
          </cell>
          <cell r="BL92" t="str">
            <v>cduncan@rmmh.net</v>
          </cell>
          <cell r="BP92">
            <v>1.093</v>
          </cell>
          <cell r="BQ92" t="e">
            <v>#N/A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 t="e">
            <v>#N/A</v>
          </cell>
          <cell r="BW92" t="e">
            <v>#N/A</v>
          </cell>
          <cell r="BY92">
            <v>113566.84612582935</v>
          </cell>
          <cell r="BZ92" t="e">
            <v>#N/A</v>
          </cell>
        </row>
        <row r="93">
          <cell r="B93" t="str">
            <v>100701680A</v>
          </cell>
          <cell r="F93">
            <v>374016</v>
          </cell>
          <cell r="G93">
            <v>42004</v>
          </cell>
          <cell r="H93">
            <v>42004</v>
          </cell>
          <cell r="I93" t="str">
            <v>Novitas Solutions Inc.</v>
          </cell>
          <cell r="K93">
            <v>8552528782</v>
          </cell>
          <cell r="L93">
            <v>3910</v>
          </cell>
          <cell r="M93">
            <v>2420</v>
          </cell>
          <cell r="N93">
            <v>6330</v>
          </cell>
          <cell r="O93">
            <v>19677</v>
          </cell>
          <cell r="P93">
            <v>0.32169538039335266</v>
          </cell>
          <cell r="Q93">
            <v>0.49826512507612752</v>
          </cell>
          <cell r="R93">
            <v>0</v>
          </cell>
          <cell r="S93">
            <v>12949</v>
          </cell>
          <cell r="T93">
            <v>2750272</v>
          </cell>
          <cell r="U93">
            <v>0</v>
          </cell>
          <cell r="V93">
            <v>0</v>
          </cell>
          <cell r="W93">
            <v>2750272</v>
          </cell>
          <cell r="X93">
            <v>14817282</v>
          </cell>
          <cell r="Y93">
            <v>0.18561244903080065</v>
          </cell>
          <cell r="Z93">
            <v>23121</v>
          </cell>
          <cell r="AA93">
            <v>0</v>
          </cell>
          <cell r="AB93">
            <v>23121</v>
          </cell>
          <cell r="AC93">
            <v>23486046</v>
          </cell>
          <cell r="AD93">
            <v>9.8445689836424571E-4</v>
          </cell>
          <cell r="AE93">
            <v>0.18659690592916489</v>
          </cell>
          <cell r="AF93">
            <v>0.25</v>
          </cell>
          <cell r="AG93">
            <v>0</v>
          </cell>
          <cell r="AH93">
            <v>4301000</v>
          </cell>
          <cell r="AI93">
            <v>0</v>
          </cell>
          <cell r="AJ93">
            <v>4301000</v>
          </cell>
          <cell r="AK93">
            <v>515471</v>
          </cell>
          <cell r="AL93">
            <v>23121</v>
          </cell>
          <cell r="AM93">
            <v>0</v>
          </cell>
          <cell r="AN93">
            <v>2662000</v>
          </cell>
          <cell r="AO93">
            <v>7501592</v>
          </cell>
          <cell r="AP93">
            <v>21644700</v>
          </cell>
          <cell r="AQ93">
            <v>0.3465787005594903</v>
          </cell>
          <cell r="AR93">
            <v>2.488332016613767E-2</v>
          </cell>
          <cell r="AS93">
            <v>4138317</v>
          </cell>
          <cell r="AT93">
            <v>212247</v>
          </cell>
          <cell r="AU93">
            <v>0</v>
          </cell>
          <cell r="AV93">
            <v>10364886</v>
          </cell>
          <cell r="AW93">
            <v>22790062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 t="str">
            <v>NO</v>
          </cell>
          <cell r="BI93" t="str">
            <v>Judith Kraynak</v>
          </cell>
          <cell r="BJ93">
            <v>42211</v>
          </cell>
          <cell r="BK93">
            <v>5804276411</v>
          </cell>
          <cell r="BL93" t="str">
            <v>judith.kraynak@acadiahealthcare.com</v>
          </cell>
          <cell r="BM93" t="str">
            <v>Dr. Robert Morton</v>
          </cell>
          <cell r="BN93" t="str">
            <v>Dr. Phillip Leon</v>
          </cell>
          <cell r="BO93" t="str">
            <v>Rolling Hills Hospital is a Psychiatric Hospital and does not provide Obstetrical Care.</v>
          </cell>
          <cell r="BP93">
            <v>0.54243948599387104</v>
          </cell>
          <cell r="BQ93">
            <v>-29211.691695250571</v>
          </cell>
          <cell r="BR93">
            <v>0</v>
          </cell>
          <cell r="BS93">
            <v>2662000</v>
          </cell>
          <cell r="BT93">
            <v>1443973.9117156847</v>
          </cell>
          <cell r="BU93">
            <v>4350564</v>
          </cell>
          <cell r="BV93">
            <v>2632788.3083047494</v>
          </cell>
          <cell r="BW93">
            <v>-2935801.7799795661</v>
          </cell>
          <cell r="BY93">
            <v>1586937.8433338953</v>
          </cell>
          <cell r="BZ93">
            <v>-4522739.6233134614</v>
          </cell>
        </row>
        <row r="94">
          <cell r="B94" t="str">
            <v>100699830A</v>
          </cell>
          <cell r="F94" t="str">
            <v>37-0080</v>
          </cell>
          <cell r="G94" t="str">
            <v>6/30/2014</v>
          </cell>
          <cell r="H94">
            <v>42185</v>
          </cell>
          <cell r="L94">
            <v>64</v>
          </cell>
          <cell r="M94">
            <v>83</v>
          </cell>
          <cell r="N94">
            <v>147</v>
          </cell>
          <cell r="O94">
            <v>685</v>
          </cell>
          <cell r="P94">
            <v>0.21459854014598539</v>
          </cell>
          <cell r="Q94">
            <v>0.49826512507612752</v>
          </cell>
          <cell r="R94">
            <v>0</v>
          </cell>
          <cell r="S94">
            <v>444</v>
          </cell>
          <cell r="T94">
            <v>507188</v>
          </cell>
          <cell r="U94">
            <v>0</v>
          </cell>
          <cell r="V94">
            <v>731087.67</v>
          </cell>
          <cell r="W94">
            <v>1238275.67</v>
          </cell>
          <cell r="X94">
            <v>6190631</v>
          </cell>
          <cell r="Y94">
            <v>0.20002414455004666</v>
          </cell>
          <cell r="Z94">
            <v>12844</v>
          </cell>
          <cell r="AA94">
            <v>88461</v>
          </cell>
          <cell r="AB94">
            <v>-75617</v>
          </cell>
          <cell r="AC94">
            <v>1660048</v>
          </cell>
          <cell r="AD94">
            <v>-4.5551092498530163E-2</v>
          </cell>
          <cell r="AE94">
            <v>0.15447305205151651</v>
          </cell>
          <cell r="AF94">
            <v>0.25</v>
          </cell>
          <cell r="AG94">
            <v>0</v>
          </cell>
          <cell r="AH94">
            <v>120336.36</v>
          </cell>
          <cell r="AI94">
            <v>0</v>
          </cell>
          <cell r="AJ94">
            <v>1015409</v>
          </cell>
          <cell r="AK94">
            <v>965015</v>
          </cell>
          <cell r="AL94">
            <v>85419</v>
          </cell>
          <cell r="AM94">
            <v>241336</v>
          </cell>
          <cell r="AN94">
            <v>563453.57999999996</v>
          </cell>
          <cell r="AO94">
            <v>2870632.58</v>
          </cell>
          <cell r="AP94">
            <v>13772381</v>
          </cell>
          <cell r="AQ94">
            <v>0.20843400861477765</v>
          </cell>
          <cell r="AR94">
            <v>9.3794239354836315E-2</v>
          </cell>
          <cell r="AS94">
            <v>186520.1</v>
          </cell>
          <cell r="AT94">
            <v>29415.22</v>
          </cell>
          <cell r="AU94">
            <v>241336</v>
          </cell>
          <cell r="AV94">
            <v>9676260</v>
          </cell>
          <cell r="AW94">
            <v>5215626</v>
          </cell>
          <cell r="AX94">
            <v>9911479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 t="str">
            <v>NO</v>
          </cell>
          <cell r="BF94" t="str">
            <v>NO</v>
          </cell>
          <cell r="BG94" t="str">
            <v>NO</v>
          </cell>
          <cell r="BH94" t="str">
            <v>NO</v>
          </cell>
          <cell r="BI94" t="str">
            <v>Kevin Obrien</v>
          </cell>
          <cell r="BJ94">
            <v>42213</v>
          </cell>
          <cell r="BK94" t="str">
            <v>580-430-3355</v>
          </cell>
          <cell r="BL94" t="str">
            <v>kobrien@smcok.com</v>
          </cell>
          <cell r="BP94">
            <v>0.6179</v>
          </cell>
          <cell r="BQ94">
            <v>246750.22604017431</v>
          </cell>
          <cell r="BR94">
            <v>-93874.346340799981</v>
          </cell>
          <cell r="BS94">
            <v>563453.57999999996</v>
          </cell>
          <cell r="BT94">
            <v>348157.96708199999</v>
          </cell>
          <cell r="BU94">
            <v>215935.32</v>
          </cell>
          <cell r="BV94">
            <v>716329.45969937427</v>
          </cell>
          <cell r="BW94">
            <v>285098.5267813743</v>
          </cell>
          <cell r="BY94">
            <v>111802.30060842606</v>
          </cell>
          <cell r="BZ94">
            <v>173296.22617294826</v>
          </cell>
        </row>
        <row r="95">
          <cell r="B95" t="str">
            <v>200080160A</v>
          </cell>
          <cell r="F95" t="str">
            <v>37-2019</v>
          </cell>
          <cell r="G95" t="str">
            <v>08/31/2014</v>
          </cell>
          <cell r="H95">
            <v>42369</v>
          </cell>
          <cell r="I95" t="str">
            <v>NOVITAS SOLUTIONS</v>
          </cell>
          <cell r="J95" t="str">
            <v>novitas-solutions.com</v>
          </cell>
          <cell r="K95" t="str">
            <v>1-855-252-8782</v>
          </cell>
          <cell r="L95">
            <v>1645</v>
          </cell>
          <cell r="M95">
            <v>0</v>
          </cell>
          <cell r="N95">
            <v>1645</v>
          </cell>
          <cell r="O95">
            <v>10540</v>
          </cell>
          <cell r="P95">
            <v>0.15607210626185958</v>
          </cell>
          <cell r="Q95">
            <v>0.49826512507612752</v>
          </cell>
          <cell r="R95">
            <v>0</v>
          </cell>
          <cell r="S95">
            <v>8100</v>
          </cell>
          <cell r="T95">
            <v>1542389</v>
          </cell>
          <cell r="U95">
            <v>0</v>
          </cell>
          <cell r="V95">
            <v>0</v>
          </cell>
          <cell r="W95">
            <v>1542389</v>
          </cell>
          <cell r="X95">
            <v>12788781</v>
          </cell>
          <cell r="Y95">
            <v>0.12060484889060184</v>
          </cell>
          <cell r="Z95">
            <v>0</v>
          </cell>
          <cell r="AA95">
            <v>0</v>
          </cell>
          <cell r="AB95">
            <v>0</v>
          </cell>
          <cell r="AC95">
            <v>52597108</v>
          </cell>
          <cell r="AD95">
            <v>0</v>
          </cell>
          <cell r="AE95">
            <v>0.12060484889060184</v>
          </cell>
          <cell r="AF95">
            <v>0.25</v>
          </cell>
          <cell r="AG95">
            <v>0</v>
          </cell>
          <cell r="AH95">
            <v>6343471</v>
          </cell>
          <cell r="AI95">
            <v>0</v>
          </cell>
          <cell r="AJ95">
            <v>6343471</v>
          </cell>
          <cell r="AK95">
            <v>19665</v>
          </cell>
          <cell r="AL95">
            <v>0</v>
          </cell>
          <cell r="AM95">
            <v>0</v>
          </cell>
          <cell r="AN95">
            <v>0</v>
          </cell>
          <cell r="AO95">
            <v>6363136</v>
          </cell>
          <cell r="AP95">
            <v>52597108</v>
          </cell>
          <cell r="AQ95">
            <v>0.12097881883543864</v>
          </cell>
          <cell r="AR95">
            <v>3.7387987187432434E-4</v>
          </cell>
          <cell r="AS95">
            <v>0</v>
          </cell>
          <cell r="AT95">
            <v>0</v>
          </cell>
          <cell r="AU95">
            <v>0</v>
          </cell>
          <cell r="AV95">
            <v>10368353</v>
          </cell>
          <cell r="AW95">
            <v>52566107</v>
          </cell>
          <cell r="AX95">
            <v>31000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 t="str">
            <v>NO</v>
          </cell>
          <cell r="BF95" t="str">
            <v>NO</v>
          </cell>
          <cell r="BG95" t="str">
            <v>NO</v>
          </cell>
          <cell r="BH95" t="str">
            <v>NO</v>
          </cell>
          <cell r="BI95" t="str">
            <v>BILLY WILCOX</v>
          </cell>
          <cell r="BJ95">
            <v>42212</v>
          </cell>
          <cell r="BK95" t="str">
            <v>469-621-6748</v>
          </cell>
          <cell r="BL95" t="str">
            <v>bwilcox@chghospitals.com</v>
          </cell>
          <cell r="BM95" t="str">
            <v>n/a</v>
          </cell>
          <cell r="BN95" t="str">
            <v>n/a</v>
          </cell>
          <cell r="BP95">
            <v>0.2142</v>
          </cell>
          <cell r="BQ95">
            <v>476406.12999600009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476406.12999600009</v>
          </cell>
          <cell r="BW95">
            <v>476406.12999600009</v>
          </cell>
          <cell r="BY95">
            <v>0</v>
          </cell>
          <cell r="BZ95">
            <v>476406.12999600009</v>
          </cell>
        </row>
        <row r="96">
          <cell r="B96" t="str">
            <v>200310990A</v>
          </cell>
          <cell r="F96" t="str">
            <v>37-0235</v>
          </cell>
          <cell r="G96" t="str">
            <v>12/31/2014</v>
          </cell>
          <cell r="H96">
            <v>42004</v>
          </cell>
          <cell r="I96" t="str">
            <v>Novitas Solutions, Inc.</v>
          </cell>
          <cell r="J96" t="str">
            <v>carrie.rudy@Novitas-Solutions.com</v>
          </cell>
          <cell r="K96" t="str">
            <v>412-802-1718</v>
          </cell>
          <cell r="L96">
            <v>202</v>
          </cell>
          <cell r="M96">
            <v>490</v>
          </cell>
          <cell r="N96">
            <v>692</v>
          </cell>
          <cell r="O96">
            <v>6550</v>
          </cell>
          <cell r="P96">
            <v>0.10564885496183206</v>
          </cell>
          <cell r="Q96">
            <v>0.49826512507612752</v>
          </cell>
          <cell r="R96">
            <v>0</v>
          </cell>
          <cell r="S96">
            <v>2908</v>
          </cell>
          <cell r="T96">
            <v>2477428.0299999998</v>
          </cell>
          <cell r="U96">
            <v>0</v>
          </cell>
          <cell r="V96">
            <v>11657.82</v>
          </cell>
          <cell r="W96">
            <v>2489085.8499999996</v>
          </cell>
          <cell r="X96">
            <v>57902206.369999997</v>
          </cell>
          <cell r="Y96">
            <v>4.2987754803237209E-2</v>
          </cell>
          <cell r="Z96">
            <v>567650</v>
          </cell>
          <cell r="AA96">
            <v>5246</v>
          </cell>
          <cell r="AB96">
            <v>562404</v>
          </cell>
          <cell r="AC96">
            <v>79044739</v>
          </cell>
          <cell r="AD96">
            <v>7.1150086282149661E-3</v>
          </cell>
          <cell r="AE96">
            <v>5.0102763431452174E-2</v>
          </cell>
          <cell r="AF96">
            <v>0.25</v>
          </cell>
          <cell r="AG96">
            <v>0</v>
          </cell>
          <cell r="AH96">
            <v>2154335.02</v>
          </cell>
          <cell r="AI96">
            <v>0</v>
          </cell>
          <cell r="AJ96">
            <v>15142363.02</v>
          </cell>
          <cell r="AK96">
            <v>2115724</v>
          </cell>
          <cell r="AL96">
            <v>1261445</v>
          </cell>
          <cell r="AM96">
            <v>9019241</v>
          </cell>
          <cell r="AN96">
            <v>8876861.5700000003</v>
          </cell>
          <cell r="AO96">
            <v>36415634.590000004</v>
          </cell>
          <cell r="AP96">
            <v>174893792</v>
          </cell>
          <cell r="AQ96">
            <v>0.20821570722190072</v>
          </cell>
          <cell r="AR96">
            <v>7.0879645630875218E-2</v>
          </cell>
          <cell r="AS96">
            <v>1695056.62</v>
          </cell>
          <cell r="AT96">
            <v>155244.59</v>
          </cell>
          <cell r="AU96">
            <v>601682.55000000005</v>
          </cell>
          <cell r="AV96">
            <v>49130904</v>
          </cell>
          <cell r="AW96">
            <v>87784506</v>
          </cell>
          <cell r="AX96">
            <v>100801328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22105.25</v>
          </cell>
          <cell r="BD96">
            <v>1073.07</v>
          </cell>
          <cell r="BE96" t="str">
            <v>NO</v>
          </cell>
          <cell r="BF96" t="str">
            <v>NO</v>
          </cell>
          <cell r="BG96" t="str">
            <v>NO</v>
          </cell>
          <cell r="BH96" t="str">
            <v>NO</v>
          </cell>
          <cell r="BI96" t="str">
            <v>Carolyn Geibert-Campbell</v>
          </cell>
          <cell r="BJ96">
            <v>42213</v>
          </cell>
          <cell r="BK96" t="str">
            <v>918-744-3386</v>
          </cell>
          <cell r="BL96" t="str">
            <v>Carolyn.Geibert@sjmc.org</v>
          </cell>
          <cell r="BM96" t="str">
            <v>NA</v>
          </cell>
          <cell r="BN96" t="str">
            <v>NA</v>
          </cell>
          <cell r="BP96">
            <v>0.3765</v>
          </cell>
          <cell r="BQ96">
            <v>3086831.0415340336</v>
          </cell>
          <cell r="BR96">
            <v>2844354.7968569999</v>
          </cell>
          <cell r="BS96">
            <v>8898966.8200000003</v>
          </cell>
          <cell r="BT96">
            <v>3350461.0077300002</v>
          </cell>
          <cell r="BU96">
            <v>1851374.2800000003</v>
          </cell>
          <cell r="BV96">
            <v>14830152.658391034</v>
          </cell>
          <cell r="BW96">
            <v>7430272.5661210334</v>
          </cell>
          <cell r="BY96">
            <v>1099889.4830017264</v>
          </cell>
          <cell r="BZ96">
            <v>6330383.0831193067</v>
          </cell>
        </row>
        <row r="97">
          <cell r="B97" t="str">
            <v>200028650A</v>
          </cell>
          <cell r="F97">
            <v>373025</v>
          </cell>
          <cell r="G97" t="str">
            <v>2014</v>
          </cell>
          <cell r="H97">
            <v>42004</v>
          </cell>
          <cell r="I97" t="str">
            <v>Novitas Solutions/ Donna Silvio</v>
          </cell>
          <cell r="J97" t="str">
            <v>donna.silvio@novitas-solutions.com</v>
          </cell>
          <cell r="K97" t="str">
            <v>412-802-1747</v>
          </cell>
          <cell r="L97">
            <v>1614</v>
          </cell>
          <cell r="M97">
            <v>13</v>
          </cell>
          <cell r="N97">
            <v>1627</v>
          </cell>
          <cell r="O97">
            <v>11115</v>
          </cell>
          <cell r="P97">
            <v>0.14637876743139902</v>
          </cell>
          <cell r="Q97">
            <v>0.49826512507612752</v>
          </cell>
          <cell r="R97">
            <v>0</v>
          </cell>
          <cell r="S97">
            <v>5893</v>
          </cell>
          <cell r="T97">
            <v>1530681</v>
          </cell>
          <cell r="U97">
            <v>0</v>
          </cell>
          <cell r="V97">
            <v>0</v>
          </cell>
          <cell r="W97">
            <v>1530681</v>
          </cell>
          <cell r="X97">
            <v>14756081</v>
          </cell>
          <cell r="Y97">
            <v>0.1037322172465711</v>
          </cell>
          <cell r="Z97">
            <v>40955</v>
          </cell>
          <cell r="AA97">
            <v>0</v>
          </cell>
          <cell r="AB97">
            <v>40955</v>
          </cell>
          <cell r="AC97">
            <v>25315417</v>
          </cell>
          <cell r="AD97">
            <v>1.6177888754508765E-3</v>
          </cell>
          <cell r="AE97">
            <v>0.10535000612202197</v>
          </cell>
          <cell r="AF97">
            <v>0.25</v>
          </cell>
          <cell r="AG97">
            <v>0</v>
          </cell>
          <cell r="AH97">
            <v>3335898</v>
          </cell>
          <cell r="AI97">
            <v>0</v>
          </cell>
          <cell r="AJ97">
            <v>3489903</v>
          </cell>
          <cell r="AK97">
            <v>25205.9</v>
          </cell>
          <cell r="AL97">
            <v>49147</v>
          </cell>
          <cell r="AM97">
            <v>30842</v>
          </cell>
          <cell r="AN97">
            <v>917753.95</v>
          </cell>
          <cell r="AO97">
            <v>4512851.8499999996</v>
          </cell>
          <cell r="AP97">
            <v>25336494.18</v>
          </cell>
          <cell r="AQ97">
            <v>0.17811666515260557</v>
          </cell>
          <cell r="AR97">
            <v>4.1519122279766018E-3</v>
          </cell>
          <cell r="AS97">
            <v>215285.72</v>
          </cell>
          <cell r="AT97">
            <v>22605</v>
          </cell>
          <cell r="AU97">
            <v>2845</v>
          </cell>
          <cell r="AV97">
            <v>12178214</v>
          </cell>
          <cell r="AW97">
            <v>24653204</v>
          </cell>
          <cell r="AX97">
            <v>662213</v>
          </cell>
          <cell r="AY97">
            <v>510926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 t="str">
            <v>NO</v>
          </cell>
          <cell r="BF97" t="str">
            <v>NO</v>
          </cell>
          <cell r="BG97" t="str">
            <v>NO</v>
          </cell>
          <cell r="BH97" t="str">
            <v>NO</v>
          </cell>
          <cell r="BI97" t="str">
            <v>Shauna Vaught</v>
          </cell>
          <cell r="BJ97">
            <v>42215</v>
          </cell>
          <cell r="BK97" t="str">
            <v xml:space="preserve">(405) 609-3665 
</v>
          </cell>
          <cell r="BL97" t="str">
            <v>shauna.vaught@valir.com</v>
          </cell>
          <cell r="BP97">
            <v>0.50700813882754003</v>
          </cell>
          <cell r="BQ97">
            <v>573649.08816018631</v>
          </cell>
          <cell r="BR97">
            <v>13022.403628037931</v>
          </cell>
          <cell r="BS97">
            <v>917753.95</v>
          </cell>
          <cell r="BT97">
            <v>465308.72209112323</v>
          </cell>
          <cell r="BU97">
            <v>237890.72</v>
          </cell>
          <cell r="BV97">
            <v>1504425.441788224</v>
          </cell>
          <cell r="BW97">
            <v>814089.49387934734</v>
          </cell>
          <cell r="BY97">
            <v>1266643.7390212258</v>
          </cell>
          <cell r="BZ97">
            <v>-452554.24514187849</v>
          </cell>
        </row>
        <row r="98">
          <cell r="B98" t="str">
            <v>200100890B</v>
          </cell>
          <cell r="F98" t="str">
            <v>37-0166</v>
          </cell>
          <cell r="G98" t="str">
            <v>9/30/2014</v>
          </cell>
          <cell r="H98">
            <v>42277</v>
          </cell>
          <cell r="I98" t="str">
            <v>NOVITAS-PAMELA PEFFER</v>
          </cell>
          <cell r="J98" t="str">
            <v>pamela.peffer@novitas-solutions.com</v>
          </cell>
          <cell r="K98" t="str">
            <v>904-363-5279</v>
          </cell>
          <cell r="L98">
            <v>2991</v>
          </cell>
          <cell r="M98">
            <v>0</v>
          </cell>
          <cell r="N98">
            <v>2991</v>
          </cell>
          <cell r="O98">
            <v>12991</v>
          </cell>
          <cell r="P98">
            <v>0.23023631745054268</v>
          </cell>
          <cell r="Q98">
            <v>0.49826512507612752</v>
          </cell>
          <cell r="R98">
            <v>0</v>
          </cell>
          <cell r="S98">
            <v>3530</v>
          </cell>
          <cell r="T98">
            <v>3538186</v>
          </cell>
          <cell r="U98">
            <v>0</v>
          </cell>
          <cell r="V98">
            <v>0</v>
          </cell>
          <cell r="W98">
            <v>3538186</v>
          </cell>
          <cell r="X98">
            <v>18832312</v>
          </cell>
          <cell r="Y98">
            <v>0.18787847185199566</v>
          </cell>
          <cell r="Z98">
            <v>253627</v>
          </cell>
          <cell r="AA98">
            <v>0</v>
          </cell>
          <cell r="AB98">
            <v>253627</v>
          </cell>
          <cell r="AC98">
            <v>13558553</v>
          </cell>
          <cell r="AD98">
            <v>1.8706052187132359E-2</v>
          </cell>
          <cell r="AE98">
            <v>0.20658452403912803</v>
          </cell>
          <cell r="AF98">
            <v>0.25</v>
          </cell>
          <cell r="AG98">
            <v>0</v>
          </cell>
          <cell r="AH98">
            <v>4840875</v>
          </cell>
          <cell r="AI98">
            <v>0</v>
          </cell>
          <cell r="AJ98">
            <v>11124851</v>
          </cell>
          <cell r="AK98">
            <v>3407132</v>
          </cell>
          <cell r="AL98">
            <v>143252</v>
          </cell>
          <cell r="AM98">
            <v>363001</v>
          </cell>
          <cell r="AN98">
            <v>0</v>
          </cell>
          <cell r="AO98">
            <v>15038236</v>
          </cell>
          <cell r="AP98">
            <v>53651297</v>
          </cell>
          <cell r="AQ98">
            <v>0.28029585193439033</v>
          </cell>
          <cell r="AR98">
            <v>7.2941107090104457E-2</v>
          </cell>
          <cell r="AS98">
            <v>0</v>
          </cell>
          <cell r="AT98">
            <v>0</v>
          </cell>
          <cell r="AU98">
            <v>0</v>
          </cell>
          <cell r="AV98">
            <v>17055957</v>
          </cell>
          <cell r="AW98">
            <v>22861930</v>
          </cell>
          <cell r="AX98">
            <v>26859732</v>
          </cell>
          <cell r="AY98">
            <v>233040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 t="str">
            <v>NO</v>
          </cell>
          <cell r="BF98" t="str">
            <v>NO</v>
          </cell>
          <cell r="BG98" t="str">
            <v>NO</v>
          </cell>
          <cell r="BH98" t="str">
            <v>NO</v>
          </cell>
          <cell r="BI98" t="str">
            <v>Rebecca Sharp</v>
          </cell>
          <cell r="BJ98">
            <v>42192</v>
          </cell>
          <cell r="BK98" t="str">
            <v>918-485-1236</v>
          </cell>
          <cell r="BL98" t="str">
            <v>rsharp@wagonerhospital.com</v>
          </cell>
          <cell r="BM98" t="str">
            <v>n/a</v>
          </cell>
          <cell r="BN98" t="str">
            <v>n/a</v>
          </cell>
          <cell r="BP98">
            <v>0.34670000000000001</v>
          </cell>
          <cell r="BQ98">
            <v>1007780.5460035724</v>
          </cell>
          <cell r="BR98">
            <v>128117.7907406</v>
          </cell>
          <cell r="BS98">
            <v>0</v>
          </cell>
          <cell r="BT98">
            <v>0</v>
          </cell>
          <cell r="BU98">
            <v>0</v>
          </cell>
          <cell r="BV98">
            <v>1135898.3367441725</v>
          </cell>
          <cell r="BW98">
            <v>1135898.3367441725</v>
          </cell>
          <cell r="BY98">
            <v>1925181.5968806706</v>
          </cell>
          <cell r="BZ98">
            <v>-789283.26013649814</v>
          </cell>
        </row>
        <row r="99">
          <cell r="B99" t="str">
            <v>100700820A</v>
          </cell>
          <cell r="C99">
            <v>99</v>
          </cell>
          <cell r="F99">
            <v>370054</v>
          </cell>
          <cell r="G99" t="str">
            <v>12/31/2014</v>
          </cell>
          <cell r="H99">
            <v>42004</v>
          </cell>
          <cell r="I99" t="str">
            <v>Novitas - Carrie Rudy</v>
          </cell>
          <cell r="J99" t="str">
            <v>carrie.rudy@novitas-solutions.com</v>
          </cell>
          <cell r="K99" t="str">
            <v>412-802-1718</v>
          </cell>
          <cell r="L99">
            <v>1672</v>
          </cell>
          <cell r="M99">
            <v>0</v>
          </cell>
          <cell r="N99">
            <v>1672</v>
          </cell>
          <cell r="O99">
            <v>5834</v>
          </cell>
          <cell r="P99">
            <v>0.28659581762084335</v>
          </cell>
          <cell r="Q99">
            <v>0.49826512507612752</v>
          </cell>
          <cell r="R99">
            <v>0</v>
          </cell>
          <cell r="S99">
            <v>2866</v>
          </cell>
          <cell r="T99">
            <v>3627243</v>
          </cell>
          <cell r="U99">
            <v>0</v>
          </cell>
          <cell r="V99">
            <v>7467</v>
          </cell>
          <cell r="W99">
            <v>3634710</v>
          </cell>
          <cell r="X99">
            <v>28308435</v>
          </cell>
          <cell r="Y99">
            <v>0.12839671285254731</v>
          </cell>
          <cell r="Z99">
            <v>268589</v>
          </cell>
          <cell r="AA99">
            <v>0</v>
          </cell>
          <cell r="AB99">
            <v>268589</v>
          </cell>
          <cell r="AC99">
            <v>21795306</v>
          </cell>
          <cell r="AD99">
            <v>1.2323249785986028E-2</v>
          </cell>
          <cell r="AE99">
            <v>0.14071996263853334</v>
          </cell>
          <cell r="AF99">
            <v>0.25</v>
          </cell>
          <cell r="AG99">
            <v>0</v>
          </cell>
          <cell r="AH99">
            <v>4701866</v>
          </cell>
          <cell r="AI99">
            <v>0</v>
          </cell>
          <cell r="AJ99">
            <v>13284760</v>
          </cell>
          <cell r="AK99">
            <v>521885</v>
          </cell>
          <cell r="AL99">
            <v>870930</v>
          </cell>
          <cell r="AM99">
            <v>6231597</v>
          </cell>
          <cell r="AN99">
            <v>0</v>
          </cell>
          <cell r="AO99">
            <v>20909172</v>
          </cell>
          <cell r="AP99">
            <v>72043260</v>
          </cell>
          <cell r="AQ99">
            <v>0.29023078633587651</v>
          </cell>
          <cell r="AR99">
            <v>0.10583102430400845</v>
          </cell>
          <cell r="AS99">
            <v>0</v>
          </cell>
          <cell r="AT99">
            <v>0</v>
          </cell>
          <cell r="AU99">
            <v>508240</v>
          </cell>
          <cell r="AV99">
            <v>23064465</v>
          </cell>
          <cell r="AW99">
            <v>22321483</v>
          </cell>
          <cell r="AX99">
            <v>56380246</v>
          </cell>
          <cell r="AY99">
            <v>204664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 t="str">
            <v>YES</v>
          </cell>
          <cell r="BI99" t="str">
            <v>Linda Hart, VP of Finance</v>
          </cell>
          <cell r="BJ99">
            <v>42214</v>
          </cell>
          <cell r="BK99" t="str">
            <v>405-779-2171</v>
          </cell>
          <cell r="BL99" t="str">
            <v>lhart@gradymem.org</v>
          </cell>
          <cell r="BM99" t="str">
            <v>1</v>
          </cell>
          <cell r="BN99" t="str">
            <v>1</v>
          </cell>
          <cell r="BO99" t="str">
            <v>Cooper  12/11/08 - Current                                            Tovar  06/29/13 - Current</v>
          </cell>
          <cell r="BP99">
            <v>0.34150000000000003</v>
          </cell>
          <cell r="BQ99">
            <v>1177075.9719636785</v>
          </cell>
          <cell r="BR99">
            <v>1649007.6822590001</v>
          </cell>
          <cell r="BS99">
            <v>0</v>
          </cell>
          <cell r="BT99">
            <v>0</v>
          </cell>
          <cell r="BU99">
            <v>0</v>
          </cell>
          <cell r="BV99">
            <v>2826083.6542226784</v>
          </cell>
          <cell r="BW99">
            <v>2826083.6542226784</v>
          </cell>
          <cell r="BY99">
            <v>2109277.2988047581</v>
          </cell>
          <cell r="BZ99">
            <v>716806.35541792028</v>
          </cell>
        </row>
        <row r="100">
          <cell r="B100" t="str">
            <v>100699550A</v>
          </cell>
          <cell r="C100">
            <v>25</v>
          </cell>
          <cell r="F100" t="str">
            <v>37-1312</v>
          </cell>
          <cell r="G100" t="str">
            <v>09/30/2014</v>
          </cell>
          <cell r="H100">
            <v>41912</v>
          </cell>
          <cell r="I100" t="str">
            <v>Novitas Solutions, Inc</v>
          </cell>
          <cell r="J100" t="str">
            <v>carrie.rudy@Novitas-Solutions.com</v>
          </cell>
          <cell r="K100" t="str">
            <v>412-802-1718</v>
          </cell>
          <cell r="L100">
            <v>155</v>
          </cell>
          <cell r="M100">
            <v>219</v>
          </cell>
          <cell r="N100">
            <v>374</v>
          </cell>
          <cell r="O100">
            <v>1535</v>
          </cell>
          <cell r="P100">
            <v>0.24364820846905538</v>
          </cell>
          <cell r="Q100">
            <v>0.49826512507612752</v>
          </cell>
          <cell r="R100">
            <v>0</v>
          </cell>
          <cell r="S100">
            <v>529</v>
          </cell>
          <cell r="T100">
            <v>2261042.09</v>
          </cell>
          <cell r="U100">
            <v>0</v>
          </cell>
          <cell r="V100">
            <v>16625</v>
          </cell>
          <cell r="W100">
            <v>2277667.09</v>
          </cell>
          <cell r="X100">
            <v>17347581.370000001</v>
          </cell>
          <cell r="Y100">
            <v>0.13129594503236502</v>
          </cell>
          <cell r="Z100">
            <v>117288</v>
          </cell>
          <cell r="AA100">
            <v>1828</v>
          </cell>
          <cell r="AB100">
            <v>115460</v>
          </cell>
          <cell r="AC100">
            <v>7080577</v>
          </cell>
          <cell r="AD100">
            <v>1.6306580664259423E-2</v>
          </cell>
          <cell r="AE100">
            <v>0.14760252569662444</v>
          </cell>
          <cell r="AF100">
            <v>0.25</v>
          </cell>
          <cell r="AG100">
            <v>0</v>
          </cell>
          <cell r="AH100">
            <v>626975.9</v>
          </cell>
          <cell r="AI100">
            <v>0</v>
          </cell>
          <cell r="AJ100">
            <v>11686623.24</v>
          </cell>
          <cell r="AK100">
            <v>1701545</v>
          </cell>
          <cell r="AL100">
            <v>1066251</v>
          </cell>
          <cell r="AM100">
            <v>6024427.4100000001</v>
          </cell>
          <cell r="AN100">
            <v>5482627.7199999997</v>
          </cell>
          <cell r="AO100">
            <v>25961474.369999997</v>
          </cell>
          <cell r="AP100">
            <v>62955949</v>
          </cell>
          <cell r="AQ100">
            <v>0.41237523669129345</v>
          </cell>
          <cell r="AR100">
            <v>0.13965675285110865</v>
          </cell>
          <cell r="AS100">
            <v>1648821.89</v>
          </cell>
          <cell r="AT100">
            <v>273120.18</v>
          </cell>
          <cell r="AU100">
            <v>451960.72</v>
          </cell>
          <cell r="AV100">
            <v>20232208</v>
          </cell>
          <cell r="AW100">
            <v>7822713</v>
          </cell>
          <cell r="AX100">
            <v>50675188</v>
          </cell>
          <cell r="AY100" t="str">
            <v>NA</v>
          </cell>
          <cell r="AZ100">
            <v>0</v>
          </cell>
          <cell r="BA100">
            <v>0</v>
          </cell>
          <cell r="BB100">
            <v>0</v>
          </cell>
          <cell r="BC100">
            <v>15027.8</v>
          </cell>
          <cell r="BD100">
            <v>2479.52</v>
          </cell>
          <cell r="BE100" t="str">
            <v>NO</v>
          </cell>
          <cell r="BF100" t="str">
            <v>NO</v>
          </cell>
          <cell r="BG100" t="str">
            <v>NO</v>
          </cell>
          <cell r="BH100" t="str">
            <v>NO</v>
          </cell>
          <cell r="BI100" t="str">
            <v>Carolyn Geibert-Campbell</v>
          </cell>
          <cell r="BJ100">
            <v>42213</v>
          </cell>
          <cell r="BK100" t="str">
            <v>918-744-3386</v>
          </cell>
          <cell r="BL100" t="str">
            <v>Carolyn.Geibert@sjmc.org</v>
          </cell>
          <cell r="BP100">
            <v>0.39119999999999999</v>
          </cell>
          <cell r="BQ100">
            <v>2475783.3846514928</v>
          </cell>
          <cell r="BR100">
            <v>1939081.5978822559</v>
          </cell>
          <cell r="BS100">
            <v>5497655.5199999996</v>
          </cell>
          <cell r="BT100">
            <v>2150682.8394239997</v>
          </cell>
          <cell r="BU100">
            <v>1924421.5899999999</v>
          </cell>
          <cell r="BV100">
            <v>9912520.5025337487</v>
          </cell>
          <cell r="BW100">
            <v>4641126.2319577485</v>
          </cell>
          <cell r="BY100">
            <v>1792368.5350620397</v>
          </cell>
          <cell r="BZ100">
            <v>2848757.6968957088</v>
          </cell>
        </row>
        <row r="107">
          <cell r="B107" t="str">
            <v>100700030A</v>
          </cell>
          <cell r="D107" t="str">
            <v>100700030I</v>
          </cell>
          <cell r="F107" t="str">
            <v>37-0178</v>
          </cell>
          <cell r="G107" t="str">
            <v>06/30/2014</v>
          </cell>
          <cell r="H107">
            <v>41820</v>
          </cell>
          <cell r="I107" t="str">
            <v>Novitas Solutions, Inc.</v>
          </cell>
          <cell r="J107" t="str">
            <v>Steve.Holubowicz@novitas-solutions.com</v>
          </cell>
          <cell r="K107" t="str">
            <v>412-918-2682</v>
          </cell>
          <cell r="L107">
            <v>1420</v>
          </cell>
          <cell r="M107">
            <v>1502</v>
          </cell>
          <cell r="N107">
            <v>2922</v>
          </cell>
          <cell r="O107">
            <v>4904</v>
          </cell>
          <cell r="P107">
            <v>0.59584013050570961</v>
          </cell>
          <cell r="Q107">
            <v>0.49826512507612752</v>
          </cell>
          <cell r="R107" t="str">
            <v>Meets Min.</v>
          </cell>
          <cell r="S107">
            <v>2729</v>
          </cell>
          <cell r="T107">
            <v>2772597</v>
          </cell>
          <cell r="U107">
            <v>0</v>
          </cell>
          <cell r="V107">
            <v>0</v>
          </cell>
          <cell r="W107">
            <v>2772597</v>
          </cell>
          <cell r="X107">
            <v>11667849</v>
          </cell>
          <cell r="Y107">
            <v>0.23762708962037477</v>
          </cell>
          <cell r="Z107">
            <v>0</v>
          </cell>
          <cell r="AA107">
            <v>0</v>
          </cell>
          <cell r="AB107">
            <v>0</v>
          </cell>
          <cell r="AC107">
            <v>11626536</v>
          </cell>
          <cell r="AD107">
            <v>0</v>
          </cell>
          <cell r="AE107">
            <v>0.23762708962037477</v>
          </cell>
          <cell r="AF107">
            <v>0.25</v>
          </cell>
          <cell r="AG107">
            <v>0</v>
          </cell>
          <cell r="AH107">
            <v>2991244</v>
          </cell>
          <cell r="AI107">
            <v>0</v>
          </cell>
          <cell r="AJ107">
            <v>7321686</v>
          </cell>
          <cell r="AK107">
            <v>911631</v>
          </cell>
          <cell r="AL107">
            <v>0</v>
          </cell>
          <cell r="AM107">
            <v>1448528</v>
          </cell>
          <cell r="AN107">
            <v>2652047</v>
          </cell>
          <cell r="AO107">
            <v>12333892</v>
          </cell>
          <cell r="AP107">
            <v>22947651</v>
          </cell>
          <cell r="AQ107">
            <v>0.53747950062514027</v>
          </cell>
          <cell r="AR107">
            <v>0.10284969908248996</v>
          </cell>
          <cell r="AS107">
            <v>2449066</v>
          </cell>
          <cell r="AT107">
            <v>0</v>
          </cell>
          <cell r="AU107">
            <v>0</v>
          </cell>
          <cell r="AV107">
            <v>10787758</v>
          </cell>
          <cell r="AW107">
            <v>10434443</v>
          </cell>
          <cell r="AX107">
            <v>12073579</v>
          </cell>
          <cell r="AY107">
            <v>370318</v>
          </cell>
          <cell r="AZ107">
            <v>0</v>
          </cell>
          <cell r="BA107">
            <v>0</v>
          </cell>
          <cell r="BB107">
            <v>0</v>
          </cell>
          <cell r="BC107">
            <v>42062</v>
          </cell>
          <cell r="BD107">
            <v>5219</v>
          </cell>
          <cell r="BE107" t="str">
            <v>YES</v>
          </cell>
          <cell r="BF107" t="str">
            <v>YES</v>
          </cell>
          <cell r="BG107" t="str">
            <v>YES</v>
          </cell>
          <cell r="BH107" t="str">
            <v>NO</v>
          </cell>
          <cell r="BI107" t="str">
            <v>James Maxwell</v>
          </cell>
          <cell r="BJ107">
            <v>42201</v>
          </cell>
          <cell r="BK107" t="str">
            <v>918-292-8698</v>
          </cell>
          <cell r="BL107" t="str">
            <v>jmaxwell@maxwellhc.com</v>
          </cell>
          <cell r="BM107" t="str">
            <v>Nick Bentley, DO</v>
          </cell>
          <cell r="BN107" t="str">
            <v>Eric Simons, MD</v>
          </cell>
          <cell r="BP107">
            <v>0.40300000000000002</v>
          </cell>
          <cell r="BQ107">
            <v>426524.61098929233</v>
          </cell>
          <cell r="BR107">
            <v>594264.406112</v>
          </cell>
          <cell r="BS107">
            <v>2694109</v>
          </cell>
          <cell r="BT107">
            <v>1085725.9270000001</v>
          </cell>
          <cell r="BU107">
            <v>2454285</v>
          </cell>
          <cell r="BV107">
            <v>3714898.0171012925</v>
          </cell>
          <cell r="BW107">
            <v>-347770.05589870736</v>
          </cell>
          <cell r="BY107">
            <v>1663070.2851510476</v>
          </cell>
          <cell r="BZ107">
            <v>-2010840.341049755</v>
          </cell>
        </row>
        <row r="108">
          <cell r="B108" t="str">
            <v>100261400B</v>
          </cell>
          <cell r="D108" t="str">
            <v>100261400G</v>
          </cell>
          <cell r="F108" t="str">
            <v>37-0065</v>
          </cell>
          <cell r="G108" t="str">
            <v>12/31/2014</v>
          </cell>
          <cell r="H108">
            <v>42004</v>
          </cell>
          <cell r="I108" t="str">
            <v>Novitas Solutions, Inc.  Carrie Rudy</v>
          </cell>
          <cell r="J108" t="str">
            <v>Carrie.rudy@novitas-solutions.com</v>
          </cell>
          <cell r="K108" t="str">
            <v>412-802-1718</v>
          </cell>
          <cell r="L108">
            <v>688</v>
          </cell>
          <cell r="M108">
            <v>702</v>
          </cell>
          <cell r="N108">
            <v>1390</v>
          </cell>
          <cell r="O108">
            <v>3688</v>
          </cell>
          <cell r="P108">
            <v>0.37689804772234275</v>
          </cell>
          <cell r="Q108">
            <v>0.49826512507612752</v>
          </cell>
          <cell r="R108">
            <v>0</v>
          </cell>
          <cell r="S108">
            <v>6074</v>
          </cell>
          <cell r="T108">
            <v>2333214</v>
          </cell>
          <cell r="U108">
            <v>0</v>
          </cell>
          <cell r="V108">
            <v>0</v>
          </cell>
          <cell r="W108">
            <v>2333214</v>
          </cell>
          <cell r="X108">
            <v>19578907</v>
          </cell>
          <cell r="Y108">
            <v>0.11916977796564436</v>
          </cell>
          <cell r="Z108">
            <v>82370</v>
          </cell>
          <cell r="AA108">
            <v>0</v>
          </cell>
          <cell r="AB108">
            <v>82370</v>
          </cell>
          <cell r="AC108">
            <v>14660094</v>
          </cell>
          <cell r="AD108">
            <v>5.6186542869370417E-3</v>
          </cell>
          <cell r="AE108">
            <v>0.1247884322525814</v>
          </cell>
          <cell r="AF108">
            <v>0.25</v>
          </cell>
          <cell r="AG108">
            <v>0</v>
          </cell>
          <cell r="AH108">
            <v>1867487</v>
          </cell>
          <cell r="AI108">
            <v>0</v>
          </cell>
          <cell r="AJ108">
            <v>7582575</v>
          </cell>
          <cell r="AK108">
            <v>3345059</v>
          </cell>
          <cell r="AL108">
            <v>167849</v>
          </cell>
          <cell r="AM108">
            <v>0</v>
          </cell>
          <cell r="AN108">
            <v>8953450</v>
          </cell>
          <cell r="AO108">
            <v>20048933</v>
          </cell>
          <cell r="AP108">
            <v>56443558</v>
          </cell>
          <cell r="AQ108">
            <v>0.35520321025829021</v>
          </cell>
          <cell r="AR108">
            <v>6.2237536478476428E-2</v>
          </cell>
          <cell r="AS108">
            <v>3752888</v>
          </cell>
          <cell r="AT108">
            <v>253094</v>
          </cell>
          <cell r="AU108">
            <v>102436</v>
          </cell>
          <cell r="AV108">
            <v>23644539</v>
          </cell>
          <cell r="AW108">
            <v>15447194</v>
          </cell>
          <cell r="AX108">
            <v>40050791</v>
          </cell>
          <cell r="AY108">
            <v>88532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 t="str">
            <v>NO</v>
          </cell>
          <cell r="BF108" t="str">
            <v>YES</v>
          </cell>
          <cell r="BG108" t="str">
            <v>NO</v>
          </cell>
          <cell r="BH108" t="str">
            <v>NO</v>
          </cell>
          <cell r="BI108" t="str">
            <v>James Maxwell</v>
          </cell>
          <cell r="BJ108">
            <v>42180</v>
          </cell>
          <cell r="BK108" t="str">
            <v>918-292-8698</v>
          </cell>
          <cell r="BL108" t="str">
            <v>jmaxwell@maxwellhc.com</v>
          </cell>
          <cell r="BM108" t="str">
            <v>MICKEY TYRRELL, M.D.</v>
          </cell>
          <cell r="BN108" t="str">
            <v>CRAIG CORSON, M.D.</v>
          </cell>
          <cell r="BP108">
            <v>0.3856</v>
          </cell>
          <cell r="BQ108">
            <v>1074746.5900223651</v>
          </cell>
          <cell r="BR108">
            <v>-104279.848</v>
          </cell>
          <cell r="BS108">
            <v>8953450</v>
          </cell>
          <cell r="BT108">
            <v>3452450.32</v>
          </cell>
          <cell r="BU108">
            <v>4005982</v>
          </cell>
          <cell r="BV108">
            <v>9923916.7420223653</v>
          </cell>
          <cell r="BW108">
            <v>416935.0620223647</v>
          </cell>
          <cell r="BY108">
            <v>1195440.7187374528</v>
          </cell>
          <cell r="BZ108">
            <v>-778505.65671508806</v>
          </cell>
        </row>
        <row r="109">
          <cell r="B109" t="str">
            <v>100699500A</v>
          </cell>
          <cell r="D109" t="str">
            <v>100699500S</v>
          </cell>
          <cell r="F109" t="str">
            <v>37-0016</v>
          </cell>
          <cell r="G109" t="str">
            <v>6/30/2014</v>
          </cell>
          <cell r="H109">
            <v>41820</v>
          </cell>
          <cell r="I109" t="str">
            <v>Novitas Solutions;  Steve Holubowicz</v>
          </cell>
          <cell r="J109" t="str">
            <v>steve.holubowicz@novitas-solutions.com</v>
          </cell>
          <cell r="K109" t="str">
            <v>(414) 918-2662</v>
          </cell>
          <cell r="L109">
            <v>16520</v>
          </cell>
          <cell r="M109">
            <v>1899</v>
          </cell>
          <cell r="N109">
            <v>18419</v>
          </cell>
          <cell r="O109">
            <v>30117</v>
          </cell>
          <cell r="P109">
            <v>0.61158149882126378</v>
          </cell>
          <cell r="Q109">
            <v>0.49826512507612752</v>
          </cell>
          <cell r="R109" t="str">
            <v>Meets Min.</v>
          </cell>
          <cell r="S109">
            <v>7253</v>
          </cell>
          <cell r="T109">
            <v>11061481</v>
          </cell>
          <cell r="U109">
            <v>0</v>
          </cell>
          <cell r="V109">
            <v>0</v>
          </cell>
          <cell r="W109">
            <v>11061481</v>
          </cell>
          <cell r="X109">
            <v>87018478</v>
          </cell>
          <cell r="Y109">
            <v>0.12711646140260002</v>
          </cell>
          <cell r="Z109">
            <v>8509543</v>
          </cell>
          <cell r="AA109">
            <v>0</v>
          </cell>
          <cell r="AB109">
            <v>8509543</v>
          </cell>
          <cell r="AC109">
            <v>176628107</v>
          </cell>
          <cell r="AD109">
            <v>4.8177739910896515E-2</v>
          </cell>
          <cell r="AE109">
            <v>0.17529420131349654</v>
          </cell>
          <cell r="AF109">
            <v>0.25</v>
          </cell>
          <cell r="AG109">
            <v>0</v>
          </cell>
          <cell r="AH109">
            <v>38831720</v>
          </cell>
          <cell r="AI109">
            <v>0</v>
          </cell>
          <cell r="AJ109">
            <v>62493871</v>
          </cell>
          <cell r="AK109">
            <v>5787190</v>
          </cell>
          <cell r="AL109">
            <v>2188824</v>
          </cell>
          <cell r="AM109">
            <v>19574398</v>
          </cell>
          <cell r="AN109">
            <v>31566226</v>
          </cell>
          <cell r="AO109">
            <v>121610509</v>
          </cell>
          <cell r="AP109">
            <v>366112012</v>
          </cell>
          <cell r="AQ109">
            <v>0.33216749249953592</v>
          </cell>
          <cell r="AR109">
            <v>7.5251319533323591E-2</v>
          </cell>
          <cell r="AS109">
            <v>5373317</v>
          </cell>
          <cell r="AT109">
            <v>301002</v>
          </cell>
          <cell r="AU109">
            <v>893521</v>
          </cell>
          <cell r="AV109">
            <v>73558586</v>
          </cell>
          <cell r="AW109">
            <v>188127567</v>
          </cell>
          <cell r="AX109">
            <v>189043450</v>
          </cell>
          <cell r="AY109">
            <v>1862833</v>
          </cell>
          <cell r="AZ109">
            <v>0</v>
          </cell>
          <cell r="BA109">
            <v>0</v>
          </cell>
          <cell r="BB109">
            <v>0</v>
          </cell>
          <cell r="BC109">
            <v>140757</v>
          </cell>
          <cell r="BD109">
            <v>7017</v>
          </cell>
          <cell r="BE109" t="str">
            <v>YES</v>
          </cell>
          <cell r="BI109" t="str">
            <v>Brian Erickson</v>
          </cell>
          <cell r="BJ109">
            <v>42199</v>
          </cell>
          <cell r="BK109" t="str">
            <v>405-949-6071</v>
          </cell>
          <cell r="BL109" t="str">
            <v>brian.erickson@integrisok.com</v>
          </cell>
          <cell r="BM109" t="str">
            <v>David Weaver,  MD</v>
          </cell>
          <cell r="BN109" t="str">
            <v>Michelle Bergner,  MD</v>
          </cell>
          <cell r="BP109">
            <v>0.20169999999999999</v>
          </cell>
          <cell r="BQ109">
            <v>3433729.7811932284</v>
          </cell>
          <cell r="BR109">
            <v>3109618.5079787998</v>
          </cell>
          <cell r="BS109">
            <v>31706983</v>
          </cell>
          <cell r="BT109">
            <v>6395298.4710999997</v>
          </cell>
          <cell r="BU109">
            <v>5681336</v>
          </cell>
          <cell r="BV109">
            <v>38250331.289172031</v>
          </cell>
          <cell r="BW109">
            <v>7257310.7602720279</v>
          </cell>
          <cell r="BY109">
            <v>8560891.1488888487</v>
          </cell>
          <cell r="BZ109">
            <v>-1303580.3886168208</v>
          </cell>
        </row>
        <row r="110">
          <cell r="B110" t="str">
            <v>100818200B</v>
          </cell>
          <cell r="F110">
            <v>370214</v>
          </cell>
          <cell r="G110" t="str">
            <v>June 30, 2014</v>
          </cell>
          <cell r="H110" t="str">
            <v>June 30, 2015</v>
          </cell>
          <cell r="I110" t="str">
            <v>Novitas Solutions JH/Steve Holubowicz</v>
          </cell>
          <cell r="J110" t="str">
            <v>steven.holubowicz@novitas-solutions.com</v>
          </cell>
          <cell r="K110" t="str">
            <v>(414) 918-2662</v>
          </cell>
          <cell r="L110">
            <v>2501</v>
          </cell>
          <cell r="M110">
            <v>245</v>
          </cell>
          <cell r="N110">
            <v>2746</v>
          </cell>
          <cell r="O110">
            <v>6233</v>
          </cell>
          <cell r="P110">
            <v>0.4405583186266645</v>
          </cell>
          <cell r="Q110">
            <v>0.49826512507612752</v>
          </cell>
          <cell r="R110">
            <v>0</v>
          </cell>
          <cell r="S110">
            <v>100</v>
          </cell>
          <cell r="T110">
            <v>1965441.45</v>
          </cell>
          <cell r="U110">
            <v>96062</v>
          </cell>
          <cell r="V110">
            <v>0</v>
          </cell>
          <cell r="W110">
            <v>2061503.45</v>
          </cell>
          <cell r="X110">
            <v>3185124</v>
          </cell>
          <cell r="Y110">
            <v>0.6472286322290749</v>
          </cell>
          <cell r="Z110">
            <v>0</v>
          </cell>
          <cell r="AA110">
            <v>0</v>
          </cell>
          <cell r="AB110">
            <v>0</v>
          </cell>
          <cell r="AC110">
            <v>5198369.32</v>
          </cell>
          <cell r="AD110">
            <v>0</v>
          </cell>
          <cell r="AE110">
            <v>0.6472286322290749</v>
          </cell>
          <cell r="AF110">
            <v>0.25</v>
          </cell>
          <cell r="AG110" t="str">
            <v>Meets Min.</v>
          </cell>
          <cell r="AH110">
            <v>2518512.2999999998</v>
          </cell>
          <cell r="AI110">
            <v>495503.97</v>
          </cell>
          <cell r="AJ110">
            <v>2717541.18</v>
          </cell>
          <cell r="AK110">
            <v>78477.34</v>
          </cell>
          <cell r="AL110">
            <v>0</v>
          </cell>
          <cell r="AM110">
            <v>415094</v>
          </cell>
          <cell r="AN110">
            <v>425802.57</v>
          </cell>
          <cell r="AO110">
            <v>3636915.09</v>
          </cell>
          <cell r="AP110">
            <v>8892419.3499999996</v>
          </cell>
          <cell r="AQ110">
            <v>0.40899050605390086</v>
          </cell>
          <cell r="AR110">
            <v>5.5504730554570621E-2</v>
          </cell>
          <cell r="AS110">
            <v>69339</v>
          </cell>
          <cell r="AT110">
            <v>1965441</v>
          </cell>
          <cell r="AU110">
            <v>6824.37</v>
          </cell>
          <cell r="AV110">
            <v>8500179</v>
          </cell>
          <cell r="AW110">
            <v>7518664</v>
          </cell>
          <cell r="AX110">
            <v>3495477</v>
          </cell>
          <cell r="AY110">
            <v>5040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G110" t="str">
            <v>YES</v>
          </cell>
          <cell r="BI110" t="str">
            <v>Valerie Hamilton</v>
          </cell>
          <cell r="BJ110">
            <v>42214</v>
          </cell>
          <cell r="BK110" t="str">
            <v>(405) 756-1404</v>
          </cell>
          <cell r="BL110" t="str">
            <v>vhamilton@lindsaymunicipalhospital.com</v>
          </cell>
          <cell r="BP110">
            <v>0.75170000000000003</v>
          </cell>
          <cell r="BQ110">
            <v>708429.59824866452</v>
          </cell>
          <cell r="BR110">
            <v>310695.42201640003</v>
          </cell>
          <cell r="BS110">
            <v>425802.57</v>
          </cell>
          <cell r="BT110">
            <v>320075.79186900001</v>
          </cell>
          <cell r="BU110">
            <v>2034780</v>
          </cell>
          <cell r="BV110">
            <v>1444927.5902650645</v>
          </cell>
          <cell r="BW110">
            <v>-695579.1878659355</v>
          </cell>
          <cell r="BY110">
            <v>0</v>
          </cell>
          <cell r="BZ110">
            <v>-695579.1878659355</v>
          </cell>
        </row>
        <row r="111">
          <cell r="B111" t="str">
            <v>100689210U</v>
          </cell>
          <cell r="F111">
            <v>370093</v>
          </cell>
          <cell r="G111" t="str">
            <v>08/31/14</v>
          </cell>
          <cell r="H111">
            <v>42004</v>
          </cell>
          <cell r="I111" t="str">
            <v>Novitas Solutions Fances Haynes</v>
          </cell>
          <cell r="J111" t="str">
            <v>frances.haynes@highmarkmedicareservices.com</v>
          </cell>
          <cell r="K111" t="str">
            <v>(214)-273-7074</v>
          </cell>
          <cell r="L111">
            <v>78920</v>
          </cell>
          <cell r="M111">
            <v>2</v>
          </cell>
          <cell r="N111">
            <v>78922</v>
          </cell>
          <cell r="O111">
            <v>202267</v>
          </cell>
          <cell r="P111">
            <v>0.39018722777319087</v>
          </cell>
          <cell r="Q111">
            <v>0.49826512507612752</v>
          </cell>
          <cell r="R111">
            <v>0</v>
          </cell>
          <cell r="S111">
            <v>37132</v>
          </cell>
          <cell r="T111">
            <v>217115653</v>
          </cell>
          <cell r="U111">
            <v>0</v>
          </cell>
          <cell r="V111">
            <v>9030972</v>
          </cell>
          <cell r="W111">
            <v>226146625</v>
          </cell>
          <cell r="X111">
            <v>827319563</v>
          </cell>
          <cell r="Y111">
            <v>0.2733485766732679</v>
          </cell>
          <cell r="Z111">
            <v>306185655</v>
          </cell>
          <cell r="AA111">
            <v>9030972</v>
          </cell>
          <cell r="AB111">
            <v>297154683</v>
          </cell>
          <cell r="AC111">
            <v>2040323559</v>
          </cell>
          <cell r="AD111">
            <v>0.14564096056688233</v>
          </cell>
          <cell r="AE111">
            <v>0.4189895372401502</v>
          </cell>
          <cell r="AF111">
            <v>0.25</v>
          </cell>
          <cell r="AG111" t="str">
            <v>Meets Min.</v>
          </cell>
          <cell r="AH111">
            <v>668807304</v>
          </cell>
          <cell r="AI111">
            <v>0</v>
          </cell>
          <cell r="AJ111">
            <v>918112457</v>
          </cell>
          <cell r="AK111">
            <v>2167428</v>
          </cell>
          <cell r="AL111">
            <v>351726401</v>
          </cell>
          <cell r="AM111">
            <v>120255346</v>
          </cell>
          <cell r="AN111">
            <v>21799</v>
          </cell>
          <cell r="AO111">
            <v>1392283431</v>
          </cell>
          <cell r="AP111">
            <v>3122550034</v>
          </cell>
          <cell r="AQ111">
            <v>0.44588026319516777</v>
          </cell>
          <cell r="AR111">
            <v>0.15184678222517153</v>
          </cell>
          <cell r="AS111">
            <v>10533</v>
          </cell>
          <cell r="AT111">
            <v>0</v>
          </cell>
          <cell r="AU111">
            <v>3500959</v>
          </cell>
          <cell r="AV111">
            <v>598822628</v>
          </cell>
          <cell r="AW111">
            <v>2521321727</v>
          </cell>
          <cell r="AX111">
            <v>1403964865</v>
          </cell>
          <cell r="AY111">
            <v>5578984</v>
          </cell>
          <cell r="AZ111">
            <v>0</v>
          </cell>
          <cell r="BA111">
            <v>0</v>
          </cell>
          <cell r="BB111">
            <v>0</v>
          </cell>
          <cell r="BC111">
            <v>6940575</v>
          </cell>
          <cell r="BD111">
            <v>599477</v>
          </cell>
          <cell r="BE111" t="str">
            <v>YES</v>
          </cell>
          <cell r="BI111" t="str">
            <v>Lucille Jones</v>
          </cell>
          <cell r="BJ111">
            <v>42213</v>
          </cell>
          <cell r="BK111" t="str">
            <v>405-271-8132  ext 53365</v>
          </cell>
          <cell r="BL111" t="str">
            <v>Lucille.Jones@hcahealthcare.com</v>
          </cell>
          <cell r="BM111" t="str">
            <v>Elisa A. Crouse, M.D.</v>
          </cell>
          <cell r="BN111" t="str">
            <v>Heather D. Jones M.D.</v>
          </cell>
          <cell r="BP111">
            <v>0.17080000000000001</v>
          </cell>
          <cell r="BQ111">
            <v>-32200864.777871639</v>
          </cell>
          <cell r="BR111">
            <v>17345349.8705424</v>
          </cell>
          <cell r="BS111">
            <v>6962374</v>
          </cell>
          <cell r="BT111">
            <v>1189173.4791999999</v>
          </cell>
          <cell r="BU111">
            <v>610010</v>
          </cell>
          <cell r="BV111">
            <v>-7893140.907329239</v>
          </cell>
          <cell r="BW111">
            <v>-14276351.428129239</v>
          </cell>
          <cell r="BY111">
            <v>0</v>
          </cell>
          <cell r="BZ111">
            <v>-14276351.428129239</v>
          </cell>
        </row>
        <row r="112">
          <cell r="B112" t="str">
            <v>100700680A</v>
          </cell>
          <cell r="F112" t="str">
            <v>37-0089</v>
          </cell>
          <cell r="G112" t="str">
            <v>6/30/2014</v>
          </cell>
          <cell r="H112">
            <v>41820</v>
          </cell>
          <cell r="I112" t="str">
            <v>Novitas</v>
          </cell>
          <cell r="L112">
            <v>2454</v>
          </cell>
          <cell r="M112">
            <v>18</v>
          </cell>
          <cell r="N112">
            <v>2472</v>
          </cell>
          <cell r="O112">
            <v>16063</v>
          </cell>
          <cell r="P112">
            <v>0.15389404220880284</v>
          </cell>
          <cell r="Q112">
            <v>0.49826512507612752</v>
          </cell>
          <cell r="R112">
            <v>0</v>
          </cell>
          <cell r="S112">
            <v>9252</v>
          </cell>
          <cell r="T112">
            <v>8519890</v>
          </cell>
          <cell r="U112">
            <v>0</v>
          </cell>
          <cell r="V112">
            <v>0</v>
          </cell>
          <cell r="W112">
            <v>8519890</v>
          </cell>
          <cell r="X112">
            <v>70039634</v>
          </cell>
          <cell r="Y112">
            <v>0.12164383954376461</v>
          </cell>
          <cell r="Z112">
            <v>3557427</v>
          </cell>
          <cell r="AA112">
            <v>0</v>
          </cell>
          <cell r="AB112">
            <v>3557427</v>
          </cell>
          <cell r="AC112">
            <v>59655430</v>
          </cell>
          <cell r="AD112">
            <v>5.9632911874074164E-2</v>
          </cell>
          <cell r="AE112">
            <v>0.18127675141783878</v>
          </cell>
          <cell r="AF112">
            <v>0.25</v>
          </cell>
          <cell r="AG112">
            <v>0</v>
          </cell>
          <cell r="AH112">
            <v>8387993</v>
          </cell>
          <cell r="AI112">
            <v>0</v>
          </cell>
          <cell r="AJ112">
            <v>29073055</v>
          </cell>
          <cell r="AK112">
            <v>7703986</v>
          </cell>
          <cell r="AL112">
            <v>830361</v>
          </cell>
          <cell r="AM112">
            <v>11045273</v>
          </cell>
          <cell r="AN112">
            <v>75659</v>
          </cell>
          <cell r="AO112">
            <v>48728334</v>
          </cell>
          <cell r="AP112">
            <v>172294479</v>
          </cell>
          <cell r="AQ112">
            <v>0.28282005484342887</v>
          </cell>
          <cell r="AR112">
            <v>0.11364043766022242</v>
          </cell>
          <cell r="AS112">
            <v>19168</v>
          </cell>
          <cell r="AT112">
            <v>18616</v>
          </cell>
          <cell r="AU112">
            <v>3219969</v>
          </cell>
          <cell r="AV112">
            <v>53990700</v>
          </cell>
          <cell r="AW112">
            <v>59655430</v>
          </cell>
          <cell r="AX112">
            <v>109407592</v>
          </cell>
          <cell r="AY112">
            <v>537913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 t="str">
            <v>YES</v>
          </cell>
          <cell r="BF112" t="str">
            <v>NO</v>
          </cell>
          <cell r="BG112" t="str">
            <v>NO</v>
          </cell>
          <cell r="BH112" t="str">
            <v>NO</v>
          </cell>
          <cell r="BI112" t="str">
            <v>Priacilla Leatherman</v>
          </cell>
          <cell r="BJ112">
            <v>42198</v>
          </cell>
          <cell r="BK112" t="str">
            <v>918-458-2457</v>
          </cell>
          <cell r="BL112" t="str">
            <v>pleatherman@nhs-ok.org</v>
          </cell>
          <cell r="BM112" t="str">
            <v>Dr. Champlain</v>
          </cell>
          <cell r="BN112" t="str">
            <v>Dr. Plowman</v>
          </cell>
          <cell r="BP112">
            <v>0.35389999999999999</v>
          </cell>
          <cell r="BQ112">
            <v>2090541.2481427812</v>
          </cell>
          <cell r="BR112">
            <v>701354.27076459979</v>
          </cell>
          <cell r="BS112">
            <v>75659</v>
          </cell>
          <cell r="BT112">
            <v>26775.720099999999</v>
          </cell>
          <cell r="BU112">
            <v>37784</v>
          </cell>
          <cell r="BV112">
            <v>2867554.5189073812</v>
          </cell>
          <cell r="BW112">
            <v>2780887.2390073813</v>
          </cell>
          <cell r="BY112">
            <v>4401874.6223999895</v>
          </cell>
          <cell r="BZ112">
            <v>-1620987.3833926083</v>
          </cell>
        </row>
        <row r="113">
          <cell r="B113" t="str">
            <v>200006820A</v>
          </cell>
          <cell r="D113" t="str">
            <v>200006820F</v>
          </cell>
          <cell r="E113" t="str">
            <v>200006820T</v>
          </cell>
          <cell r="F113" t="str">
            <v>N/A</v>
          </cell>
          <cell r="G113" t="str">
            <v>N/A</v>
          </cell>
          <cell r="H113">
            <v>42004</v>
          </cell>
          <cell r="I113" t="str">
            <v>Oklahoma Health Care Authority</v>
          </cell>
          <cell r="J113" t="str">
            <v>ProvReimb@okhac.org</v>
          </cell>
          <cell r="K113" t="str">
            <v>405-522-7300</v>
          </cell>
          <cell r="L113">
            <v>33205</v>
          </cell>
          <cell r="M113">
            <v>0</v>
          </cell>
          <cell r="N113">
            <v>33205</v>
          </cell>
          <cell r="O113">
            <v>37075</v>
          </cell>
          <cell r="P113">
            <v>0.89561699258260286</v>
          </cell>
          <cell r="Q113">
            <v>0.49826512507612752</v>
          </cell>
          <cell r="R113" t="str">
            <v>Meets Min.</v>
          </cell>
          <cell r="S113">
            <v>0</v>
          </cell>
          <cell r="T113">
            <v>12667655</v>
          </cell>
          <cell r="U113">
            <v>0</v>
          </cell>
          <cell r="V113">
            <v>0</v>
          </cell>
          <cell r="W113">
            <v>12667655</v>
          </cell>
          <cell r="X113">
            <v>15347490</v>
          </cell>
          <cell r="Y113">
            <v>0.82538936334214907</v>
          </cell>
          <cell r="Z113">
            <v>0</v>
          </cell>
          <cell r="AA113">
            <v>0</v>
          </cell>
          <cell r="AB113">
            <v>0</v>
          </cell>
          <cell r="AC113">
            <v>29721400</v>
          </cell>
          <cell r="AD113">
            <v>0</v>
          </cell>
          <cell r="AE113">
            <v>0.82538936334214907</v>
          </cell>
          <cell r="AF113">
            <v>0.25</v>
          </cell>
          <cell r="AG113" t="str">
            <v>Meets Min.</v>
          </cell>
          <cell r="AH113">
            <v>23594700</v>
          </cell>
          <cell r="AI113">
            <v>0</v>
          </cell>
          <cell r="AJ113">
            <v>23574700</v>
          </cell>
          <cell r="AK113">
            <v>49279</v>
          </cell>
          <cell r="AL113">
            <v>0</v>
          </cell>
          <cell r="AM113">
            <v>34800</v>
          </cell>
          <cell r="AN113">
            <v>0</v>
          </cell>
          <cell r="AO113">
            <v>23658779</v>
          </cell>
          <cell r="AP113">
            <v>23574700</v>
          </cell>
          <cell r="AQ113">
            <v>1.0035664928928045</v>
          </cell>
          <cell r="AR113">
            <v>3.5664928928045743E-3</v>
          </cell>
          <cell r="AS113">
            <v>0</v>
          </cell>
          <cell r="AT113">
            <v>0</v>
          </cell>
          <cell r="AU113">
            <v>28036</v>
          </cell>
          <cell r="AV113">
            <v>14212663</v>
          </cell>
          <cell r="AW113">
            <v>29721400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 t="str">
            <v>NO</v>
          </cell>
          <cell r="BF113" t="str">
            <v>NO</v>
          </cell>
          <cell r="BG113" t="str">
            <v>YES</v>
          </cell>
          <cell r="BH113" t="str">
            <v>YES</v>
          </cell>
          <cell r="BI113" t="str">
            <v>Kirt Penrod</v>
          </cell>
          <cell r="BJ113">
            <v>42222</v>
          </cell>
          <cell r="BK113" t="str">
            <v>918-493-3210</v>
          </cell>
          <cell r="BL113" t="str">
            <v>kirt.penrod@uhsinc.com</v>
          </cell>
          <cell r="BM113" t="str">
            <v>Not applicable</v>
          </cell>
          <cell r="BN113" t="str">
            <v>Not applicable</v>
          </cell>
          <cell r="BO113" t="str">
            <v>We were not an approved Medicare provider during 2014.  As such we do not have a Medicare cost report which is the source of various financial information required on this form.  We have provided allocated cost amounts related to the hospital based on a conservative  approach.</v>
          </cell>
          <cell r="BP113">
            <v>0.84011789795908487</v>
          </cell>
          <cell r="BQ113">
            <v>3080437.8088951418</v>
          </cell>
          <cell r="BR113">
            <v>1221.7047002577228</v>
          </cell>
          <cell r="BS113">
            <v>0</v>
          </cell>
          <cell r="BT113">
            <v>0</v>
          </cell>
          <cell r="BU113">
            <v>0</v>
          </cell>
          <cell r="BV113">
            <v>3081659.5135953994</v>
          </cell>
          <cell r="BW113">
            <v>3081659.5135953994</v>
          </cell>
          <cell r="BY113">
            <v>10062597.360366631</v>
          </cell>
          <cell r="BZ113">
            <v>-6980937.8467712319</v>
          </cell>
        </row>
        <row r="114">
          <cell r="B114" t="str">
            <v>200130800A</v>
          </cell>
          <cell r="F114" t="str">
            <v>N/A</v>
          </cell>
          <cell r="G114" t="str">
            <v>2014</v>
          </cell>
          <cell r="H114">
            <v>42004</v>
          </cell>
          <cell r="I114" t="str">
            <v>Jaclyn Haynie</v>
          </cell>
          <cell r="J114" t="str">
            <v>jhaynie@splains.org</v>
          </cell>
          <cell r="K114">
            <v>4052178400</v>
          </cell>
          <cell r="L114">
            <v>11680</v>
          </cell>
          <cell r="M114">
            <v>0</v>
          </cell>
          <cell r="N114">
            <v>11680</v>
          </cell>
          <cell r="O114">
            <v>11680</v>
          </cell>
          <cell r="P114">
            <v>1</v>
          </cell>
          <cell r="Q114">
            <v>0.49826512507612752</v>
          </cell>
          <cell r="R114" t="str">
            <v>Meets Min.</v>
          </cell>
          <cell r="S114">
            <v>0</v>
          </cell>
          <cell r="T114">
            <v>3785237</v>
          </cell>
          <cell r="U114">
            <v>0</v>
          </cell>
          <cell r="V114">
            <v>0</v>
          </cell>
          <cell r="W114">
            <v>3785237</v>
          </cell>
          <cell r="X114">
            <v>3785237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>
            <v>3785237</v>
          </cell>
          <cell r="AD114">
            <v>0</v>
          </cell>
          <cell r="AE114">
            <v>1</v>
          </cell>
          <cell r="AF114">
            <v>0.25</v>
          </cell>
          <cell r="AG114" t="str">
            <v>Meets Min.</v>
          </cell>
          <cell r="AH114">
            <v>3785327</v>
          </cell>
          <cell r="AI114">
            <v>0</v>
          </cell>
          <cell r="AJ114">
            <v>3785327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3785327</v>
          </cell>
          <cell r="AP114">
            <v>3785327</v>
          </cell>
          <cell r="AQ114">
            <v>1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1594285</v>
          </cell>
          <cell r="AW114">
            <v>3785327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H114" t="str">
            <v>YES</v>
          </cell>
          <cell r="BI114" t="str">
            <v>Jaclyn Haynie</v>
          </cell>
          <cell r="BJ114">
            <v>42209</v>
          </cell>
          <cell r="BK114">
            <v>4052178400</v>
          </cell>
          <cell r="BL114" t="str">
            <v>jaynie@splains.org</v>
          </cell>
          <cell r="BP114">
            <v>0.54133163637100101</v>
          </cell>
          <cell r="BQ114">
            <v>-1659090.5727009536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-1659090.5727009536</v>
          </cell>
          <cell r="BW114">
            <v>-1659090.5727009536</v>
          </cell>
          <cell r="BY114">
            <v>0</v>
          </cell>
          <cell r="BZ114">
            <v>-1659090.5727009536</v>
          </cell>
        </row>
        <row r="115">
          <cell r="B115" t="str">
            <v>100701710B</v>
          </cell>
          <cell r="F115" t="str">
            <v>37-4017</v>
          </cell>
          <cell r="G115" t="str">
            <v>12/31/2014</v>
          </cell>
          <cell r="H115">
            <v>42004</v>
          </cell>
          <cell r="I115" t="str">
            <v>Novitas Solutions</v>
          </cell>
          <cell r="J115" t="str">
            <v>carrie.rudy@novitas-solutions.com</v>
          </cell>
          <cell r="K115" t="str">
            <v>(412)-802-1752</v>
          </cell>
          <cell r="L115">
            <v>16374</v>
          </cell>
          <cell r="M115">
            <v>0</v>
          </cell>
          <cell r="N115">
            <v>16374</v>
          </cell>
          <cell r="O115">
            <v>17241</v>
          </cell>
          <cell r="P115">
            <v>0.94971289368366107</v>
          </cell>
          <cell r="Q115">
            <v>0.49826512507612752</v>
          </cell>
          <cell r="R115" t="str">
            <v>Meets Min.</v>
          </cell>
          <cell r="S115">
            <v>0</v>
          </cell>
          <cell r="T115">
            <v>6030606</v>
          </cell>
          <cell r="U115">
            <v>0</v>
          </cell>
          <cell r="V115">
            <v>0</v>
          </cell>
          <cell r="W115">
            <v>6030606</v>
          </cell>
          <cell r="X115">
            <v>9998520</v>
          </cell>
          <cell r="Y115">
            <v>0.60314986618019462</v>
          </cell>
          <cell r="Z115">
            <v>0</v>
          </cell>
          <cell r="AA115">
            <v>0</v>
          </cell>
          <cell r="AB115">
            <v>0</v>
          </cell>
          <cell r="AC115">
            <v>12989685</v>
          </cell>
          <cell r="AD115">
            <v>0</v>
          </cell>
          <cell r="AE115">
            <v>0.60314986618019462</v>
          </cell>
          <cell r="AF115">
            <v>0.25</v>
          </cell>
          <cell r="AG115" t="str">
            <v>Meets Min.</v>
          </cell>
          <cell r="AH115">
            <v>12309544</v>
          </cell>
          <cell r="AI115">
            <v>0</v>
          </cell>
          <cell r="AJ115">
            <v>12309544</v>
          </cell>
          <cell r="AK115">
            <v>5450</v>
          </cell>
          <cell r="AL115">
            <v>0</v>
          </cell>
          <cell r="AM115">
            <v>0</v>
          </cell>
          <cell r="AN115">
            <v>0</v>
          </cell>
          <cell r="AO115">
            <v>12314994</v>
          </cell>
          <cell r="AP115">
            <v>12989685</v>
          </cell>
          <cell r="AQ115">
            <v>0.94805947950238978</v>
          </cell>
          <cell r="AR115">
            <v>4.1956367687130214E-4</v>
          </cell>
          <cell r="AS115">
            <v>0</v>
          </cell>
          <cell r="AT115">
            <v>0</v>
          </cell>
          <cell r="AU115">
            <v>0</v>
          </cell>
          <cell r="AV115">
            <v>8209102</v>
          </cell>
          <cell r="AW115">
            <v>12989685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 t="str">
            <v>NO</v>
          </cell>
          <cell r="BF115" t="str">
            <v>NO</v>
          </cell>
          <cell r="BG115" t="str">
            <v>YES</v>
          </cell>
          <cell r="BH115" t="str">
            <v>YES</v>
          </cell>
          <cell r="BI115" t="str">
            <v>BKD, LLP (Craig Steen)</v>
          </cell>
          <cell r="BJ115">
            <v>42177</v>
          </cell>
          <cell r="BK115" t="str">
            <v>918-584-2900</v>
          </cell>
          <cell r="BL115" t="str">
            <v>ssteen@bkd.com</v>
          </cell>
          <cell r="BP115">
            <v>0.84011789795908487</v>
          </cell>
          <cell r="BQ115">
            <v>191436.64200660586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191436.64200660586</v>
          </cell>
          <cell r="BW115">
            <v>191436.64200660586</v>
          </cell>
          <cell r="BY115">
            <v>3926854.5187270716</v>
          </cell>
          <cell r="BZ115">
            <v>-3735417.8767204657</v>
          </cell>
        </row>
        <row r="119">
          <cell r="B119" t="str">
            <v>100700790A</v>
          </cell>
          <cell r="N119">
            <v>0</v>
          </cell>
          <cell r="P119" t="e">
            <v>#DIV/0!</v>
          </cell>
          <cell r="Q119">
            <v>0.49826512507612752</v>
          </cell>
          <cell r="R119" t="e">
            <v>#DIV/0!</v>
          </cell>
          <cell r="W119">
            <v>0</v>
          </cell>
          <cell r="Y119" t="e">
            <v>#DIV/0!</v>
          </cell>
          <cell r="AB119">
            <v>0</v>
          </cell>
          <cell r="AD119" t="e">
            <v>#DIV/0!</v>
          </cell>
          <cell r="AE119" t="e">
            <v>#DIV/0!</v>
          </cell>
          <cell r="AF119">
            <v>0.25</v>
          </cell>
          <cell r="AG119" t="e">
            <v>#DIV/0!</v>
          </cell>
          <cell r="AO119">
            <v>0</v>
          </cell>
          <cell r="AQ119" t="e">
            <v>#DIV/0!</v>
          </cell>
          <cell r="AR119" t="e">
            <v>#DIV/0!</v>
          </cell>
          <cell r="BP119">
            <v>0.58589999999999998</v>
          </cell>
          <cell r="BQ119">
            <v>602044.33001043194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602044.33001043194</v>
          </cell>
          <cell r="BW119">
            <v>602044.33001043194</v>
          </cell>
          <cell r="BY119">
            <v>245911.5269648105</v>
          </cell>
          <cell r="BZ119">
            <v>356132.80304562143</v>
          </cell>
        </row>
        <row r="120">
          <cell r="B120" t="str">
            <v>100262850D</v>
          </cell>
          <cell r="N120">
            <v>0</v>
          </cell>
          <cell r="P120" t="e">
            <v>#DIV/0!</v>
          </cell>
          <cell r="Q120">
            <v>0.49826512507612752</v>
          </cell>
          <cell r="R120" t="e">
            <v>#DIV/0!</v>
          </cell>
          <cell r="W120">
            <v>0</v>
          </cell>
          <cell r="Y120" t="e">
            <v>#DIV/0!</v>
          </cell>
          <cell r="AB120">
            <v>0</v>
          </cell>
          <cell r="AD120" t="e">
            <v>#DIV/0!</v>
          </cell>
          <cell r="AE120" t="e">
            <v>#DIV/0!</v>
          </cell>
          <cell r="AF120">
            <v>0.25</v>
          </cell>
          <cell r="AG120" t="e">
            <v>#DIV/0!</v>
          </cell>
          <cell r="AO120">
            <v>0</v>
          </cell>
          <cell r="AQ120" t="e">
            <v>#DIV/0!</v>
          </cell>
          <cell r="AR120" t="e">
            <v>#DIV/0!</v>
          </cell>
          <cell r="BP120">
            <v>0.62519999999999998</v>
          </cell>
          <cell r="BQ120">
            <v>625037.52615755191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625037.52615755191</v>
          </cell>
          <cell r="BW120">
            <v>625037.52615755191</v>
          </cell>
          <cell r="BY120">
            <v>461366.91845551878</v>
          </cell>
          <cell r="BZ120">
            <v>163670.60770203313</v>
          </cell>
        </row>
        <row r="121">
          <cell r="B121" t="str">
            <v>100700760A</v>
          </cell>
          <cell r="N121">
            <v>0</v>
          </cell>
          <cell r="P121" t="e">
            <v>#DIV/0!</v>
          </cell>
          <cell r="Q121">
            <v>0.49826512507612752</v>
          </cell>
          <cell r="R121" t="e">
            <v>#DIV/0!</v>
          </cell>
          <cell r="W121">
            <v>0</v>
          </cell>
          <cell r="Y121" t="e">
            <v>#DIV/0!</v>
          </cell>
          <cell r="AB121">
            <v>0</v>
          </cell>
          <cell r="AD121" t="e">
            <v>#DIV/0!</v>
          </cell>
          <cell r="AE121" t="e">
            <v>#DIV/0!</v>
          </cell>
          <cell r="AF121">
            <v>0.25</v>
          </cell>
          <cell r="AG121" t="e">
            <v>#DIV/0!</v>
          </cell>
          <cell r="AO121">
            <v>0</v>
          </cell>
          <cell r="AQ121" t="e">
            <v>#DIV/0!</v>
          </cell>
          <cell r="AR121" t="e">
            <v>#DIV/0!</v>
          </cell>
          <cell r="BP121">
            <v>0.76200000000000001</v>
          </cell>
          <cell r="BQ121" t="e">
            <v>#N/A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 t="e">
            <v>#N/A</v>
          </cell>
          <cell r="BW121" t="e">
            <v>#N/A</v>
          </cell>
          <cell r="BY121">
            <v>78122.135738999685</v>
          </cell>
          <cell r="BZ121" t="e">
            <v>#N/A</v>
          </cell>
        </row>
        <row r="122">
          <cell r="B122" t="str">
            <v>200573000A</v>
          </cell>
          <cell r="N122">
            <v>0</v>
          </cell>
          <cell r="P122" t="e">
            <v>#DIV/0!</v>
          </cell>
          <cell r="Q122">
            <v>0.49826512507612752</v>
          </cell>
          <cell r="R122" t="e">
            <v>#DIV/0!</v>
          </cell>
          <cell r="W122">
            <v>0</v>
          </cell>
          <cell r="Y122" t="e">
            <v>#DIV/0!</v>
          </cell>
          <cell r="AB122">
            <v>0</v>
          </cell>
          <cell r="AD122" t="e">
            <v>#DIV/0!</v>
          </cell>
          <cell r="AE122" t="e">
            <v>#DIV/0!</v>
          </cell>
          <cell r="AF122">
            <v>0.25</v>
          </cell>
          <cell r="AG122" t="e">
            <v>#DIV/0!</v>
          </cell>
          <cell r="AO122">
            <v>0</v>
          </cell>
          <cell r="AQ122" t="e">
            <v>#DIV/0!</v>
          </cell>
          <cell r="AR122" t="e">
            <v>#DIV/0!</v>
          </cell>
          <cell r="BP122">
            <v>0.28820000000000001</v>
          </cell>
          <cell r="BQ122">
            <v>425573.30879223411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425573.30879223411</v>
          </cell>
          <cell r="BW122">
            <v>425573.30879223411</v>
          </cell>
          <cell r="BY122">
            <v>0</v>
          </cell>
          <cell r="BZ122">
            <v>425573.30879223411</v>
          </cell>
        </row>
        <row r="123">
          <cell r="B123" t="str">
            <v>200272140B</v>
          </cell>
          <cell r="N123">
            <v>0</v>
          </cell>
          <cell r="P123" t="e">
            <v>#DIV/0!</v>
          </cell>
          <cell r="Q123">
            <v>0.49826512507612752</v>
          </cell>
          <cell r="R123" t="e">
            <v>#DIV/0!</v>
          </cell>
          <cell r="W123">
            <v>0</v>
          </cell>
          <cell r="Y123" t="e">
            <v>#DIV/0!</v>
          </cell>
          <cell r="AB123">
            <v>0</v>
          </cell>
          <cell r="AD123" t="e">
            <v>#DIV/0!</v>
          </cell>
          <cell r="AE123" t="e">
            <v>#DIV/0!</v>
          </cell>
          <cell r="AF123">
            <v>0.25</v>
          </cell>
          <cell r="AG123" t="e">
            <v>#DIV/0!</v>
          </cell>
          <cell r="AO123">
            <v>0</v>
          </cell>
          <cell r="AQ123" t="e">
            <v>#DIV/0!</v>
          </cell>
          <cell r="AR123" t="e">
            <v>#DIV/0!</v>
          </cell>
          <cell r="BP123">
            <v>0.28149999999999997</v>
          </cell>
          <cell r="BQ123">
            <v>878064.78926953324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878064.78926953324</v>
          </cell>
          <cell r="BW123">
            <v>878064.78926953324</v>
          </cell>
          <cell r="BY123">
            <v>471133.65134475532</v>
          </cell>
          <cell r="BZ123">
            <v>406931.13792477793</v>
          </cell>
        </row>
        <row r="124">
          <cell r="B124" t="str">
            <v>200287200A</v>
          </cell>
          <cell r="N124">
            <v>0</v>
          </cell>
          <cell r="P124" t="e">
            <v>#DIV/0!</v>
          </cell>
          <cell r="Q124">
            <v>0.49826512507612752</v>
          </cell>
          <cell r="R124" t="e">
            <v>#DIV/0!</v>
          </cell>
          <cell r="W124">
            <v>0</v>
          </cell>
          <cell r="Y124" t="e">
            <v>#DIV/0!</v>
          </cell>
          <cell r="AB124">
            <v>0</v>
          </cell>
          <cell r="AD124" t="e">
            <v>#DIV/0!</v>
          </cell>
          <cell r="AE124" t="e">
            <v>#DIV/0!</v>
          </cell>
          <cell r="AF124">
            <v>0.25</v>
          </cell>
          <cell r="AG124" t="e">
            <v>#DIV/0!</v>
          </cell>
          <cell r="AO124">
            <v>0</v>
          </cell>
          <cell r="AQ124" t="e">
            <v>#DIV/0!</v>
          </cell>
          <cell r="AR124" t="e">
            <v>#DIV/0!</v>
          </cell>
          <cell r="BP124">
            <v>0.57479999999999998</v>
          </cell>
          <cell r="BQ124">
            <v>58401.167751999987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58401.167751999987</v>
          </cell>
          <cell r="BW124">
            <v>58401.167751999987</v>
          </cell>
          <cell r="BY124">
            <v>58299.836077188986</v>
          </cell>
          <cell r="BZ124">
            <v>101.33167481100099</v>
          </cell>
        </row>
        <row r="125">
          <cell r="B125" t="str">
            <v>100699690A</v>
          </cell>
          <cell r="N125">
            <v>0</v>
          </cell>
          <cell r="P125" t="e">
            <v>#DIV/0!</v>
          </cell>
          <cell r="Q125">
            <v>0.49826512507612752</v>
          </cell>
          <cell r="R125" t="e">
            <v>#DIV/0!</v>
          </cell>
          <cell r="W125">
            <v>0</v>
          </cell>
          <cell r="Y125" t="e">
            <v>#DIV/0!</v>
          </cell>
          <cell r="AB125">
            <v>0</v>
          </cell>
          <cell r="AD125" t="e">
            <v>#DIV/0!</v>
          </cell>
          <cell r="AE125" t="e">
            <v>#DIV/0!</v>
          </cell>
          <cell r="AF125">
            <v>0.25</v>
          </cell>
          <cell r="AG125" t="e">
            <v>#DIV/0!</v>
          </cell>
          <cell r="AO125">
            <v>0</v>
          </cell>
          <cell r="AQ125" t="e">
            <v>#DIV/0!</v>
          </cell>
          <cell r="AR125" t="e">
            <v>#DIV/0!</v>
          </cell>
          <cell r="BP125">
            <v>0.63260000000000005</v>
          </cell>
          <cell r="BQ125">
            <v>184610.42188356712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184610.42188356712</v>
          </cell>
          <cell r="BW125">
            <v>184610.42188356712</v>
          </cell>
          <cell r="BY125">
            <v>122544.38781522898</v>
          </cell>
          <cell r="BZ125">
            <v>62066.034068338136</v>
          </cell>
        </row>
        <row r="126">
          <cell r="B126" t="str">
            <v>200085660B</v>
          </cell>
          <cell r="D126" t="str">
            <v>200085660A</v>
          </cell>
          <cell r="N126">
            <v>0</v>
          </cell>
          <cell r="P126" t="e">
            <v>#DIV/0!</v>
          </cell>
          <cell r="Q126">
            <v>0.49826512507612752</v>
          </cell>
          <cell r="R126" t="e">
            <v>#DIV/0!</v>
          </cell>
          <cell r="W126">
            <v>0</v>
          </cell>
          <cell r="Y126" t="e">
            <v>#DIV/0!</v>
          </cell>
          <cell r="AB126">
            <v>0</v>
          </cell>
          <cell r="AD126" t="e">
            <v>#DIV/0!</v>
          </cell>
          <cell r="AE126" t="e">
            <v>#DIV/0!</v>
          </cell>
          <cell r="AF126">
            <v>0.25</v>
          </cell>
          <cell r="AG126" t="e">
            <v>#DIV/0!</v>
          </cell>
          <cell r="AO126">
            <v>0</v>
          </cell>
          <cell r="AQ126" t="e">
            <v>#DIV/0!</v>
          </cell>
          <cell r="AR126" t="e">
            <v>#DIV/0!</v>
          </cell>
          <cell r="BP126">
            <v>0.30576994999039497</v>
          </cell>
          <cell r="BQ126">
            <v>-367622.65265173092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-367622.65265173092</v>
          </cell>
          <cell r="BW126">
            <v>-367622.65265173092</v>
          </cell>
          <cell r="BY126">
            <v>6105772.0685669519</v>
          </cell>
          <cell r="BZ126">
            <v>-6473394.7212186828</v>
          </cell>
        </row>
        <row r="127">
          <cell r="B127" t="str">
            <v>100688950A</v>
          </cell>
          <cell r="N127">
            <v>0</v>
          </cell>
          <cell r="P127" t="e">
            <v>#DIV/0!</v>
          </cell>
          <cell r="Q127">
            <v>0.49826512507612752</v>
          </cell>
          <cell r="R127" t="e">
            <v>#DIV/0!</v>
          </cell>
          <cell r="W127">
            <v>0</v>
          </cell>
          <cell r="Y127" t="e">
            <v>#DIV/0!</v>
          </cell>
          <cell r="AB127">
            <v>0</v>
          </cell>
          <cell r="AD127" t="e">
            <v>#DIV/0!</v>
          </cell>
          <cell r="AE127" t="e">
            <v>#DIV/0!</v>
          </cell>
          <cell r="AF127">
            <v>0.25</v>
          </cell>
          <cell r="AG127" t="e">
            <v>#DIV/0!</v>
          </cell>
          <cell r="AO127">
            <v>0</v>
          </cell>
          <cell r="AQ127" t="e">
            <v>#DIV/0!</v>
          </cell>
          <cell r="AR127" t="e">
            <v>#DIV/0!</v>
          </cell>
          <cell r="BP127">
            <v>0.54133163637100101</v>
          </cell>
          <cell r="BQ127">
            <v>-593169.95861983858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-593169.95861983858</v>
          </cell>
          <cell r="BW127">
            <v>-593169.95861983858</v>
          </cell>
          <cell r="BY127">
            <v>0</v>
          </cell>
          <cell r="BZ127">
            <v>-593169.95861983858</v>
          </cell>
        </row>
        <row r="128">
          <cell r="B128" t="str">
            <v>100700720A</v>
          </cell>
          <cell r="N128">
            <v>0</v>
          </cell>
          <cell r="P128" t="e">
            <v>#DIV/0!</v>
          </cell>
          <cell r="Q128">
            <v>0.49826512507612752</v>
          </cell>
          <cell r="R128" t="e">
            <v>#DIV/0!</v>
          </cell>
          <cell r="W128">
            <v>0</v>
          </cell>
          <cell r="Y128" t="e">
            <v>#DIV/0!</v>
          </cell>
          <cell r="AB128">
            <v>0</v>
          </cell>
          <cell r="AD128" t="e">
            <v>#DIV/0!</v>
          </cell>
          <cell r="AE128" t="e">
            <v>#DIV/0!</v>
          </cell>
          <cell r="AF128">
            <v>0.25</v>
          </cell>
          <cell r="AG128" t="e">
            <v>#DIV/0!</v>
          </cell>
          <cell r="AO128">
            <v>0</v>
          </cell>
          <cell r="AQ128" t="e">
            <v>#DIV/0!</v>
          </cell>
          <cell r="AR128" t="e">
            <v>#DIV/0!</v>
          </cell>
          <cell r="BP128">
            <v>0.3931</v>
          </cell>
          <cell r="BQ128">
            <v>769102.2326043162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769102.2326043162</v>
          </cell>
          <cell r="BW128">
            <v>769102.2326043162</v>
          </cell>
          <cell r="BY128">
            <v>857343.02279617754</v>
          </cell>
          <cell r="BZ128">
            <v>-88240.790191861335</v>
          </cell>
        </row>
        <row r="129">
          <cell r="B129" t="str">
            <v>100700740A</v>
          </cell>
          <cell r="N129">
            <v>0</v>
          </cell>
          <cell r="P129" t="e">
            <v>#DIV/0!</v>
          </cell>
          <cell r="Q129">
            <v>0.49826512507612752</v>
          </cell>
          <cell r="R129" t="e">
            <v>#DIV/0!</v>
          </cell>
          <cell r="W129">
            <v>0</v>
          </cell>
          <cell r="Y129" t="e">
            <v>#DIV/0!</v>
          </cell>
          <cell r="AB129">
            <v>0</v>
          </cell>
          <cell r="AD129" t="e">
            <v>#DIV/0!</v>
          </cell>
          <cell r="AE129" t="e">
            <v>#DIV/0!</v>
          </cell>
          <cell r="AF129">
            <v>0.25</v>
          </cell>
          <cell r="AG129" t="e">
            <v>#DIV/0!</v>
          </cell>
          <cell r="AO129">
            <v>0</v>
          </cell>
          <cell r="AQ129" t="e">
            <v>#DIV/0!</v>
          </cell>
          <cell r="AR129" t="e">
            <v>#DIV/0!</v>
          </cell>
          <cell r="BP129">
            <v>0.93700000000000006</v>
          </cell>
          <cell r="BQ129">
            <v>102272.49985479467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102272.49985479467</v>
          </cell>
          <cell r="BW129">
            <v>102272.49985479467</v>
          </cell>
          <cell r="BY129">
            <v>86773.676318571554</v>
          </cell>
          <cell r="BZ129">
            <v>15498.823536223121</v>
          </cell>
        </row>
        <row r="130">
          <cell r="B130" t="str">
            <v>100746230B</v>
          </cell>
          <cell r="N130">
            <v>0</v>
          </cell>
          <cell r="P130" t="e">
            <v>#DIV/0!</v>
          </cell>
          <cell r="Q130">
            <v>0.49826512507612752</v>
          </cell>
          <cell r="R130" t="e">
            <v>#DIV/0!</v>
          </cell>
          <cell r="W130">
            <v>0</v>
          </cell>
          <cell r="Y130" t="e">
            <v>#DIV/0!</v>
          </cell>
          <cell r="AB130">
            <v>0</v>
          </cell>
          <cell r="AD130" t="e">
            <v>#DIV/0!</v>
          </cell>
          <cell r="AE130" t="e">
            <v>#DIV/0!</v>
          </cell>
          <cell r="AF130">
            <v>0.25</v>
          </cell>
          <cell r="AG130" t="e">
            <v>#DIV/0!</v>
          </cell>
          <cell r="AO130">
            <v>0</v>
          </cell>
          <cell r="AQ130" t="e">
            <v>#DIV/0!</v>
          </cell>
          <cell r="AR130" t="e">
            <v>#DIV/0!</v>
          </cell>
          <cell r="BP130">
            <v>0.2041</v>
          </cell>
          <cell r="BQ130">
            <v>1192604.6642835448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1192604.6642835448</v>
          </cell>
          <cell r="BW130">
            <v>1192604.6642835448</v>
          </cell>
          <cell r="BY130">
            <v>0</v>
          </cell>
          <cell r="BZ130">
            <v>1192604.6642835448</v>
          </cell>
        </row>
        <row r="131">
          <cell r="B131" t="str">
            <v>100819200B</v>
          </cell>
          <cell r="N131">
            <v>0</v>
          </cell>
          <cell r="P131" t="e">
            <v>#DIV/0!</v>
          </cell>
          <cell r="Q131">
            <v>0.49826512507612752</v>
          </cell>
          <cell r="R131" t="e">
            <v>#DIV/0!</v>
          </cell>
          <cell r="W131">
            <v>0</v>
          </cell>
          <cell r="Y131" t="e">
            <v>#DIV/0!</v>
          </cell>
          <cell r="AB131">
            <v>0</v>
          </cell>
          <cell r="AD131" t="e">
            <v>#DIV/0!</v>
          </cell>
          <cell r="AE131" t="e">
            <v>#DIV/0!</v>
          </cell>
          <cell r="AF131">
            <v>0.25</v>
          </cell>
          <cell r="AG131" t="e">
            <v>#DIV/0!</v>
          </cell>
          <cell r="AO131">
            <v>0</v>
          </cell>
          <cell r="AQ131" t="e">
            <v>#DIV/0!</v>
          </cell>
          <cell r="AR131" t="e">
            <v>#DIV/0!</v>
          </cell>
          <cell r="BP131">
            <v>0.86660000000000004</v>
          </cell>
          <cell r="BQ131">
            <v>143743.23596000002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143743.23596000002</v>
          </cell>
          <cell r="BW131">
            <v>143743.23596000002</v>
          </cell>
          <cell r="BY131">
            <v>80968.944895595778</v>
          </cell>
          <cell r="BZ131">
            <v>62774.291064404242</v>
          </cell>
        </row>
        <row r="132">
          <cell r="B132" t="str">
            <v>100693790A</v>
          </cell>
          <cell r="N132">
            <v>0</v>
          </cell>
          <cell r="P132" t="e">
            <v>#DIV/0!</v>
          </cell>
          <cell r="Q132">
            <v>0.49826512507612752</v>
          </cell>
          <cell r="R132" t="e">
            <v>#DIV/0!</v>
          </cell>
          <cell r="W132">
            <v>0</v>
          </cell>
          <cell r="Y132" t="e">
            <v>#DIV/0!</v>
          </cell>
          <cell r="AB132">
            <v>0</v>
          </cell>
          <cell r="AD132" t="e">
            <v>#DIV/0!</v>
          </cell>
          <cell r="AE132" t="e">
            <v>#DIV/0!</v>
          </cell>
          <cell r="AF132">
            <v>0.25</v>
          </cell>
          <cell r="AG132" t="e">
            <v>#DIV/0!</v>
          </cell>
          <cell r="AO132">
            <v>0</v>
          </cell>
          <cell r="AQ132" t="e">
            <v>#DIV/0!</v>
          </cell>
          <cell r="AR132" t="e">
            <v>#DIV/0!</v>
          </cell>
          <cell r="BP132">
            <v>0.24110000000000001</v>
          </cell>
          <cell r="BQ132">
            <v>28019.448843000006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28019.448843000006</v>
          </cell>
          <cell r="BW132">
            <v>28019.448843000006</v>
          </cell>
          <cell r="BY132">
            <v>0</v>
          </cell>
          <cell r="BZ132">
            <v>28019.448843000006</v>
          </cell>
        </row>
        <row r="133">
          <cell r="B133" t="str">
            <v>100700730A</v>
          </cell>
          <cell r="D133" t="str">
            <v>100700730K</v>
          </cell>
          <cell r="N133">
            <v>0</v>
          </cell>
          <cell r="P133" t="e">
            <v>#DIV/0!</v>
          </cell>
          <cell r="Q133">
            <v>0.49826512507612752</v>
          </cell>
          <cell r="R133" t="e">
            <v>#DIV/0!</v>
          </cell>
          <cell r="W133">
            <v>0</v>
          </cell>
          <cell r="Y133" t="e">
            <v>#DIV/0!</v>
          </cell>
          <cell r="AB133">
            <v>0</v>
          </cell>
          <cell r="AD133" t="e">
            <v>#DIV/0!</v>
          </cell>
          <cell r="AE133" t="e">
            <v>#DIV/0!</v>
          </cell>
          <cell r="AF133">
            <v>0.25</v>
          </cell>
          <cell r="AG133" t="e">
            <v>#DIV/0!</v>
          </cell>
          <cell r="AO133">
            <v>0</v>
          </cell>
          <cell r="AQ133" t="e">
            <v>#DIV/0!</v>
          </cell>
          <cell r="AR133" t="e">
            <v>#DIV/0!</v>
          </cell>
          <cell r="BP133">
            <v>0.32390000000000002</v>
          </cell>
          <cell r="BQ133">
            <v>656215.99588930421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656215.99588930421</v>
          </cell>
          <cell r="BW133">
            <v>656215.99588930421</v>
          </cell>
          <cell r="BY133">
            <v>2085524.9344713558</v>
          </cell>
          <cell r="BZ133">
            <v>-1429308.9385820515</v>
          </cell>
        </row>
        <row r="134">
          <cell r="B134" t="str">
            <v>100700800A</v>
          </cell>
          <cell r="N134">
            <v>0</v>
          </cell>
          <cell r="P134" t="e">
            <v>#DIV/0!</v>
          </cell>
          <cell r="Q134">
            <v>0.49826512507612752</v>
          </cell>
          <cell r="R134" t="e">
            <v>#DIV/0!</v>
          </cell>
          <cell r="W134">
            <v>0</v>
          </cell>
          <cell r="Y134" t="e">
            <v>#DIV/0!</v>
          </cell>
          <cell r="AB134">
            <v>0</v>
          </cell>
          <cell r="AD134" t="e">
            <v>#DIV/0!</v>
          </cell>
          <cell r="AE134" t="e">
            <v>#DIV/0!</v>
          </cell>
          <cell r="AF134">
            <v>0.25</v>
          </cell>
          <cell r="AG134" t="e">
            <v>#DIV/0!</v>
          </cell>
          <cell r="AO134">
            <v>0</v>
          </cell>
          <cell r="AQ134" t="e">
            <v>#DIV/0!</v>
          </cell>
          <cell r="AR134" t="e">
            <v>#DIV/0!</v>
          </cell>
          <cell r="BP134">
            <v>0.45529999999999998</v>
          </cell>
          <cell r="BQ134">
            <v>145745.34659448673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145745.34659448673</v>
          </cell>
          <cell r="BW134">
            <v>145745.34659448673</v>
          </cell>
          <cell r="BY134">
            <v>176084.42767678271</v>
          </cell>
          <cell r="BZ134">
            <v>-30339.081082295976</v>
          </cell>
        </row>
        <row r="135">
          <cell r="B135" t="str">
            <v>200536060A</v>
          </cell>
          <cell r="N135">
            <v>0</v>
          </cell>
          <cell r="P135" t="e">
            <v>#DIV/0!</v>
          </cell>
          <cell r="Q135">
            <v>0.49826512507612752</v>
          </cell>
          <cell r="R135" t="e">
            <v>#DIV/0!</v>
          </cell>
          <cell r="W135">
            <v>0</v>
          </cell>
          <cell r="Y135" t="e">
            <v>#DIV/0!</v>
          </cell>
          <cell r="AB135">
            <v>0</v>
          </cell>
          <cell r="AD135" t="e">
            <v>#DIV/0!</v>
          </cell>
          <cell r="AE135" t="e">
            <v>#DIV/0!</v>
          </cell>
          <cell r="AF135">
            <v>0.25</v>
          </cell>
          <cell r="AG135" t="e">
            <v>#DIV/0!</v>
          </cell>
          <cell r="AO135">
            <v>0</v>
          </cell>
          <cell r="AQ135" t="e">
            <v>#DIV/0!</v>
          </cell>
          <cell r="AR135" t="e">
            <v>#DIV/0!</v>
          </cell>
          <cell r="BP135">
            <v>0.15759999999999999</v>
          </cell>
          <cell r="BQ135" t="e">
            <v>#N/A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 t="e">
            <v>#N/A</v>
          </cell>
          <cell r="BW135" t="e">
            <v>#N/A</v>
          </cell>
          <cell r="BY135">
            <v>0</v>
          </cell>
          <cell r="BZ135" t="e">
            <v>#N/A</v>
          </cell>
        </row>
        <row r="136">
          <cell r="B136" t="str">
            <v>100693650A</v>
          </cell>
          <cell r="N136">
            <v>0</v>
          </cell>
          <cell r="P136" t="e">
            <v>#DIV/0!</v>
          </cell>
          <cell r="Q136">
            <v>0.49826512507612752</v>
          </cell>
          <cell r="R136" t="e">
            <v>#DIV/0!</v>
          </cell>
          <cell r="W136">
            <v>0</v>
          </cell>
          <cell r="Y136" t="e">
            <v>#DIV/0!</v>
          </cell>
          <cell r="AB136">
            <v>0</v>
          </cell>
          <cell r="AD136" t="e">
            <v>#DIV/0!</v>
          </cell>
          <cell r="AE136" t="e">
            <v>#DIV/0!</v>
          </cell>
          <cell r="AF136">
            <v>0.25</v>
          </cell>
          <cell r="AG136" t="e">
            <v>#DIV/0!</v>
          </cell>
          <cell r="AO136">
            <v>0</v>
          </cell>
          <cell r="AQ136" t="e">
            <v>#DIV/0!</v>
          </cell>
          <cell r="AR136" t="e">
            <v>#DIV/0!</v>
          </cell>
          <cell r="BP136">
            <v>1.3204035592858301</v>
          </cell>
          <cell r="BQ136">
            <v>122685.07768862251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122685.07768862251</v>
          </cell>
          <cell r="BW136">
            <v>122685.07768862251</v>
          </cell>
          <cell r="BY136">
            <v>0</v>
          </cell>
          <cell r="BZ136">
            <v>122685.07768862251</v>
          </cell>
        </row>
        <row r="137">
          <cell r="B137" t="str">
            <v>100699660A</v>
          </cell>
          <cell r="N137">
            <v>0</v>
          </cell>
          <cell r="P137" t="e">
            <v>#DIV/0!</v>
          </cell>
          <cell r="Q137">
            <v>0.49826512507612752</v>
          </cell>
          <cell r="R137" t="e">
            <v>#DIV/0!</v>
          </cell>
          <cell r="W137">
            <v>0</v>
          </cell>
          <cell r="Y137" t="e">
            <v>#DIV/0!</v>
          </cell>
          <cell r="AB137">
            <v>0</v>
          </cell>
          <cell r="AD137" t="e">
            <v>#DIV/0!</v>
          </cell>
          <cell r="AE137" t="e">
            <v>#DIV/0!</v>
          </cell>
          <cell r="AF137">
            <v>0.25</v>
          </cell>
          <cell r="AG137" t="e">
            <v>#DIV/0!</v>
          </cell>
          <cell r="AO137">
            <v>0</v>
          </cell>
          <cell r="AQ137" t="e">
            <v>#DIV/0!</v>
          </cell>
          <cell r="AR137" t="e">
            <v>#DIV/0!</v>
          </cell>
          <cell r="BP137">
            <v>0.71079999999999999</v>
          </cell>
          <cell r="BQ137">
            <v>55616.644736981849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55616.644736981849</v>
          </cell>
          <cell r="BW137">
            <v>55616.644736981849</v>
          </cell>
          <cell r="BY137">
            <v>40023.133059301821</v>
          </cell>
          <cell r="BZ137">
            <v>15593.511677680028</v>
          </cell>
        </row>
        <row r="138">
          <cell r="B138" t="str">
            <v>100699880A</v>
          </cell>
          <cell r="D138" t="str">
            <v>200539880B</v>
          </cell>
          <cell r="N138">
            <v>0</v>
          </cell>
          <cell r="P138" t="e">
            <v>#DIV/0!</v>
          </cell>
          <cell r="Q138">
            <v>0.49826512507612752</v>
          </cell>
          <cell r="R138" t="e">
            <v>#DIV/0!</v>
          </cell>
          <cell r="W138">
            <v>0</v>
          </cell>
          <cell r="Y138" t="e">
            <v>#DIV/0!</v>
          </cell>
          <cell r="AB138">
            <v>0</v>
          </cell>
          <cell r="AD138" t="e">
            <v>#DIV/0!</v>
          </cell>
          <cell r="AE138" t="e">
            <v>#DIV/0!</v>
          </cell>
          <cell r="AF138">
            <v>0.25</v>
          </cell>
          <cell r="AG138" t="e">
            <v>#DIV/0!</v>
          </cell>
          <cell r="AO138">
            <v>0</v>
          </cell>
          <cell r="AQ138" t="e">
            <v>#DIV/0!</v>
          </cell>
          <cell r="AR138" t="e">
            <v>#DIV/0!</v>
          </cell>
          <cell r="BP138">
            <v>0.40379999999999999</v>
          </cell>
          <cell r="BQ138">
            <v>613194.99119214015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613194.99119214015</v>
          </cell>
          <cell r="BW138">
            <v>613194.99119214015</v>
          </cell>
          <cell r="BY138">
            <v>604258.81477466086</v>
          </cell>
          <cell r="BZ138">
            <v>8936.1764174792916</v>
          </cell>
        </row>
        <row r="139">
          <cell r="B139" t="str">
            <v>100699350A</v>
          </cell>
          <cell r="N139">
            <v>0</v>
          </cell>
          <cell r="P139" t="e">
            <v>#DIV/0!</v>
          </cell>
          <cell r="Q139">
            <v>0.49826512507612752</v>
          </cell>
          <cell r="R139" t="e">
            <v>#DIV/0!</v>
          </cell>
          <cell r="W139">
            <v>0</v>
          </cell>
          <cell r="Y139" t="e">
            <v>#DIV/0!</v>
          </cell>
          <cell r="AB139">
            <v>0</v>
          </cell>
          <cell r="AD139" t="e">
            <v>#DIV/0!</v>
          </cell>
          <cell r="AE139" t="e">
            <v>#DIV/0!</v>
          </cell>
          <cell r="AF139">
            <v>0.25</v>
          </cell>
          <cell r="AG139" t="e">
            <v>#DIV/0!</v>
          </cell>
          <cell r="AO139">
            <v>0</v>
          </cell>
          <cell r="AQ139" t="e">
            <v>#DIV/0!</v>
          </cell>
          <cell r="AR139" t="e">
            <v>#DIV/0!</v>
          </cell>
          <cell r="BP139">
            <v>0.32019999999999998</v>
          </cell>
          <cell r="BQ139">
            <v>1201870.7200968293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1201870.7200968293</v>
          </cell>
          <cell r="BW139">
            <v>1201870.7200968293</v>
          </cell>
          <cell r="BY139">
            <v>3668170.0513260607</v>
          </cell>
          <cell r="BZ139">
            <v>-2466299.3312292313</v>
          </cell>
        </row>
        <row r="140">
          <cell r="B140" t="str">
            <v>100730660F</v>
          </cell>
          <cell r="N140">
            <v>0</v>
          </cell>
          <cell r="P140" t="e">
            <v>#DIV/0!</v>
          </cell>
          <cell r="Q140">
            <v>0.49826512507612752</v>
          </cell>
          <cell r="R140" t="e">
            <v>#DIV/0!</v>
          </cell>
          <cell r="W140">
            <v>0</v>
          </cell>
          <cell r="Y140" t="e">
            <v>#DIV/0!</v>
          </cell>
          <cell r="AB140">
            <v>0</v>
          </cell>
          <cell r="AD140" t="e">
            <v>#DIV/0!</v>
          </cell>
          <cell r="AE140" t="e">
            <v>#DIV/0!</v>
          </cell>
          <cell r="AF140">
            <v>0.25</v>
          </cell>
          <cell r="AG140" t="e">
            <v>#DIV/0!</v>
          </cell>
          <cell r="AO140">
            <v>0</v>
          </cell>
          <cell r="AQ140" t="e">
            <v>#DIV/0!</v>
          </cell>
          <cell r="AR140" t="e">
            <v>#DIV/0!</v>
          </cell>
          <cell r="BP140">
            <v>0.77529999999999999</v>
          </cell>
          <cell r="BQ140">
            <v>108453.07126611812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108453.07126611812</v>
          </cell>
          <cell r="BW140">
            <v>108453.07126611812</v>
          </cell>
          <cell r="BY140">
            <v>97110.197366685781</v>
          </cell>
          <cell r="BZ140">
            <v>11342.873899432336</v>
          </cell>
        </row>
        <row r="141">
          <cell r="B141" t="str">
            <v>100695720A</v>
          </cell>
          <cell r="N141">
            <v>0</v>
          </cell>
          <cell r="P141" t="e">
            <v>#DIV/0!</v>
          </cell>
          <cell r="Q141">
            <v>0.49826512507612752</v>
          </cell>
          <cell r="R141" t="e">
            <v>#DIV/0!</v>
          </cell>
          <cell r="W141">
            <v>0</v>
          </cell>
          <cell r="Y141" t="e">
            <v>#DIV/0!</v>
          </cell>
          <cell r="AB141">
            <v>0</v>
          </cell>
          <cell r="AD141" t="e">
            <v>#DIV/0!</v>
          </cell>
          <cell r="AE141" t="e">
            <v>#DIV/0!</v>
          </cell>
          <cell r="AF141">
            <v>0.25</v>
          </cell>
          <cell r="AG141" t="e">
            <v>#DIV/0!</v>
          </cell>
          <cell r="AO141">
            <v>0</v>
          </cell>
          <cell r="AQ141" t="e">
            <v>#DIV/0!</v>
          </cell>
          <cell r="AR141" t="e">
            <v>#DIV/0!</v>
          </cell>
          <cell r="BP141">
            <v>0.26690000000000003</v>
          </cell>
          <cell r="BQ141">
            <v>694884.37111700024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694884.37111700024</v>
          </cell>
          <cell r="BW141">
            <v>694884.37111700024</v>
          </cell>
          <cell r="BY141">
            <v>0</v>
          </cell>
          <cell r="BZ141">
            <v>694884.37111700024</v>
          </cell>
        </row>
        <row r="142">
          <cell r="B142" t="str">
            <v>100700860A</v>
          </cell>
          <cell r="N142">
            <v>0</v>
          </cell>
          <cell r="P142" t="e">
            <v>#DIV/0!</v>
          </cell>
          <cell r="Q142">
            <v>0.49826512507612752</v>
          </cell>
          <cell r="R142" t="e">
            <v>#DIV/0!</v>
          </cell>
          <cell r="W142">
            <v>0</v>
          </cell>
          <cell r="Y142" t="e">
            <v>#DIV/0!</v>
          </cell>
          <cell r="AB142">
            <v>0</v>
          </cell>
          <cell r="AD142" t="e">
            <v>#DIV/0!</v>
          </cell>
          <cell r="AE142" t="e">
            <v>#DIV/0!</v>
          </cell>
          <cell r="AF142">
            <v>0.25</v>
          </cell>
          <cell r="AG142" t="e">
            <v>#DIV/0!</v>
          </cell>
          <cell r="AO142">
            <v>0</v>
          </cell>
          <cell r="AQ142" t="e">
            <v>#DIV/0!</v>
          </cell>
          <cell r="AR142" t="e">
            <v>#DIV/0!</v>
          </cell>
          <cell r="BP142">
            <v>0.64329999999999998</v>
          </cell>
          <cell r="BQ142">
            <v>371470.33635982539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371470.33635982539</v>
          </cell>
          <cell r="BW142">
            <v>371470.33635982539</v>
          </cell>
          <cell r="BY142">
            <v>186587.31206602132</v>
          </cell>
          <cell r="BZ142">
            <v>184883.02429380408</v>
          </cell>
        </row>
        <row r="143">
          <cell r="B143" t="str">
            <v>100700920A</v>
          </cell>
          <cell r="N143">
            <v>0</v>
          </cell>
          <cell r="P143" t="e">
            <v>#DIV/0!</v>
          </cell>
          <cell r="Q143">
            <v>0.49826512507612752</v>
          </cell>
          <cell r="R143" t="e">
            <v>#DIV/0!</v>
          </cell>
          <cell r="W143">
            <v>0</v>
          </cell>
          <cell r="Y143" t="e">
            <v>#DIV/0!</v>
          </cell>
          <cell r="AB143">
            <v>0</v>
          </cell>
          <cell r="AD143" t="e">
            <v>#DIV/0!</v>
          </cell>
          <cell r="AE143" t="e">
            <v>#DIV/0!</v>
          </cell>
          <cell r="AF143">
            <v>0.25</v>
          </cell>
          <cell r="AG143" t="e">
            <v>#DIV/0!</v>
          </cell>
          <cell r="AO143">
            <v>0</v>
          </cell>
          <cell r="AQ143" t="e">
            <v>#DIV/0!</v>
          </cell>
          <cell r="AR143" t="e">
            <v>#DIV/0!</v>
          </cell>
          <cell r="BP143">
            <v>0.45689999999999997</v>
          </cell>
          <cell r="BQ143">
            <v>1465039.7823502906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1465039.7823502906</v>
          </cell>
          <cell r="BW143">
            <v>1465039.7823502906</v>
          </cell>
          <cell r="BY143">
            <v>1867414.6646373682</v>
          </cell>
          <cell r="BZ143">
            <v>-402374.88228707761</v>
          </cell>
        </row>
        <row r="144">
          <cell r="B144" t="str">
            <v>100700940A</v>
          </cell>
          <cell r="N144">
            <v>0</v>
          </cell>
          <cell r="P144" t="e">
            <v>#DIV/0!</v>
          </cell>
          <cell r="Q144">
            <v>0.49826512507612752</v>
          </cell>
          <cell r="R144" t="e">
            <v>#DIV/0!</v>
          </cell>
          <cell r="W144">
            <v>0</v>
          </cell>
          <cell r="Y144" t="e">
            <v>#DIV/0!</v>
          </cell>
          <cell r="AB144">
            <v>0</v>
          </cell>
          <cell r="AD144" t="e">
            <v>#DIV/0!</v>
          </cell>
          <cell r="AE144" t="e">
            <v>#DIV/0!</v>
          </cell>
          <cell r="AF144">
            <v>0.25</v>
          </cell>
          <cell r="AG144" t="e">
            <v>#DIV/0!</v>
          </cell>
          <cell r="AO144">
            <v>0</v>
          </cell>
          <cell r="AQ144" t="e">
            <v>#DIV/0!</v>
          </cell>
          <cell r="AR144" t="e">
            <v>#DIV/0!</v>
          </cell>
          <cell r="BP144">
            <v>0.4496</v>
          </cell>
          <cell r="BQ144">
            <v>67849.818420996162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67849.818420996162</v>
          </cell>
          <cell r="BW144">
            <v>67849.818420996162</v>
          </cell>
          <cell r="BY144">
            <v>319002.031594762</v>
          </cell>
          <cell r="BZ144">
            <v>-251152.21317376583</v>
          </cell>
        </row>
        <row r="145">
          <cell r="B145" t="str">
            <v>200265330A</v>
          </cell>
          <cell r="N145">
            <v>0</v>
          </cell>
          <cell r="P145" t="e">
            <v>#DIV/0!</v>
          </cell>
          <cell r="Q145">
            <v>0.49826512507612752</v>
          </cell>
          <cell r="R145" t="e">
            <v>#DIV/0!</v>
          </cell>
          <cell r="W145">
            <v>0</v>
          </cell>
          <cell r="Y145" t="e">
            <v>#DIV/0!</v>
          </cell>
          <cell r="AB145">
            <v>0</v>
          </cell>
          <cell r="AD145" t="e">
            <v>#DIV/0!</v>
          </cell>
          <cell r="AE145" t="e">
            <v>#DIV/0!</v>
          </cell>
          <cell r="AF145">
            <v>0.25</v>
          </cell>
          <cell r="AG145" t="e">
            <v>#DIV/0!</v>
          </cell>
          <cell r="AO145">
            <v>0</v>
          </cell>
          <cell r="AQ145" t="e">
            <v>#DIV/0!</v>
          </cell>
          <cell r="AR145" t="e">
            <v>#DIV/0!</v>
          </cell>
          <cell r="BP145">
            <v>0.28820000000000001</v>
          </cell>
          <cell r="BQ145" t="e">
            <v>#N/A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 t="e">
            <v>#N/A</v>
          </cell>
          <cell r="BW145" t="e">
            <v>#N/A</v>
          </cell>
          <cell r="BY145">
            <v>0</v>
          </cell>
          <cell r="BZ145" t="e">
            <v>#N/A</v>
          </cell>
        </row>
        <row r="146">
          <cell r="B146" t="str">
            <v>200035670C</v>
          </cell>
          <cell r="N146">
            <v>0</v>
          </cell>
          <cell r="P146" t="e">
            <v>#DIV/0!</v>
          </cell>
          <cell r="Q146">
            <v>0.49826512507612752</v>
          </cell>
          <cell r="R146" t="e">
            <v>#DIV/0!</v>
          </cell>
          <cell r="W146">
            <v>0</v>
          </cell>
          <cell r="Y146" t="e">
            <v>#DIV/0!</v>
          </cell>
          <cell r="AB146">
            <v>0</v>
          </cell>
          <cell r="AD146" t="e">
            <v>#DIV/0!</v>
          </cell>
          <cell r="AE146" t="e">
            <v>#DIV/0!</v>
          </cell>
          <cell r="AF146">
            <v>0.25</v>
          </cell>
          <cell r="AG146" t="e">
            <v>#DIV/0!</v>
          </cell>
          <cell r="AO146">
            <v>0</v>
          </cell>
          <cell r="AQ146" t="e">
            <v>#DIV/0!</v>
          </cell>
          <cell r="AR146" t="e">
            <v>#DIV/0!</v>
          </cell>
          <cell r="BP146">
            <v>0.2326</v>
          </cell>
          <cell r="BQ146">
            <v>74232.357931234932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74232.357931234932</v>
          </cell>
          <cell r="BW146">
            <v>74232.357931234932</v>
          </cell>
          <cell r="BY146">
            <v>0</v>
          </cell>
          <cell r="BZ146">
            <v>74232.357931234932</v>
          </cell>
        </row>
        <row r="147">
          <cell r="B147" t="str">
            <v>100700250A</v>
          </cell>
          <cell r="N147">
            <v>0</v>
          </cell>
          <cell r="P147" t="e">
            <v>#DIV/0!</v>
          </cell>
          <cell r="Q147">
            <v>0.49826512507612752</v>
          </cell>
          <cell r="R147" t="e">
            <v>#DIV/0!</v>
          </cell>
          <cell r="W147">
            <v>0</v>
          </cell>
          <cell r="Y147" t="e">
            <v>#DIV/0!</v>
          </cell>
          <cell r="AB147">
            <v>0</v>
          </cell>
          <cell r="AD147" t="e">
            <v>#DIV/0!</v>
          </cell>
          <cell r="AE147" t="e">
            <v>#DIV/0!</v>
          </cell>
          <cell r="AF147">
            <v>0.25</v>
          </cell>
          <cell r="AG147" t="e">
            <v>#DIV/0!</v>
          </cell>
          <cell r="AO147">
            <v>0</v>
          </cell>
          <cell r="AQ147" t="e">
            <v>#DIV/0!</v>
          </cell>
          <cell r="AR147" t="e">
            <v>#DIV/0!</v>
          </cell>
          <cell r="BP147">
            <v>0.86650000000000005</v>
          </cell>
          <cell r="BQ147">
            <v>251647.36442687531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251647.36442687531</v>
          </cell>
          <cell r="BW147">
            <v>251647.36442687531</v>
          </cell>
          <cell r="BY147">
            <v>161143.35313640581</v>
          </cell>
          <cell r="BZ147">
            <v>90504.011290469498</v>
          </cell>
        </row>
        <row r="148">
          <cell r="B148" t="str">
            <v>100747140B</v>
          </cell>
          <cell r="N148">
            <v>0</v>
          </cell>
          <cell r="P148" t="e">
            <v>#DIV/0!</v>
          </cell>
          <cell r="Q148">
            <v>0.49826512507612752</v>
          </cell>
          <cell r="R148" t="e">
            <v>#DIV/0!</v>
          </cell>
          <cell r="W148">
            <v>0</v>
          </cell>
          <cell r="Y148" t="e">
            <v>#DIV/0!</v>
          </cell>
          <cell r="AB148">
            <v>0</v>
          </cell>
          <cell r="AD148" t="e">
            <v>#DIV/0!</v>
          </cell>
          <cell r="AE148" t="e">
            <v>#DIV/0!</v>
          </cell>
          <cell r="AF148">
            <v>0.25</v>
          </cell>
          <cell r="AG148" t="e">
            <v>#DIV/0!</v>
          </cell>
          <cell r="AO148">
            <v>0</v>
          </cell>
          <cell r="AQ148" t="e">
            <v>#DIV/0!</v>
          </cell>
          <cell r="AR148" t="e">
            <v>#DIV/0!</v>
          </cell>
          <cell r="BP148">
            <v>0.22420000000000001</v>
          </cell>
          <cell r="BQ148">
            <v>227294.62334000017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227294.62334000017</v>
          </cell>
          <cell r="BW148">
            <v>227294.62334000017</v>
          </cell>
          <cell r="BY148">
            <v>0</v>
          </cell>
          <cell r="BZ148">
            <v>227294.62334000017</v>
          </cell>
        </row>
        <row r="149">
          <cell r="B149" t="str">
            <v>100700360A</v>
          </cell>
          <cell r="D149" t="str">
            <v>100700360F</v>
          </cell>
          <cell r="N149">
            <v>0</v>
          </cell>
          <cell r="P149" t="e">
            <v>#DIV/0!</v>
          </cell>
          <cell r="Q149">
            <v>0.49826512507612752</v>
          </cell>
          <cell r="R149" t="e">
            <v>#DIV/0!</v>
          </cell>
          <cell r="W149">
            <v>0</v>
          </cell>
          <cell r="Y149" t="e">
            <v>#DIV/0!</v>
          </cell>
          <cell r="AB149">
            <v>0</v>
          </cell>
          <cell r="AD149" t="e">
            <v>#DIV/0!</v>
          </cell>
          <cell r="AE149" t="e">
            <v>#DIV/0!</v>
          </cell>
          <cell r="AF149">
            <v>0.25</v>
          </cell>
          <cell r="AG149" t="e">
            <v>#DIV/0!</v>
          </cell>
          <cell r="AO149">
            <v>0</v>
          </cell>
          <cell r="AQ149" t="e">
            <v>#DIV/0!</v>
          </cell>
          <cell r="AR149" t="e">
            <v>#DIV/0!</v>
          </cell>
          <cell r="BP149">
            <v>0.37140000000000001</v>
          </cell>
          <cell r="BQ149">
            <v>540730.21868947521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540730.21868947521</v>
          </cell>
          <cell r="BW149">
            <v>540730.21868947521</v>
          </cell>
          <cell r="BY149">
            <v>9684.7088800000001</v>
          </cell>
          <cell r="BZ149">
            <v>531045.50980947516</v>
          </cell>
        </row>
        <row r="150">
          <cell r="B150" t="str">
            <v>200108340A</v>
          </cell>
          <cell r="N150">
            <v>0</v>
          </cell>
          <cell r="P150" t="e">
            <v>#DIV/0!</v>
          </cell>
          <cell r="Q150">
            <v>0.49826512507612752</v>
          </cell>
          <cell r="R150" t="e">
            <v>#DIV/0!</v>
          </cell>
          <cell r="W150">
            <v>0</v>
          </cell>
          <cell r="Y150" t="e">
            <v>#DIV/0!</v>
          </cell>
          <cell r="AB150">
            <v>0</v>
          </cell>
          <cell r="AD150" t="e">
            <v>#DIV/0!</v>
          </cell>
          <cell r="AE150" t="e">
            <v>#DIV/0!</v>
          </cell>
          <cell r="AF150">
            <v>0.25</v>
          </cell>
          <cell r="AG150" t="e">
            <v>#DIV/0!</v>
          </cell>
          <cell r="AO150">
            <v>0</v>
          </cell>
          <cell r="AQ150" t="e">
            <v>#DIV/0!</v>
          </cell>
          <cell r="AR150" t="e">
            <v>#DIV/0!</v>
          </cell>
          <cell r="BP150">
            <v>0.21190000000000001</v>
          </cell>
          <cell r="BQ150">
            <v>166467.73385669565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166467.73385669565</v>
          </cell>
          <cell r="BW150">
            <v>166467.73385669565</v>
          </cell>
          <cell r="BY150">
            <v>0</v>
          </cell>
          <cell r="BZ150">
            <v>166467.73385669565</v>
          </cell>
        </row>
        <row r="151">
          <cell r="B151" t="str">
            <v>100748450B</v>
          </cell>
          <cell r="N151">
            <v>0</v>
          </cell>
          <cell r="P151" t="e">
            <v>#DIV/0!</v>
          </cell>
          <cell r="Q151">
            <v>0.49826512507612752</v>
          </cell>
          <cell r="R151" t="e">
            <v>#DIV/0!</v>
          </cell>
          <cell r="W151">
            <v>0</v>
          </cell>
          <cell r="Y151" t="e">
            <v>#DIV/0!</v>
          </cell>
          <cell r="AB151">
            <v>0</v>
          </cell>
          <cell r="AD151" t="e">
            <v>#DIV/0!</v>
          </cell>
          <cell r="AE151" t="e">
            <v>#DIV/0!</v>
          </cell>
          <cell r="AF151">
            <v>0.25</v>
          </cell>
          <cell r="AG151" t="e">
            <v>#DIV/0!</v>
          </cell>
          <cell r="AO151">
            <v>0</v>
          </cell>
          <cell r="AQ151" t="e">
            <v>#DIV/0!</v>
          </cell>
          <cell r="AR151" t="e">
            <v>#DIV/0!</v>
          </cell>
          <cell r="BP151">
            <v>0.27660000000000001</v>
          </cell>
          <cell r="BQ151">
            <v>112098.70636404678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112098.70636404678</v>
          </cell>
          <cell r="BW151">
            <v>112098.70636404678</v>
          </cell>
          <cell r="BY151">
            <v>0</v>
          </cell>
          <cell r="BZ151">
            <v>112098.70636404678</v>
          </cell>
        </row>
        <row r="152">
          <cell r="B152" t="str">
            <v>100738360H</v>
          </cell>
          <cell r="D152" t="str">
            <v>100738360I</v>
          </cell>
          <cell r="E152" t="str">
            <v>100738360J</v>
          </cell>
          <cell r="N152">
            <v>0</v>
          </cell>
          <cell r="P152" t="e">
            <v>#DIV/0!</v>
          </cell>
          <cell r="Q152">
            <v>0.49826512507612752</v>
          </cell>
          <cell r="R152" t="e">
            <v>#DIV/0!</v>
          </cell>
          <cell r="W152">
            <v>0</v>
          </cell>
          <cell r="Y152" t="e">
            <v>#DIV/0!</v>
          </cell>
          <cell r="AB152">
            <v>0</v>
          </cell>
          <cell r="AD152" t="e">
            <v>#DIV/0!</v>
          </cell>
          <cell r="AE152" t="e">
            <v>#DIV/0!</v>
          </cell>
          <cell r="AF152">
            <v>0.25</v>
          </cell>
          <cell r="AG152" t="e">
            <v>#DIV/0!</v>
          </cell>
          <cell r="AO152">
            <v>0</v>
          </cell>
          <cell r="AQ152" t="e">
            <v>#DIV/0!</v>
          </cell>
          <cell r="AR152" t="e">
            <v>#DIV/0!</v>
          </cell>
          <cell r="BP152">
            <v>0.59479334877885104</v>
          </cell>
          <cell r="BQ152">
            <v>-72725.821583863348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-72725.821583863348</v>
          </cell>
          <cell r="BW152">
            <v>-72725.821583863348</v>
          </cell>
          <cell r="BY152">
            <v>4546221.7213016246</v>
          </cell>
          <cell r="BZ152">
            <v>-4618947.5428854879</v>
          </cell>
        </row>
        <row r="153">
          <cell r="B153" t="str">
            <v>100699890A</v>
          </cell>
          <cell r="N153">
            <v>0</v>
          </cell>
          <cell r="P153" t="e">
            <v>#DIV/0!</v>
          </cell>
          <cell r="Q153">
            <v>0.49826512507612752</v>
          </cell>
          <cell r="R153" t="e">
            <v>#DIV/0!</v>
          </cell>
          <cell r="W153">
            <v>0</v>
          </cell>
          <cell r="Y153" t="e">
            <v>#DIV/0!</v>
          </cell>
          <cell r="AB153">
            <v>0</v>
          </cell>
          <cell r="AD153" t="e">
            <v>#DIV/0!</v>
          </cell>
          <cell r="AE153" t="e">
            <v>#DIV/0!</v>
          </cell>
          <cell r="AF153">
            <v>0.25</v>
          </cell>
          <cell r="AG153" t="e">
            <v>#DIV/0!</v>
          </cell>
          <cell r="AO153">
            <v>0</v>
          </cell>
          <cell r="AQ153" t="e">
            <v>#DIV/0!</v>
          </cell>
          <cell r="AR153" t="e">
            <v>#DIV/0!</v>
          </cell>
          <cell r="BP153">
            <v>0.33860000000000001</v>
          </cell>
          <cell r="BQ153">
            <v>485610.85286825662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485610.85286825662</v>
          </cell>
          <cell r="BW153">
            <v>485610.85286825662</v>
          </cell>
          <cell r="BY153">
            <v>503838.60342324385</v>
          </cell>
          <cell r="BZ153">
            <v>-18227.750554987229</v>
          </cell>
        </row>
        <row r="154">
          <cell r="B154" t="str">
            <v>100690120A</v>
          </cell>
          <cell r="N154">
            <v>0</v>
          </cell>
          <cell r="P154" t="e">
            <v>#DIV/0!</v>
          </cell>
          <cell r="Q154">
            <v>0.49826512507612752</v>
          </cell>
          <cell r="R154" t="e">
            <v>#DIV/0!</v>
          </cell>
          <cell r="W154">
            <v>0</v>
          </cell>
          <cell r="Y154" t="e">
            <v>#DIV/0!</v>
          </cell>
          <cell r="AB154">
            <v>0</v>
          </cell>
          <cell r="AD154" t="e">
            <v>#DIV/0!</v>
          </cell>
          <cell r="AE154" t="e">
            <v>#DIV/0!</v>
          </cell>
          <cell r="AF154">
            <v>0.25</v>
          </cell>
          <cell r="AG154" t="e">
            <v>#DIV/0!</v>
          </cell>
          <cell r="AO154">
            <v>0</v>
          </cell>
          <cell r="AQ154" t="e">
            <v>#DIV/0!</v>
          </cell>
          <cell r="AR154" t="e">
            <v>#DIV/0!</v>
          </cell>
          <cell r="BP154">
            <v>1.0871999999999999</v>
          </cell>
          <cell r="BQ154" t="e">
            <v>#N/A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 t="e">
            <v>#N/A</v>
          </cell>
          <cell r="BW154" t="e">
            <v>#N/A</v>
          </cell>
          <cell r="BY154">
            <v>340967.26230472396</v>
          </cell>
          <cell r="BZ154" t="e">
            <v>#N/A</v>
          </cell>
        </row>
        <row r="155">
          <cell r="B155" t="str">
            <v>100700900A</v>
          </cell>
          <cell r="N155">
            <v>0</v>
          </cell>
          <cell r="P155" t="e">
            <v>#DIV/0!</v>
          </cell>
          <cell r="Q155">
            <v>0.49826512507612752</v>
          </cell>
          <cell r="R155" t="e">
            <v>#DIV/0!</v>
          </cell>
          <cell r="W155">
            <v>0</v>
          </cell>
          <cell r="Y155" t="e">
            <v>#DIV/0!</v>
          </cell>
          <cell r="AB155">
            <v>0</v>
          </cell>
          <cell r="AD155" t="e">
            <v>#DIV/0!</v>
          </cell>
          <cell r="AE155" t="e">
            <v>#DIV/0!</v>
          </cell>
          <cell r="AF155">
            <v>0.25</v>
          </cell>
          <cell r="AG155" t="e">
            <v>#DIV/0!</v>
          </cell>
          <cell r="AO155">
            <v>0</v>
          </cell>
          <cell r="AQ155" t="e">
            <v>#DIV/0!</v>
          </cell>
          <cell r="AR155" t="e">
            <v>#DIV/0!</v>
          </cell>
          <cell r="BP155">
            <v>0.40289999999999998</v>
          </cell>
          <cell r="BQ155">
            <v>284723.48667566758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284723.48667566758</v>
          </cell>
          <cell r="BW155">
            <v>284723.48667566758</v>
          </cell>
          <cell r="BY155">
            <v>99691.882481717985</v>
          </cell>
          <cell r="BZ155">
            <v>185031.60419394961</v>
          </cell>
        </row>
        <row r="156">
          <cell r="B156" t="str">
            <v>100699900A</v>
          </cell>
          <cell r="N156">
            <v>0</v>
          </cell>
          <cell r="P156" t="e">
            <v>#DIV/0!</v>
          </cell>
          <cell r="Q156">
            <v>0.49826512507612752</v>
          </cell>
          <cell r="R156" t="e">
            <v>#DIV/0!</v>
          </cell>
          <cell r="W156">
            <v>0</v>
          </cell>
          <cell r="Y156" t="e">
            <v>#DIV/0!</v>
          </cell>
          <cell r="AB156">
            <v>0</v>
          </cell>
          <cell r="AD156" t="e">
            <v>#DIV/0!</v>
          </cell>
          <cell r="AE156" t="e">
            <v>#DIV/0!</v>
          </cell>
          <cell r="AF156">
            <v>0.25</v>
          </cell>
          <cell r="AG156" t="e">
            <v>#DIV/0!</v>
          </cell>
          <cell r="AO156">
            <v>0</v>
          </cell>
          <cell r="AQ156" t="e">
            <v>#DIV/0!</v>
          </cell>
          <cell r="AR156" t="e">
            <v>#DIV/0!</v>
          </cell>
          <cell r="BP156">
            <v>0.38040000000000002</v>
          </cell>
          <cell r="BQ156">
            <v>272070.52724523452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272070.52724523452</v>
          </cell>
          <cell r="BW156">
            <v>272070.52724523452</v>
          </cell>
          <cell r="BY156">
            <v>515396.90939030104</v>
          </cell>
          <cell r="BZ156">
            <v>-243326.38214506651</v>
          </cell>
        </row>
        <row r="157">
          <cell r="B157" t="str">
            <v>100700770A</v>
          </cell>
          <cell r="N157">
            <v>0</v>
          </cell>
          <cell r="P157" t="e">
            <v>#DIV/0!</v>
          </cell>
          <cell r="Q157">
            <v>0.49826512507612752</v>
          </cell>
          <cell r="R157" t="e">
            <v>#DIV/0!</v>
          </cell>
          <cell r="W157">
            <v>0</v>
          </cell>
          <cell r="Y157" t="e">
            <v>#DIV/0!</v>
          </cell>
          <cell r="AB157">
            <v>0</v>
          </cell>
          <cell r="AD157" t="e">
            <v>#DIV/0!</v>
          </cell>
          <cell r="AE157" t="e">
            <v>#DIV/0!</v>
          </cell>
          <cell r="AF157">
            <v>0.25</v>
          </cell>
          <cell r="AG157" t="e">
            <v>#DIV/0!</v>
          </cell>
          <cell r="AO157">
            <v>0</v>
          </cell>
          <cell r="AQ157" t="e">
            <v>#DIV/0!</v>
          </cell>
          <cell r="AR157" t="e">
            <v>#DIV/0!</v>
          </cell>
          <cell r="BP157">
            <v>0.5</v>
          </cell>
          <cell r="BQ157">
            <v>280087.21339032636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280087.21339032636</v>
          </cell>
          <cell r="BW157">
            <v>280087.21339032636</v>
          </cell>
          <cell r="BY157">
            <v>343766.35762173089</v>
          </cell>
          <cell r="BZ157">
            <v>-63679.144231404527</v>
          </cell>
        </row>
        <row r="158">
          <cell r="B158" t="str">
            <v>100699750A</v>
          </cell>
          <cell r="N158">
            <v>0</v>
          </cell>
          <cell r="P158" t="e">
            <v>#DIV/0!</v>
          </cell>
          <cell r="Q158">
            <v>0.49826512507612752</v>
          </cell>
          <cell r="R158" t="e">
            <v>#DIV/0!</v>
          </cell>
          <cell r="W158">
            <v>0</v>
          </cell>
          <cell r="Y158" t="e">
            <v>#DIV/0!</v>
          </cell>
          <cell r="AB158">
            <v>0</v>
          </cell>
          <cell r="AD158" t="e">
            <v>#DIV/0!</v>
          </cell>
          <cell r="AE158" t="e">
            <v>#DIV/0!</v>
          </cell>
          <cell r="AF158">
            <v>0.25</v>
          </cell>
          <cell r="AG158" t="e">
            <v>#DIV/0!</v>
          </cell>
          <cell r="AO158">
            <v>0</v>
          </cell>
          <cell r="AQ158" t="e">
            <v>#DIV/0!</v>
          </cell>
          <cell r="AR158" t="e">
            <v>#DIV/0!</v>
          </cell>
          <cell r="BP158">
            <v>0.31069999999999998</v>
          </cell>
          <cell r="BQ158">
            <v>321590.57384513237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321590.57384513237</v>
          </cell>
          <cell r="BW158">
            <v>321590.57384513237</v>
          </cell>
          <cell r="BY158">
            <v>632338.20636046492</v>
          </cell>
          <cell r="BZ158">
            <v>-310747.63251533255</v>
          </cell>
        </row>
        <row r="159">
          <cell r="B159" t="str">
            <v>200042180A</v>
          </cell>
          <cell r="N159">
            <v>0</v>
          </cell>
          <cell r="P159" t="e">
            <v>#DIV/0!</v>
          </cell>
          <cell r="Q159">
            <v>0.49826512507612752</v>
          </cell>
          <cell r="R159" t="e">
            <v>#DIV/0!</v>
          </cell>
          <cell r="W159">
            <v>0</v>
          </cell>
          <cell r="Y159" t="e">
            <v>#DIV/0!</v>
          </cell>
          <cell r="AB159">
            <v>0</v>
          </cell>
          <cell r="AD159" t="e">
            <v>#DIV/0!</v>
          </cell>
          <cell r="AE159" t="e">
            <v>#DIV/0!</v>
          </cell>
          <cell r="AF159">
            <v>0.25</v>
          </cell>
          <cell r="AG159" t="e">
            <v>#DIV/0!</v>
          </cell>
          <cell r="AO159">
            <v>0</v>
          </cell>
          <cell r="AQ159" t="e">
            <v>#DIV/0!</v>
          </cell>
          <cell r="AR159" t="e">
            <v>#DIV/0!</v>
          </cell>
          <cell r="BP159">
            <v>0.85711508081176302</v>
          </cell>
          <cell r="BQ159">
            <v>384023.00079596526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384023.00079596526</v>
          </cell>
          <cell r="BW159">
            <v>384023.00079596526</v>
          </cell>
          <cell r="BY159">
            <v>0</v>
          </cell>
          <cell r="BZ159">
            <v>384023.00079596526</v>
          </cell>
        </row>
        <row r="160">
          <cell r="B160" t="str">
            <v>200224040B</v>
          </cell>
          <cell r="N160">
            <v>0</v>
          </cell>
          <cell r="P160" t="e">
            <v>#DIV/0!</v>
          </cell>
          <cell r="Q160">
            <v>0.49826512507612752</v>
          </cell>
          <cell r="R160" t="e">
            <v>#DIV/0!</v>
          </cell>
          <cell r="W160">
            <v>0</v>
          </cell>
          <cell r="Y160" t="e">
            <v>#DIV/0!</v>
          </cell>
          <cell r="AB160">
            <v>0</v>
          </cell>
          <cell r="AD160" t="e">
            <v>#DIV/0!</v>
          </cell>
          <cell r="AE160" t="e">
            <v>#DIV/0!</v>
          </cell>
          <cell r="AF160">
            <v>0.25</v>
          </cell>
          <cell r="AG160" t="e">
            <v>#DIV/0!</v>
          </cell>
          <cell r="AO160">
            <v>0</v>
          </cell>
          <cell r="AQ160" t="e">
            <v>#DIV/0!</v>
          </cell>
          <cell r="AR160" t="e">
            <v>#DIV/0!</v>
          </cell>
          <cell r="BP160">
            <v>0.35899999999999999</v>
          </cell>
          <cell r="BQ160">
            <v>124427.50309999997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124427.50309999997</v>
          </cell>
          <cell r="BW160">
            <v>124427.50309999997</v>
          </cell>
          <cell r="BY160">
            <v>0</v>
          </cell>
          <cell r="BZ160">
            <v>124427.50309999997</v>
          </cell>
        </row>
        <row r="161">
          <cell r="B161" t="str">
            <v>200106860A</v>
          </cell>
          <cell r="N161">
            <v>0</v>
          </cell>
          <cell r="P161" t="e">
            <v>#DIV/0!</v>
          </cell>
          <cell r="Q161">
            <v>0.49826512507612752</v>
          </cell>
          <cell r="R161" t="e">
            <v>#DIV/0!</v>
          </cell>
          <cell r="W161">
            <v>0</v>
          </cell>
          <cell r="Y161" t="e">
            <v>#DIV/0!</v>
          </cell>
          <cell r="AB161">
            <v>0</v>
          </cell>
          <cell r="AD161" t="e">
            <v>#DIV/0!</v>
          </cell>
          <cell r="AE161" t="e">
            <v>#DIV/0!</v>
          </cell>
          <cell r="AF161">
            <v>0.25</v>
          </cell>
          <cell r="AG161" t="e">
            <v>#DIV/0!</v>
          </cell>
          <cell r="AO161">
            <v>0</v>
          </cell>
          <cell r="AQ161" t="e">
            <v>#DIV/0!</v>
          </cell>
          <cell r="AR161" t="e">
            <v>#DIV/0!</v>
          </cell>
          <cell r="BP161">
            <v>0.54133163637100101</v>
          </cell>
          <cell r="BQ161">
            <v>-350818.87706447742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-350818.87706447742</v>
          </cell>
          <cell r="BW161">
            <v>-350818.87706447742</v>
          </cell>
          <cell r="BY161">
            <v>0</v>
          </cell>
          <cell r="BZ161">
            <v>-350818.87706447742</v>
          </cell>
        </row>
        <row r="162">
          <cell r="B162" t="str">
            <v>100700190A</v>
          </cell>
          <cell r="N162">
            <v>0</v>
          </cell>
          <cell r="P162" t="e">
            <v>#DIV/0!</v>
          </cell>
          <cell r="Q162">
            <v>0.49826512507612752</v>
          </cell>
          <cell r="R162" t="e">
            <v>#DIV/0!</v>
          </cell>
          <cell r="W162">
            <v>0</v>
          </cell>
          <cell r="Y162" t="e">
            <v>#DIV/0!</v>
          </cell>
          <cell r="AB162">
            <v>0</v>
          </cell>
          <cell r="AD162" t="e">
            <v>#DIV/0!</v>
          </cell>
          <cell r="AE162" t="e">
            <v>#DIV/0!</v>
          </cell>
          <cell r="AF162">
            <v>0.25</v>
          </cell>
          <cell r="AG162" t="e">
            <v>#DIV/0!</v>
          </cell>
          <cell r="AO162">
            <v>0</v>
          </cell>
          <cell r="AQ162" t="e">
            <v>#DIV/0!</v>
          </cell>
          <cell r="AR162" t="e">
            <v>#DIV/0!</v>
          </cell>
          <cell r="BP162">
            <v>0.37869999999999998</v>
          </cell>
          <cell r="BQ162">
            <v>510580.34066768433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510580.34066768433</v>
          </cell>
          <cell r="BW162">
            <v>510580.34066768433</v>
          </cell>
          <cell r="BY162">
            <v>921601.63819105248</v>
          </cell>
          <cell r="BZ162">
            <v>-411021.29752336815</v>
          </cell>
        </row>
        <row r="163">
          <cell r="B163" t="str">
            <v>100697950B</v>
          </cell>
          <cell r="D163" t="str">
            <v>100697950F</v>
          </cell>
          <cell r="N163">
            <v>0</v>
          </cell>
          <cell r="P163" t="e">
            <v>#DIV/0!</v>
          </cell>
          <cell r="Q163">
            <v>0.49826512507612752</v>
          </cell>
          <cell r="R163" t="e">
            <v>#DIV/0!</v>
          </cell>
          <cell r="W163">
            <v>0</v>
          </cell>
          <cell r="Y163" t="e">
            <v>#DIV/0!</v>
          </cell>
          <cell r="AB163">
            <v>0</v>
          </cell>
          <cell r="AD163" t="e">
            <v>#DIV/0!</v>
          </cell>
          <cell r="AE163" t="e">
            <v>#DIV/0!</v>
          </cell>
          <cell r="AF163">
            <v>0.25</v>
          </cell>
          <cell r="AG163" t="e">
            <v>#DIV/0!</v>
          </cell>
          <cell r="AO163">
            <v>0</v>
          </cell>
          <cell r="AQ163" t="e">
            <v>#DIV/0!</v>
          </cell>
          <cell r="AR163" t="e">
            <v>#DIV/0!</v>
          </cell>
          <cell r="BP163">
            <v>0.20619999999999999</v>
          </cell>
          <cell r="BQ163">
            <v>3584832.6643922287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3584832.6643922287</v>
          </cell>
          <cell r="BW163">
            <v>3584832.6643922287</v>
          </cell>
          <cell r="BY163">
            <v>7553266.1531763403</v>
          </cell>
          <cell r="BZ163">
            <v>-3968433.4887841116</v>
          </cell>
        </row>
        <row r="164">
          <cell r="B164" t="str">
            <v>100724700C</v>
          </cell>
          <cell r="N164">
            <v>0</v>
          </cell>
          <cell r="P164" t="e">
            <v>#DIV/0!</v>
          </cell>
          <cell r="Q164">
            <v>0.49826512507612752</v>
          </cell>
          <cell r="R164" t="e">
            <v>#DIV/0!</v>
          </cell>
          <cell r="W164">
            <v>0</v>
          </cell>
          <cell r="Y164" t="e">
            <v>#DIV/0!</v>
          </cell>
          <cell r="AB164">
            <v>0</v>
          </cell>
          <cell r="AD164" t="e">
            <v>#DIV/0!</v>
          </cell>
          <cell r="AE164" t="e">
            <v>#DIV/0!</v>
          </cell>
          <cell r="AF164">
            <v>0.25</v>
          </cell>
          <cell r="AG164" t="e">
            <v>#DIV/0!</v>
          </cell>
          <cell r="AO164">
            <v>0</v>
          </cell>
          <cell r="AQ164" t="e">
            <v>#DIV/0!</v>
          </cell>
          <cell r="AR164" t="e">
            <v>#DIV/0!</v>
          </cell>
          <cell r="BP164">
            <v>0.4027</v>
          </cell>
          <cell r="BQ164">
            <v>75210.822384999949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75210.822384999949</v>
          </cell>
          <cell r="BW164">
            <v>75210.822384999949</v>
          </cell>
          <cell r="BY164">
            <v>0</v>
          </cell>
          <cell r="BZ164">
            <v>75210.822384999949</v>
          </cell>
        </row>
        <row r="165">
          <cell r="B165" t="str">
            <v>100694590A</v>
          </cell>
          <cell r="D165" t="str">
            <v>100694590B</v>
          </cell>
          <cell r="N165">
            <v>0</v>
          </cell>
          <cell r="P165" t="e">
            <v>#DIV/0!</v>
          </cell>
          <cell r="Q165">
            <v>0.49826512507612752</v>
          </cell>
          <cell r="R165" t="e">
            <v>#DIV/0!</v>
          </cell>
          <cell r="W165">
            <v>0</v>
          </cell>
          <cell r="Y165" t="e">
            <v>#DIV/0!</v>
          </cell>
          <cell r="AB165">
            <v>0</v>
          </cell>
          <cell r="AD165" t="e">
            <v>#DIV/0!</v>
          </cell>
          <cell r="AE165" t="e">
            <v>#DIV/0!</v>
          </cell>
          <cell r="AF165">
            <v>0.25</v>
          </cell>
          <cell r="AG165" t="e">
            <v>#DIV/0!</v>
          </cell>
          <cell r="AO165">
            <v>0</v>
          </cell>
          <cell r="AQ165" t="e">
            <v>#DIV/0!</v>
          </cell>
          <cell r="AR165" t="e">
            <v>#DIV/0!</v>
          </cell>
          <cell r="BP165">
            <v>0.22470000000000001</v>
          </cell>
          <cell r="BQ165">
            <v>4200.5127869999997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4200.5127869999997</v>
          </cell>
          <cell r="BW165">
            <v>4200.5127869999997</v>
          </cell>
          <cell r="BY165">
            <v>0</v>
          </cell>
          <cell r="BZ165">
            <v>4200.5127869999997</v>
          </cell>
        </row>
        <row r="166">
          <cell r="B166" t="str">
            <v>200125010B</v>
          </cell>
          <cell r="N166">
            <v>0</v>
          </cell>
          <cell r="P166" t="e">
            <v>#DIV/0!</v>
          </cell>
          <cell r="Q166">
            <v>0.49826512507612752</v>
          </cell>
          <cell r="R166" t="e">
            <v>#DIV/0!</v>
          </cell>
          <cell r="W166">
            <v>0</v>
          </cell>
          <cell r="Y166" t="e">
            <v>#DIV/0!</v>
          </cell>
          <cell r="AB166">
            <v>0</v>
          </cell>
          <cell r="AD166" t="e">
            <v>#DIV/0!</v>
          </cell>
          <cell r="AE166" t="e">
            <v>#DIV/0!</v>
          </cell>
          <cell r="AF166">
            <v>0.25</v>
          </cell>
          <cell r="AG166" t="e">
            <v>#DIV/0!</v>
          </cell>
          <cell r="AO166">
            <v>0</v>
          </cell>
          <cell r="AQ166" t="e">
            <v>#DIV/0!</v>
          </cell>
          <cell r="AR166" t="e">
            <v>#DIV/0!</v>
          </cell>
          <cell r="BP166">
            <v>0.85229999999999995</v>
          </cell>
          <cell r="BQ166">
            <v>1407951.1279756445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1407951.1279756445</v>
          </cell>
          <cell r="BW166">
            <v>1407951.1279756445</v>
          </cell>
          <cell r="BY166">
            <v>1478998.9668503902</v>
          </cell>
          <cell r="BZ166">
            <v>-71047.838874745648</v>
          </cell>
        </row>
        <row r="167">
          <cell r="B167" t="str">
            <v>200292720A</v>
          </cell>
          <cell r="N167">
            <v>0</v>
          </cell>
          <cell r="P167" t="e">
            <v>#DIV/0!</v>
          </cell>
          <cell r="Q167">
            <v>0.49826512507612752</v>
          </cell>
          <cell r="R167" t="e">
            <v>#DIV/0!</v>
          </cell>
          <cell r="W167">
            <v>0</v>
          </cell>
          <cell r="Y167" t="e">
            <v>#DIV/0!</v>
          </cell>
          <cell r="AB167">
            <v>0</v>
          </cell>
          <cell r="AD167" t="e">
            <v>#DIV/0!</v>
          </cell>
          <cell r="AE167" t="e">
            <v>#DIV/0!</v>
          </cell>
          <cell r="AF167">
            <v>0.25</v>
          </cell>
          <cell r="AG167" t="e">
            <v>#DIV/0!</v>
          </cell>
          <cell r="AO167">
            <v>0</v>
          </cell>
          <cell r="AQ167" t="e">
            <v>#DIV/0!</v>
          </cell>
          <cell r="AR167" t="e">
            <v>#DIV/0!</v>
          </cell>
          <cell r="BP167">
            <v>0.13420000000000001</v>
          </cell>
          <cell r="BQ167">
            <v>869784.39877856383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869784.39877856383</v>
          </cell>
          <cell r="BW167">
            <v>869784.39877856383</v>
          </cell>
          <cell r="BY167">
            <v>0</v>
          </cell>
          <cell r="BZ167">
            <v>869784.39877856383</v>
          </cell>
        </row>
        <row r="168">
          <cell r="B168" t="str">
            <v>100700530A</v>
          </cell>
          <cell r="N168">
            <v>0</v>
          </cell>
          <cell r="P168" t="e">
            <v>#DIV/0!</v>
          </cell>
          <cell r="Q168">
            <v>0.49826512507612752</v>
          </cell>
          <cell r="R168" t="e">
            <v>#DIV/0!</v>
          </cell>
          <cell r="W168">
            <v>0</v>
          </cell>
          <cell r="Y168" t="e">
            <v>#DIV/0!</v>
          </cell>
          <cell r="AB168">
            <v>0</v>
          </cell>
          <cell r="AD168" t="e">
            <v>#DIV/0!</v>
          </cell>
          <cell r="AE168" t="e">
            <v>#DIV/0!</v>
          </cell>
          <cell r="AF168">
            <v>0.25</v>
          </cell>
          <cell r="AG168" t="e">
            <v>#DIV/0!</v>
          </cell>
          <cell r="AO168">
            <v>0</v>
          </cell>
          <cell r="AQ168" t="e">
            <v>#DIV/0!</v>
          </cell>
          <cell r="AR168" t="e">
            <v>#DIV/0!</v>
          </cell>
          <cell r="BP168">
            <v>0.18959999999999999</v>
          </cell>
          <cell r="BQ168">
            <v>381494.28902763221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381494.28902763221</v>
          </cell>
          <cell r="BW168">
            <v>381494.28902763221</v>
          </cell>
          <cell r="BY168">
            <v>0</v>
          </cell>
          <cell r="BZ168">
            <v>381494.28902763221</v>
          </cell>
        </row>
        <row r="169">
          <cell r="B169" t="str">
            <v>200125200B</v>
          </cell>
          <cell r="N169">
            <v>0</v>
          </cell>
          <cell r="P169" t="e">
            <v>#DIV/0!</v>
          </cell>
          <cell r="Q169">
            <v>0.49826512507612752</v>
          </cell>
          <cell r="R169" t="e">
            <v>#DIV/0!</v>
          </cell>
          <cell r="W169">
            <v>0</v>
          </cell>
          <cell r="Y169" t="e">
            <v>#DIV/0!</v>
          </cell>
          <cell r="AB169">
            <v>0</v>
          </cell>
          <cell r="AD169" t="e">
            <v>#DIV/0!</v>
          </cell>
          <cell r="AE169" t="e">
            <v>#DIV/0!</v>
          </cell>
          <cell r="AF169">
            <v>0.25</v>
          </cell>
          <cell r="AG169" t="e">
            <v>#DIV/0!</v>
          </cell>
          <cell r="AO169">
            <v>0</v>
          </cell>
          <cell r="AQ169" t="e">
            <v>#DIV/0!</v>
          </cell>
          <cell r="AR169" t="e">
            <v>#DIV/0!</v>
          </cell>
          <cell r="BP169">
            <v>0.88029999999999997</v>
          </cell>
          <cell r="BQ169">
            <v>1782368.876671883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1782368.876671883</v>
          </cell>
          <cell r="BW169">
            <v>1782368.876671883</v>
          </cell>
          <cell r="BY169">
            <v>1604718.889131139</v>
          </cell>
          <cell r="BZ169">
            <v>177649.98754074401</v>
          </cell>
        </row>
        <row r="170">
          <cell r="B170" t="str">
            <v>100707460D</v>
          </cell>
          <cell r="N170">
            <v>0</v>
          </cell>
          <cell r="P170" t="e">
            <v>#DIV/0!</v>
          </cell>
          <cell r="Q170">
            <v>0.49826512507612752</v>
          </cell>
          <cell r="R170" t="e">
            <v>#DIV/0!</v>
          </cell>
          <cell r="W170">
            <v>0</v>
          </cell>
          <cell r="Y170" t="e">
            <v>#DIV/0!</v>
          </cell>
          <cell r="AB170">
            <v>0</v>
          </cell>
          <cell r="AD170" t="e">
            <v>#DIV/0!</v>
          </cell>
          <cell r="AE170" t="e">
            <v>#DIV/0!</v>
          </cell>
          <cell r="AF170">
            <v>0.25</v>
          </cell>
          <cell r="AG170" t="e">
            <v>#DIV/0!</v>
          </cell>
          <cell r="AO170">
            <v>0</v>
          </cell>
          <cell r="AQ170" t="e">
            <v>#DIV/0!</v>
          </cell>
          <cell r="AR170" t="e">
            <v>#DIV/0!</v>
          </cell>
          <cell r="BP170" t="e">
            <v>#N/A</v>
          </cell>
          <cell r="BQ170" t="e">
            <v>#N/A</v>
          </cell>
          <cell r="BR170" t="e">
            <v>#N/A</v>
          </cell>
          <cell r="BS170">
            <v>0</v>
          </cell>
          <cell r="BT170" t="e">
            <v>#N/A</v>
          </cell>
          <cell r="BU170">
            <v>0</v>
          </cell>
          <cell r="BV170" t="e">
            <v>#N/A</v>
          </cell>
          <cell r="BW170" t="e">
            <v>#N/A</v>
          </cell>
          <cell r="BY170">
            <v>0</v>
          </cell>
          <cell r="BZ170" t="e">
            <v>#N/A</v>
          </cell>
        </row>
        <row r="171">
          <cell r="B171" t="str">
            <v>200006260A</v>
          </cell>
          <cell r="N171">
            <v>0</v>
          </cell>
          <cell r="P171" t="e">
            <v>#DIV/0!</v>
          </cell>
          <cell r="Q171">
            <v>0.49826512507612752</v>
          </cell>
          <cell r="R171" t="e">
            <v>#DIV/0!</v>
          </cell>
          <cell r="W171">
            <v>0</v>
          </cell>
          <cell r="Y171" t="e">
            <v>#DIV/0!</v>
          </cell>
          <cell r="AB171">
            <v>0</v>
          </cell>
          <cell r="AD171" t="e">
            <v>#DIV/0!</v>
          </cell>
          <cell r="AE171" t="e">
            <v>#DIV/0!</v>
          </cell>
          <cell r="AF171">
            <v>0.25</v>
          </cell>
          <cell r="AG171" t="e">
            <v>#DIV/0!</v>
          </cell>
          <cell r="AO171">
            <v>0</v>
          </cell>
          <cell r="AQ171" t="e">
            <v>#DIV/0!</v>
          </cell>
          <cell r="AR171" t="e">
            <v>#DIV/0!</v>
          </cell>
          <cell r="BP171">
            <v>0.19409999999999999</v>
          </cell>
          <cell r="BQ171">
            <v>1392611.5038383442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1392611.5038383442</v>
          </cell>
          <cell r="BW171">
            <v>1392611.5038383442</v>
          </cell>
          <cell r="BY171">
            <v>2418854.4673345238</v>
          </cell>
          <cell r="BZ171">
            <v>-1026242.9634961796</v>
          </cell>
        </row>
        <row r="172">
          <cell r="B172" t="str">
            <v>100689130A</v>
          </cell>
          <cell r="N172">
            <v>0</v>
          </cell>
          <cell r="P172" t="e">
            <v>#DIV/0!</v>
          </cell>
          <cell r="Q172">
            <v>0.49826512507612752</v>
          </cell>
          <cell r="R172" t="e">
            <v>#DIV/0!</v>
          </cell>
          <cell r="W172">
            <v>0</v>
          </cell>
          <cell r="Y172" t="e">
            <v>#DIV/0!</v>
          </cell>
          <cell r="AB172">
            <v>0</v>
          </cell>
          <cell r="AD172" t="e">
            <v>#DIV/0!</v>
          </cell>
          <cell r="AE172" t="e">
            <v>#DIV/0!</v>
          </cell>
          <cell r="AF172">
            <v>0.25</v>
          </cell>
          <cell r="AG172" t="e">
            <v>#DIV/0!</v>
          </cell>
          <cell r="AO172">
            <v>0</v>
          </cell>
          <cell r="AQ172" t="e">
            <v>#DIV/0!</v>
          </cell>
          <cell r="AR172" t="e">
            <v>#DIV/0!</v>
          </cell>
          <cell r="BP172">
            <v>0.2697</v>
          </cell>
          <cell r="BQ172" t="e">
            <v>#N/A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 t="e">
            <v>#N/A</v>
          </cell>
          <cell r="BW172" t="e">
            <v>#N/A</v>
          </cell>
          <cell r="BY172">
            <v>0</v>
          </cell>
          <cell r="BZ172" t="e">
            <v>#N/A</v>
          </cell>
        </row>
        <row r="173">
          <cell r="B173" t="str">
            <v>200213300A</v>
          </cell>
          <cell r="N173">
            <v>0</v>
          </cell>
          <cell r="P173" t="e">
            <v>#DIV/0!</v>
          </cell>
          <cell r="Q173">
            <v>0.49826512507612752</v>
          </cell>
          <cell r="R173" t="e">
            <v>#DIV/0!</v>
          </cell>
          <cell r="W173">
            <v>0</v>
          </cell>
          <cell r="Y173" t="e">
            <v>#DIV/0!</v>
          </cell>
          <cell r="AB173">
            <v>0</v>
          </cell>
          <cell r="AD173" t="e">
            <v>#DIV/0!</v>
          </cell>
          <cell r="AE173" t="e">
            <v>#DIV/0!</v>
          </cell>
          <cell r="AF173">
            <v>0.25</v>
          </cell>
          <cell r="AG173" t="e">
            <v>#DIV/0!</v>
          </cell>
          <cell r="AO173">
            <v>0</v>
          </cell>
          <cell r="AQ173" t="e">
            <v>#DIV/0!</v>
          </cell>
          <cell r="AR173" t="e">
            <v>#DIV/0!</v>
          </cell>
          <cell r="BP173">
            <v>0.54133163637100101</v>
          </cell>
          <cell r="BQ173">
            <v>-1290674.1141557726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-1290674.1141557726</v>
          </cell>
          <cell r="BW173">
            <v>-1290674.1141557726</v>
          </cell>
          <cell r="BY173">
            <v>0</v>
          </cell>
          <cell r="BZ173">
            <v>-1290674.1141557726</v>
          </cell>
        </row>
      </sheetData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88"/>
  <sheetViews>
    <sheetView tabSelected="1" zoomScaleNormal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E12" sqref="E12"/>
    </sheetView>
  </sheetViews>
  <sheetFormatPr defaultColWidth="9" defaultRowHeight="12" x14ac:dyDescent="0.2"/>
  <cols>
    <col min="1" max="1" width="59" style="6" bestFit="1" customWidth="1"/>
    <col min="2" max="2" width="12.625" style="20" bestFit="1" customWidth="1"/>
    <col min="3" max="3" width="11.75" style="6" bestFit="1" customWidth="1"/>
    <col min="4" max="4" width="12.625" style="6" bestFit="1" customWidth="1"/>
    <col min="5" max="5" width="25.625" style="6" bestFit="1" customWidth="1"/>
    <col min="6" max="6" width="17.5" style="6" bestFit="1" customWidth="1"/>
    <col min="7" max="7" width="15.25" style="6" bestFit="1" customWidth="1"/>
    <col min="8" max="8" width="7.5" style="6" bestFit="1" customWidth="1"/>
    <col min="9" max="9" width="7.125" style="6" bestFit="1" customWidth="1"/>
    <col min="10" max="10" width="7.75" style="6" bestFit="1" customWidth="1"/>
    <col min="11" max="11" width="10.125" style="6" bestFit="1" customWidth="1"/>
    <col min="12" max="12" width="6" style="7" bestFit="1" customWidth="1"/>
    <col min="13" max="13" width="10.5" style="6" bestFit="1" customWidth="1"/>
    <col min="14" max="14" width="13.625" style="6" bestFit="1" customWidth="1"/>
    <col min="15" max="15" width="10" style="6" bestFit="1" customWidth="1"/>
    <col min="16" max="16" width="12.625" style="6" bestFit="1" customWidth="1"/>
    <col min="17" max="17" width="7" style="6" bestFit="1" customWidth="1"/>
    <col min="18" max="18" width="2.625" style="8" customWidth="1"/>
    <col min="19" max="16384" width="9" style="8"/>
  </cols>
  <sheetData>
    <row r="1" spans="1:17" ht="42.75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/>
      <c r="Q1" s="8"/>
    </row>
    <row r="2" spans="1:17" ht="12.75" x14ac:dyDescent="0.2">
      <c r="A2" s="9" t="s">
        <v>4</v>
      </c>
      <c r="B2" s="10">
        <v>40701863</v>
      </c>
      <c r="C2" s="11">
        <v>3273248</v>
      </c>
      <c r="D2" s="12">
        <f>SUM(B2:C2)</f>
        <v>43975111</v>
      </c>
      <c r="E2" s="13"/>
      <c r="Q2" s="8"/>
    </row>
    <row r="3" spans="1:17" ht="12.75" x14ac:dyDescent="0.2">
      <c r="A3" s="14" t="s">
        <v>5</v>
      </c>
      <c r="B3" s="10">
        <f>B2*0.3901</f>
        <v>15877796.7563</v>
      </c>
      <c r="C3" s="15">
        <v>0</v>
      </c>
      <c r="D3" s="12">
        <f>SUM(B3:C3)</f>
        <v>15877796.7563</v>
      </c>
      <c r="E3" s="16"/>
      <c r="Q3" s="8"/>
    </row>
    <row r="4" spans="1:17" ht="12.75" x14ac:dyDescent="0.2">
      <c r="A4" s="14" t="s">
        <v>6</v>
      </c>
      <c r="B4" s="15">
        <v>0</v>
      </c>
      <c r="C4" s="10">
        <f>C2*0.3901</f>
        <v>1276894.0448</v>
      </c>
      <c r="D4" s="12">
        <f>SUM(B4:C4)</f>
        <v>1276894.0448</v>
      </c>
      <c r="E4" s="16"/>
      <c r="Q4" s="8"/>
    </row>
    <row r="5" spans="1:17" ht="13.5" thickBot="1" x14ac:dyDescent="0.25">
      <c r="A5" s="17" t="s">
        <v>7</v>
      </c>
      <c r="B5" s="18">
        <f>B2*0.6099</f>
        <v>24824066.243700001</v>
      </c>
      <c r="C5" s="18">
        <f>C2*0.6099</f>
        <v>1996353.9552</v>
      </c>
      <c r="D5" s="19">
        <f>SUM(B5:C5)</f>
        <v>26820420.198900003</v>
      </c>
      <c r="E5" s="13"/>
      <c r="Q5" s="8"/>
    </row>
    <row r="6" spans="1:17" x14ac:dyDescent="0.2">
      <c r="D6" s="21"/>
      <c r="E6" s="21"/>
    </row>
    <row r="7" spans="1:17" s="26" customFormat="1" ht="12.75" x14ac:dyDescent="0.2">
      <c r="A7" s="22" t="s">
        <v>8</v>
      </c>
      <c r="B7" s="23">
        <f>B22+B43+B75</f>
        <v>8855</v>
      </c>
      <c r="C7" s="24"/>
      <c r="D7" s="24"/>
      <c r="E7" s="24"/>
      <c r="F7" s="24"/>
      <c r="G7" s="24"/>
      <c r="H7" s="24"/>
      <c r="I7" s="24"/>
      <c r="J7" s="24"/>
      <c r="K7" s="24"/>
      <c r="L7" s="25"/>
      <c r="M7" s="24"/>
      <c r="N7" s="24"/>
      <c r="O7" s="24"/>
      <c r="P7" s="24"/>
      <c r="Q7" s="24"/>
    </row>
    <row r="8" spans="1:17" s="26" customFormat="1" ht="12.75" x14ac:dyDescent="0.2">
      <c r="A8" s="22" t="s">
        <v>9</v>
      </c>
      <c r="B8" s="23">
        <f>H22+H43+H75</f>
        <v>392980</v>
      </c>
      <c r="C8" s="24"/>
      <c r="D8" s="24"/>
      <c r="E8" s="24"/>
      <c r="F8" s="24"/>
      <c r="G8" s="24"/>
      <c r="H8" s="24"/>
      <c r="I8" s="24"/>
      <c r="J8" s="24"/>
      <c r="K8" s="24"/>
      <c r="L8" s="25"/>
      <c r="M8" s="24"/>
      <c r="N8" s="24"/>
      <c r="O8" s="24"/>
      <c r="P8" s="24"/>
      <c r="Q8" s="24"/>
    </row>
    <row r="9" spans="1:17" s="26" customFormat="1" ht="12.75" x14ac:dyDescent="0.2">
      <c r="A9" s="22" t="s">
        <v>10</v>
      </c>
      <c r="B9" s="23">
        <f>H43+H75</f>
        <v>100126</v>
      </c>
      <c r="C9" s="24"/>
      <c r="D9" s="24"/>
      <c r="E9" s="24"/>
      <c r="F9" s="24"/>
      <c r="G9" s="24"/>
      <c r="H9" s="24"/>
      <c r="I9" s="24"/>
      <c r="J9" s="24"/>
      <c r="K9" s="24"/>
      <c r="L9" s="25"/>
      <c r="M9" s="24"/>
      <c r="N9" s="24"/>
      <c r="O9" s="24"/>
      <c r="P9" s="24"/>
      <c r="Q9" s="24"/>
    </row>
    <row r="10" spans="1:17" s="26" customFormat="1" ht="12.75" x14ac:dyDescent="0.2">
      <c r="A10" s="24"/>
      <c r="B10" s="27"/>
      <c r="C10" s="24"/>
      <c r="D10" s="24"/>
      <c r="E10" s="24"/>
      <c r="F10" s="24"/>
      <c r="G10" s="24"/>
      <c r="H10" s="24"/>
      <c r="I10" s="24"/>
      <c r="J10" s="24"/>
      <c r="K10" s="24"/>
      <c r="L10" s="25"/>
      <c r="M10" s="24"/>
      <c r="N10" s="24"/>
      <c r="O10" s="24"/>
      <c r="P10" s="24"/>
      <c r="Q10" s="24"/>
    </row>
    <row r="11" spans="1:17" s="35" customFormat="1" ht="102" x14ac:dyDescent="0.2">
      <c r="A11" s="28" t="s">
        <v>11</v>
      </c>
      <c r="B11" s="29" t="s">
        <v>12</v>
      </c>
      <c r="C11" s="30" t="s">
        <v>13</v>
      </c>
      <c r="D11" s="28" t="s">
        <v>14</v>
      </c>
      <c r="E11" s="28" t="s">
        <v>15</v>
      </c>
      <c r="F11" s="28" t="s">
        <v>15</v>
      </c>
      <c r="G11" s="28" t="s">
        <v>16</v>
      </c>
      <c r="H11" s="31" t="s">
        <v>17</v>
      </c>
      <c r="I11" s="32" t="s">
        <v>18</v>
      </c>
      <c r="J11" s="33" t="s">
        <v>19</v>
      </c>
      <c r="K11" s="32" t="s">
        <v>20</v>
      </c>
      <c r="L11" s="34" t="s">
        <v>21</v>
      </c>
      <c r="M11" s="29" t="s">
        <v>22</v>
      </c>
      <c r="N11" s="30" t="s">
        <v>23</v>
      </c>
      <c r="O11" s="30" t="s">
        <v>24</v>
      </c>
      <c r="P11" s="29" t="s">
        <v>25</v>
      </c>
      <c r="Q11" s="29" t="s">
        <v>26</v>
      </c>
    </row>
    <row r="12" spans="1:17" s="43" customFormat="1" ht="12.75" x14ac:dyDescent="0.2">
      <c r="A12" s="36" t="s">
        <v>27</v>
      </c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8"/>
      <c r="N12" s="40"/>
      <c r="O12" s="38"/>
      <c r="P12" s="41"/>
      <c r="Q12" s="42"/>
    </row>
    <row r="13" spans="1:17" s="26" customFormat="1" ht="12.75" x14ac:dyDescent="0.2">
      <c r="A13" s="44" t="s">
        <v>28</v>
      </c>
      <c r="B13" s="45">
        <v>620</v>
      </c>
      <c r="C13" s="46">
        <f>VLOOKUP(D13,[4]COMBO!$B$3:$BN$50,64,FALSE)+VLOOKUP(D13,[4]COMBO!$B$3:$BN$50,65,FALSE)</f>
        <v>2</v>
      </c>
      <c r="D13" s="44" t="s">
        <v>29</v>
      </c>
      <c r="E13" s="44" t="s">
        <v>30</v>
      </c>
      <c r="F13" s="44" t="s">
        <v>31</v>
      </c>
      <c r="G13" s="47" t="s">
        <v>32</v>
      </c>
      <c r="H13" s="48">
        <f>VLOOKUP(D13,[4]COMBO!$B$3:$BZ$173,11,FALSE)</f>
        <v>46593</v>
      </c>
      <c r="I13" s="48">
        <f>VLOOKUP(D13,[4]COMBO!$B$3:$BZ$173,14,FALSE)</f>
        <v>131830</v>
      </c>
      <c r="J13" s="49">
        <f>VLOOKUP(D13,[4]COMBO!$B$3:$BZ$173,15,FALSE)</f>
        <v>0.45920503678980507</v>
      </c>
      <c r="K13" s="50">
        <f>VLOOKUP(D13,[4]COMBO!$B$3:$BZ$173,40,FALSE)</f>
        <v>631538641.22999775</v>
      </c>
      <c r="L13" s="51">
        <f>VLOOKUP(D13,[4]COMBO!$B$3:$BZ$173,67,FALSE)</f>
        <v>0.21779999999999999</v>
      </c>
      <c r="M13" s="52">
        <f>VLOOKUP(D13,[4]COMBO!$B$3:$BZ$173,77,FALSE)</f>
        <v>16091345.037557013</v>
      </c>
      <c r="N13" s="52">
        <f t="shared" ref="N13:N21" si="0">L13*K13</f>
        <v>137549116.05989352</v>
      </c>
      <c r="O13" s="53">
        <f t="shared" ref="O13:O21" si="1">N13/$N$22</f>
        <v>0.14572008299506622</v>
      </c>
      <c r="P13" s="54">
        <f>ROUND(O13*($B$25+$B$26),0)</f>
        <v>4649920</v>
      </c>
      <c r="Q13" s="46">
        <f t="shared" ref="Q13:Q21" si="2">+IF(P13&gt;M13,1,0)</f>
        <v>0</v>
      </c>
    </row>
    <row r="14" spans="1:17" s="26" customFormat="1" ht="12.75" x14ac:dyDescent="0.2">
      <c r="A14" s="44" t="s">
        <v>33</v>
      </c>
      <c r="B14" s="45">
        <v>629</v>
      </c>
      <c r="C14" s="46">
        <f>VLOOKUP(D14,[4]COMBO!$B$3:$BN$50,64,FALSE)+VLOOKUP(D14,[4]COMBO!$B$3:$BN$50,65,FALSE)</f>
        <v>2</v>
      </c>
      <c r="D14" s="44" t="s">
        <v>34</v>
      </c>
      <c r="E14" s="44" t="s">
        <v>35</v>
      </c>
      <c r="F14" s="44" t="s">
        <v>36</v>
      </c>
      <c r="G14" s="47" t="s">
        <v>37</v>
      </c>
      <c r="H14" s="48">
        <f>VLOOKUP(D14,[4]COMBO!$B$3:$BZ$173,11,FALSE)</f>
        <v>59464</v>
      </c>
      <c r="I14" s="48">
        <f>VLOOKUP(D14,[4]COMBO!$B$3:$BZ$173,14,FALSE)</f>
        <v>152853</v>
      </c>
      <c r="J14" s="49">
        <f>VLOOKUP(D14,[4]COMBO!$B$3:$BZ$173,15,FALSE)</f>
        <v>0.45938908624626273</v>
      </c>
      <c r="K14" s="50">
        <f>VLOOKUP(D14,[4]COMBO!$B$3:$BZ$173,40,FALSE)</f>
        <v>627902166</v>
      </c>
      <c r="L14" s="51">
        <f>VLOOKUP(D14,[4]COMBO!$B$3:$BZ$173,67,FALSE)</f>
        <v>0.1905</v>
      </c>
      <c r="M14" s="52">
        <f>VLOOKUP(D14,[4]COMBO!$B$3:$BZ$173,77,FALSE)</f>
        <v>6826278.5190324634</v>
      </c>
      <c r="N14" s="52">
        <f t="shared" si="0"/>
        <v>119615362.623</v>
      </c>
      <c r="O14" s="53">
        <f t="shared" si="1"/>
        <v>0.12672099296747741</v>
      </c>
      <c r="P14" s="54">
        <f t="shared" ref="P14:P21" si="3">ROUND(O14*($B$25+$B$26),0)</f>
        <v>4043660</v>
      </c>
      <c r="Q14" s="46">
        <f t="shared" si="2"/>
        <v>0</v>
      </c>
    </row>
    <row r="15" spans="1:17" s="26" customFormat="1" ht="12.75" x14ac:dyDescent="0.2">
      <c r="A15" s="44" t="s">
        <v>38</v>
      </c>
      <c r="B15" s="45">
        <v>389</v>
      </c>
      <c r="C15" s="46">
        <f>VLOOKUP(D15,[4]COMBO!$B$3:$BN$50,64,FALSE)+VLOOKUP(D15,[4]COMBO!$B$3:$BN$50,65,FALSE)</f>
        <v>2</v>
      </c>
      <c r="D15" s="44" t="s">
        <v>39</v>
      </c>
      <c r="E15" s="44" t="s">
        <v>40</v>
      </c>
      <c r="F15" s="44"/>
      <c r="G15" s="55">
        <v>370106</v>
      </c>
      <c r="H15" s="48">
        <f>VLOOKUP(D15,[4]COMBO!$B$3:$BZ$173,11,FALSE)</f>
        <v>13280</v>
      </c>
      <c r="I15" s="48">
        <f>VLOOKUP(D15,[4]COMBO!$B$3:$BZ$173,14,FALSE)</f>
        <v>72229</v>
      </c>
      <c r="J15" s="49">
        <f>VLOOKUP(D15,[4]COMBO!$B$3:$BZ$173,15,FALSE)</f>
        <v>0.29986570491076991</v>
      </c>
      <c r="K15" s="50">
        <f>VLOOKUP(D15,[4]COMBO!$B$3:$BZ$173,40,FALSE)</f>
        <v>408611150</v>
      </c>
      <c r="L15" s="51">
        <f>VLOOKUP(D15,[4]COMBO!$B$3:$BZ$173,67,FALSE)</f>
        <v>0.17780000000000001</v>
      </c>
      <c r="M15" s="52">
        <f>VLOOKUP(D15,[4]COMBO!$B$3:$BZ$173,77,FALSE)</f>
        <v>16690510.16319936</v>
      </c>
      <c r="N15" s="52">
        <f t="shared" si="0"/>
        <v>72651062.469999999</v>
      </c>
      <c r="O15" s="53">
        <f t="shared" si="1"/>
        <v>7.6966825786058318E-2</v>
      </c>
      <c r="P15" s="54">
        <f t="shared" si="3"/>
        <v>2456007</v>
      </c>
      <c r="Q15" s="46">
        <f t="shared" si="2"/>
        <v>0</v>
      </c>
    </row>
    <row r="16" spans="1:17" s="26" customFormat="1" ht="12.75" x14ac:dyDescent="0.2">
      <c r="A16" s="44" t="s">
        <v>41</v>
      </c>
      <c r="B16" s="46">
        <v>349</v>
      </c>
      <c r="C16" s="46">
        <f>VLOOKUP(D16,[4]COMBO!$B$3:$BN$50,64,FALSE)+VLOOKUP(D16,[4]COMBO!$B$3:$BN$50,65,FALSE)</f>
        <v>2</v>
      </c>
      <c r="D16" s="44" t="s">
        <v>42</v>
      </c>
      <c r="E16" s="44"/>
      <c r="F16" s="44"/>
      <c r="G16" s="47" t="s">
        <v>43</v>
      </c>
      <c r="H16" s="48">
        <f>VLOOKUP(D16,[4]COMBO!$B$3:$BZ$173,11,FALSE)</f>
        <v>17796</v>
      </c>
      <c r="I16" s="48">
        <f>VLOOKUP(D16,[4]COMBO!$B$3:$BZ$173,14,FALSE)</f>
        <v>87221</v>
      </c>
      <c r="J16" s="49">
        <f>VLOOKUP(D16,[4]COMBO!$B$3:$BZ$173,15,FALSE)</f>
        <v>0.25675009458731268</v>
      </c>
      <c r="K16" s="50">
        <f>VLOOKUP(D16,[4]COMBO!$B$3:$BZ$173,40,FALSE)</f>
        <v>265559467</v>
      </c>
      <c r="L16" s="51">
        <f>VLOOKUP(D16,[4]COMBO!$B$3:$BZ$173,67,FALSE)</f>
        <v>0.27060000000000001</v>
      </c>
      <c r="M16" s="52">
        <f>VLOOKUP(D16,[4]COMBO!$B$3:$BZ$173,77,FALSE)</f>
        <v>11900031.460703174</v>
      </c>
      <c r="N16" s="52">
        <f t="shared" si="0"/>
        <v>71860391.770199999</v>
      </c>
      <c r="O16" s="53">
        <f t="shared" si="1"/>
        <v>7.6129186088348788E-2</v>
      </c>
      <c r="P16" s="54">
        <f t="shared" si="3"/>
        <v>2429278</v>
      </c>
      <c r="Q16" s="46">
        <f t="shared" si="2"/>
        <v>0</v>
      </c>
    </row>
    <row r="17" spans="1:17" s="26" customFormat="1" ht="12.75" x14ac:dyDescent="0.2">
      <c r="A17" s="44" t="s">
        <v>44</v>
      </c>
      <c r="B17" s="46">
        <v>320</v>
      </c>
      <c r="C17" s="46">
        <f>VLOOKUP(D17,[4]COMBO!$B$3:$BN$50,64,FALSE)+VLOOKUP(D17,[4]COMBO!$B$3:$BN$50,65,FALSE)</f>
        <v>2</v>
      </c>
      <c r="D17" s="44" t="s">
        <v>45</v>
      </c>
      <c r="E17" s="44" t="s">
        <v>46</v>
      </c>
      <c r="F17" s="44" t="s">
        <v>47</v>
      </c>
      <c r="G17" s="55">
        <v>370025</v>
      </c>
      <c r="H17" s="48">
        <f>VLOOKUP(D17,[4]COMBO!$B$3:$BZ$173,11,FALSE)</f>
        <v>9799</v>
      </c>
      <c r="I17" s="48">
        <f>VLOOKUP(D17,[4]COMBO!$B$3:$BZ$173,14,FALSE)</f>
        <v>42950</v>
      </c>
      <c r="J17" s="49">
        <f>VLOOKUP(D17,[4]COMBO!$B$3:$BZ$173,15,FALSE)</f>
        <v>0.39625145518044236</v>
      </c>
      <c r="K17" s="50">
        <f>VLOOKUP(D17,[4]COMBO!$B$3:$BZ$173,40,FALSE)</f>
        <v>110286831</v>
      </c>
      <c r="L17" s="51">
        <f>VLOOKUP(D17,[4]COMBO!$B$3:$BZ$173,67,FALSE)</f>
        <v>0.28050000000000003</v>
      </c>
      <c r="M17" s="52">
        <f>VLOOKUP(D17,[4]COMBO!$B$3:$BZ$173,77,FALSE)</f>
        <v>6332490.3002627641</v>
      </c>
      <c r="N17" s="52">
        <f t="shared" si="0"/>
        <v>30935456.095500004</v>
      </c>
      <c r="O17" s="53">
        <f t="shared" si="1"/>
        <v>3.2773145759537915E-2</v>
      </c>
      <c r="P17" s="54">
        <f t="shared" si="3"/>
        <v>1045789</v>
      </c>
      <c r="Q17" s="46">
        <f t="shared" si="2"/>
        <v>0</v>
      </c>
    </row>
    <row r="18" spans="1:17" s="26" customFormat="1" ht="12.75" x14ac:dyDescent="0.2">
      <c r="A18" s="44" t="s">
        <v>48</v>
      </c>
      <c r="B18" s="46">
        <v>387</v>
      </c>
      <c r="C18" s="46">
        <f>VLOOKUP(D18,[4]COMBO!$B$3:$BN$50,64,FALSE)+VLOOKUP(D18,[4]COMBO!$B$3:$BN$50,65,FALSE)</f>
        <v>2</v>
      </c>
      <c r="D18" s="44" t="s">
        <v>49</v>
      </c>
      <c r="E18" s="44"/>
      <c r="F18" s="44"/>
      <c r="G18" s="47" t="s">
        <v>50</v>
      </c>
      <c r="H18" s="48">
        <f>VLOOKUP(D18,[4]COMBO!$B$3:$BZ$173,11,FALSE)</f>
        <v>17977</v>
      </c>
      <c r="I18" s="48">
        <f>VLOOKUP(D18,[4]COMBO!$B$3:$BZ$173,14,FALSE)</f>
        <v>85377</v>
      </c>
      <c r="J18" s="49">
        <f>VLOOKUP(D18,[4]COMBO!$B$3:$BZ$173,15,FALSE)</f>
        <v>0.21061878491865491</v>
      </c>
      <c r="K18" s="50">
        <f>VLOOKUP(D18,[4]COMBO!$B$3:$BZ$173,40,FALSE)</f>
        <v>314713183.57000005</v>
      </c>
      <c r="L18" s="51">
        <f>VLOOKUP(D18,[4]COMBO!$B$3:$BZ$173,67,FALSE)</f>
        <v>0.20749999999999999</v>
      </c>
      <c r="M18" s="52">
        <f>VLOOKUP(D18,[4]COMBO!$B$3:$BZ$173,77,FALSE)</f>
        <v>8310233.2722836901</v>
      </c>
      <c r="N18" s="52">
        <f t="shared" si="0"/>
        <v>65302985.590775006</v>
      </c>
      <c r="O18" s="53">
        <f t="shared" si="1"/>
        <v>6.9182243788246375E-2</v>
      </c>
      <c r="P18" s="54">
        <f t="shared" si="3"/>
        <v>2207601</v>
      </c>
      <c r="Q18" s="46">
        <f t="shared" si="2"/>
        <v>0</v>
      </c>
    </row>
    <row r="19" spans="1:17" s="26" customFormat="1" ht="12.75" x14ac:dyDescent="0.2">
      <c r="A19" s="44" t="s">
        <v>51</v>
      </c>
      <c r="B19" s="46">
        <v>1112</v>
      </c>
      <c r="C19" s="46">
        <f>VLOOKUP(D19,[4]COMBO!$B$3:$BN$50,64,FALSE)+VLOOKUP(D19,[4]COMBO!$B$3:$BN$50,65,FALSE)</f>
        <v>2</v>
      </c>
      <c r="D19" s="44" t="s">
        <v>52</v>
      </c>
      <c r="E19" s="44" t="s">
        <v>53</v>
      </c>
      <c r="F19" s="44"/>
      <c r="G19" s="47" t="s">
        <v>54</v>
      </c>
      <c r="H19" s="48">
        <f>VLOOKUP(D19,[4]COMBO!$B$3:$BZ$173,11,FALSE)</f>
        <v>47924</v>
      </c>
      <c r="I19" s="48">
        <f>VLOOKUP(D19,[4]COMBO!$B$3:$BZ$173,14,FALSE)</f>
        <v>227008</v>
      </c>
      <c r="J19" s="49">
        <f>VLOOKUP(D19,[4]COMBO!$B$3:$BZ$173,15,FALSE)</f>
        <v>0.30014360727375244</v>
      </c>
      <c r="K19" s="50">
        <f>VLOOKUP(D19,[4]COMBO!$B$3:$BZ$173,40,FALSE)</f>
        <v>661479048</v>
      </c>
      <c r="L19" s="51">
        <f>VLOOKUP(D19,[4]COMBO!$B$3:$BZ$173,67,FALSE)</f>
        <v>0.27300000000000002</v>
      </c>
      <c r="M19" s="52">
        <f>VLOOKUP(D19,[4]COMBO!$B$3:$BZ$173,77,FALSE)</f>
        <v>650997.2152954787</v>
      </c>
      <c r="N19" s="52">
        <f t="shared" si="0"/>
        <v>180583780.104</v>
      </c>
      <c r="O19" s="53">
        <f t="shared" si="1"/>
        <v>0.19131117798575578</v>
      </c>
      <c r="P19" s="54">
        <v>650997</v>
      </c>
      <c r="Q19" s="46">
        <f t="shared" si="2"/>
        <v>0</v>
      </c>
    </row>
    <row r="20" spans="1:17" s="26" customFormat="1" ht="12.75" x14ac:dyDescent="0.2">
      <c r="A20" s="44" t="s">
        <v>55</v>
      </c>
      <c r="B20" s="46">
        <v>686</v>
      </c>
      <c r="C20" s="46">
        <f>VLOOKUP(D20,[4]COMBO!$B$3:$BN$50,64,FALSE)+VLOOKUP(D20,[4]COMBO!$B$3:$BN$50,65,FALSE)</f>
        <v>2</v>
      </c>
      <c r="D20" s="44" t="s">
        <v>56</v>
      </c>
      <c r="E20" s="44" t="s">
        <v>57</v>
      </c>
      <c r="F20" s="44" t="s">
        <v>58</v>
      </c>
      <c r="G20" s="47" t="s">
        <v>59</v>
      </c>
      <c r="H20" s="48">
        <f>VLOOKUP(D20,[4]COMBO!$B$3:$BZ$173,11,FALSE)</f>
        <v>57781</v>
      </c>
      <c r="I20" s="48">
        <f>VLOOKUP(D20,[4]COMBO!$B$3:$BZ$173,14,FALSE)</f>
        <v>136890</v>
      </c>
      <c r="J20" s="49">
        <f>VLOOKUP(D20,[4]COMBO!$B$3:$BZ$173,15,FALSE)</f>
        <v>0.52542187157571774</v>
      </c>
      <c r="K20" s="50">
        <f>VLOOKUP(D20,[4]COMBO!$B$3:$BZ$173,40,FALSE)</f>
        <v>564992198.67000008</v>
      </c>
      <c r="L20" s="51">
        <f>VLOOKUP(D20,[4]COMBO!$B$3:$BZ$173,67,FALSE)</f>
        <v>0.26769999999999999</v>
      </c>
      <c r="M20" s="52">
        <f>VLOOKUP(D20,[4]COMBO!$B$3:$BZ$173,77,FALSE)</f>
        <v>18326348.443919536</v>
      </c>
      <c r="N20" s="52">
        <f t="shared" si="0"/>
        <v>151248411.58395901</v>
      </c>
      <c r="O20" s="53">
        <f t="shared" si="1"/>
        <v>0.16023317139522375</v>
      </c>
      <c r="P20" s="54">
        <f t="shared" si="3"/>
        <v>5113031</v>
      </c>
      <c r="Q20" s="46">
        <f t="shared" si="2"/>
        <v>0</v>
      </c>
    </row>
    <row r="21" spans="1:17" s="26" customFormat="1" ht="12.75" x14ac:dyDescent="0.2">
      <c r="A21" s="44" t="s">
        <v>60</v>
      </c>
      <c r="B21" s="56">
        <v>703</v>
      </c>
      <c r="C21" s="56">
        <f>VLOOKUP(D21,[4]COMBO!$B$3:$BN$50,64,FALSE)+VLOOKUP(D21,[4]COMBO!$B$3:$BN$50,65,FALSE)</f>
        <v>2</v>
      </c>
      <c r="D21" s="44" t="s">
        <v>61</v>
      </c>
      <c r="E21" s="44" t="s">
        <v>62</v>
      </c>
      <c r="F21" s="44"/>
      <c r="G21" s="57" t="s">
        <v>63</v>
      </c>
      <c r="H21" s="58">
        <f>VLOOKUP(D21,[4]COMBO!$B$3:$BZ$173,11,FALSE)</f>
        <v>22240</v>
      </c>
      <c r="I21" s="58">
        <f>VLOOKUP(D21,[4]COMBO!$B$3:$BZ$173,14,FALSE)</f>
        <v>152709</v>
      </c>
      <c r="J21" s="49">
        <f>VLOOKUP(D21,[4]COMBO!$B$3:$BZ$173,15,FALSE)</f>
        <v>0.25927090086373428</v>
      </c>
      <c r="K21" s="50">
        <f>VLOOKUP(D21,[4]COMBO!$B$3:$BZ$173,40,FALSE)</f>
        <v>383284327.97000003</v>
      </c>
      <c r="L21" s="51">
        <f>VLOOKUP(D21,[4]COMBO!$B$3:$BZ$173,67,FALSE)</f>
        <v>0.2979</v>
      </c>
      <c r="M21" s="52">
        <f>VLOOKUP(D21,[4]COMBO!$B$3:$BZ$173,77,FALSE)</f>
        <v>12183047.159152374</v>
      </c>
      <c r="N21" s="52">
        <f t="shared" si="0"/>
        <v>114180401.30226301</v>
      </c>
      <c r="O21" s="59">
        <f t="shared" si="1"/>
        <v>0.12096317323428543</v>
      </c>
      <c r="P21" s="60">
        <f t="shared" si="3"/>
        <v>3859928</v>
      </c>
      <c r="Q21" s="56">
        <f t="shared" si="2"/>
        <v>0</v>
      </c>
    </row>
    <row r="22" spans="1:17" s="66" customFormat="1" ht="12.75" x14ac:dyDescent="0.2">
      <c r="A22" s="22" t="s">
        <v>64</v>
      </c>
      <c r="B22" s="23">
        <f>SUM(B13:B21)</f>
        <v>5195</v>
      </c>
      <c r="C22" s="61"/>
      <c r="D22" s="61"/>
      <c r="E22" s="61"/>
      <c r="F22" s="61"/>
      <c r="G22" s="61"/>
      <c r="H22" s="23">
        <f>SUM(H13:H21)</f>
        <v>292854</v>
      </c>
      <c r="I22" s="23"/>
      <c r="J22" s="61"/>
      <c r="K22" s="23"/>
      <c r="L22" s="62"/>
      <c r="M22" s="23"/>
      <c r="N22" s="63">
        <f>SUM(N13:N21)</f>
        <v>943926967.59959054</v>
      </c>
      <c r="O22" s="64">
        <f>SUM(O13:O21)</f>
        <v>1</v>
      </c>
      <c r="P22" s="65">
        <f>SUM(P13:P21)</f>
        <v>26456211</v>
      </c>
      <c r="Q22" s="61"/>
    </row>
    <row r="23" spans="1:17" s="26" customFormat="1" ht="12.75" x14ac:dyDescent="0.2">
      <c r="A23" s="22" t="s">
        <v>65</v>
      </c>
      <c r="B23" s="64">
        <v>0.65</v>
      </c>
      <c r="C23" s="24"/>
      <c r="D23" s="24"/>
      <c r="E23" s="24"/>
      <c r="F23" s="24"/>
      <c r="G23" s="24"/>
      <c r="H23" s="24"/>
      <c r="I23" s="24"/>
      <c r="J23" s="24"/>
      <c r="K23" s="24"/>
      <c r="L23" s="25"/>
      <c r="M23" s="24"/>
      <c r="N23" s="24"/>
      <c r="O23" s="24"/>
      <c r="P23" s="24"/>
      <c r="Q23" s="24"/>
    </row>
    <row r="24" spans="1:17" s="26" customFormat="1" ht="12.75" x14ac:dyDescent="0.2">
      <c r="A24" s="22" t="s">
        <v>66</v>
      </c>
      <c r="B24" s="23">
        <f>COUNT(B13:B21)</f>
        <v>9</v>
      </c>
      <c r="C24" s="24"/>
      <c r="D24" s="24"/>
      <c r="E24" s="24"/>
      <c r="F24" s="24"/>
      <c r="G24" s="24"/>
      <c r="H24" s="24"/>
      <c r="I24" s="24"/>
      <c r="J24" s="24"/>
      <c r="K24" s="24"/>
      <c r="L24" s="25"/>
      <c r="M24" s="24"/>
      <c r="N24" s="24"/>
      <c r="O24" s="24"/>
      <c r="P24" s="67"/>
      <c r="Q24" s="24"/>
    </row>
    <row r="25" spans="1:17" s="26" customFormat="1" ht="12.75" x14ac:dyDescent="0.2">
      <c r="A25" s="22" t="s">
        <v>67</v>
      </c>
      <c r="B25" s="23">
        <f>B2*B23</f>
        <v>26456210.949999999</v>
      </c>
      <c r="C25" s="24"/>
      <c r="D25" s="24"/>
      <c r="E25" s="24"/>
      <c r="F25" s="24"/>
      <c r="G25" s="24"/>
      <c r="H25" s="24"/>
      <c r="I25" s="24"/>
      <c r="J25" s="24"/>
      <c r="K25" s="24"/>
      <c r="L25" s="25"/>
      <c r="M25" s="24"/>
      <c r="N25" s="24"/>
      <c r="O25" s="24"/>
      <c r="P25" s="24"/>
      <c r="Q25" s="24"/>
    </row>
    <row r="26" spans="1:17" s="26" customFormat="1" ht="12.75" x14ac:dyDescent="0.2">
      <c r="A26" s="22" t="s">
        <v>68</v>
      </c>
      <c r="B26" s="23">
        <f>4410372+843754+161420+30879+5907+1132+217+41+8+2</f>
        <v>5453732</v>
      </c>
      <c r="C26" s="24"/>
      <c r="D26" s="24"/>
      <c r="E26" s="24"/>
      <c r="F26" s="24"/>
      <c r="G26" s="24"/>
      <c r="H26" s="24"/>
      <c r="I26" s="24"/>
      <c r="J26" s="24"/>
      <c r="K26" s="24"/>
      <c r="L26" s="25"/>
      <c r="M26" s="24"/>
      <c r="N26" s="24"/>
      <c r="O26" s="24"/>
      <c r="P26" s="24"/>
      <c r="Q26" s="24"/>
    </row>
    <row r="27" spans="1:17" s="26" customFormat="1" ht="12.75" x14ac:dyDescent="0.2">
      <c r="A27" s="24"/>
      <c r="B27" s="27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4"/>
      <c r="N27" s="24"/>
      <c r="O27" s="24"/>
      <c r="P27" s="24"/>
      <c r="Q27" s="24"/>
    </row>
    <row r="28" spans="1:17" s="43" customFormat="1" ht="12.75" x14ac:dyDescent="0.2">
      <c r="A28" s="36" t="s">
        <v>69</v>
      </c>
      <c r="B28" s="68"/>
      <c r="C28" s="41"/>
      <c r="D28" s="41"/>
      <c r="E28" s="41"/>
      <c r="F28" s="41"/>
      <c r="G28" s="41"/>
      <c r="H28" s="41"/>
      <c r="I28" s="41"/>
      <c r="J28" s="41"/>
      <c r="K28" s="41"/>
      <c r="L28" s="69"/>
      <c r="M28" s="41"/>
      <c r="N28" s="41"/>
      <c r="O28" s="41"/>
      <c r="P28" s="41"/>
      <c r="Q28" s="41"/>
    </row>
    <row r="29" spans="1:17" s="26" customFormat="1" ht="12.75" x14ac:dyDescent="0.2">
      <c r="A29" s="44" t="s">
        <v>70</v>
      </c>
      <c r="B29" s="45">
        <v>180</v>
      </c>
      <c r="C29" s="46">
        <f>VLOOKUP(D29,[4]COMBO!$B$3:$BN$50,64,FALSE)+VLOOKUP(D29,[4]COMBO!$B$3:$BN$50,65,FALSE)</f>
        <v>2</v>
      </c>
      <c r="D29" s="44" t="s">
        <v>71</v>
      </c>
      <c r="E29" s="44"/>
      <c r="F29" s="44"/>
      <c r="G29" s="55">
        <v>370202</v>
      </c>
      <c r="H29" s="48">
        <f>VLOOKUP(D29,[4]COMBO!$B$3:$BZ$173,11,FALSE)</f>
        <v>6682</v>
      </c>
      <c r="I29" s="48">
        <f>VLOOKUP(D29,[4]COMBO!$B$3:$BZ$173,14,FALSE)</f>
        <v>32135</v>
      </c>
      <c r="J29" s="49">
        <f>VLOOKUP(D29,[4]COMBO!$B$3:$BZ$173,15,FALSE)</f>
        <v>0.29158238680566362</v>
      </c>
      <c r="K29" s="50">
        <f>VLOOKUP(D29,[4]COMBO!$B$3:$BZ$173,40,FALSE)</f>
        <v>147742351.82000005</v>
      </c>
      <c r="L29" s="51">
        <f>VLOOKUP(D29,[4]COMBO!$B$3:$BZ$173,67,FALSE)</f>
        <v>0.1996</v>
      </c>
      <c r="M29" s="52">
        <f>VLOOKUP(D29,[4]COMBO!$B$3:$BZ$173,77,FALSE)</f>
        <v>2137894.0147270653</v>
      </c>
      <c r="N29" s="52">
        <f t="shared" ref="N29:N42" si="4">L29*K29</f>
        <v>29489373.42327201</v>
      </c>
      <c r="O29" s="53">
        <f t="shared" ref="O29:O42" si="5">N29/$N$43</f>
        <v>6.4968945890714128E-2</v>
      </c>
      <c r="P29" s="54">
        <f>ROUND(O29*($B$46+$B$47),0)</f>
        <v>646712</v>
      </c>
      <c r="Q29" s="46">
        <f t="shared" ref="Q29:Q42" si="6">+IF(P29&gt;M29,1,0)</f>
        <v>0</v>
      </c>
    </row>
    <row r="30" spans="1:17" s="26" customFormat="1" ht="12.75" x14ac:dyDescent="0.2">
      <c r="A30" s="44" t="s">
        <v>72</v>
      </c>
      <c r="B30" s="45">
        <v>283</v>
      </c>
      <c r="C30" s="46">
        <f>VLOOKUP(D30,[4]COMBO!$B$3:$BN$50,64,FALSE)+VLOOKUP(D30,[4]COMBO!$B$3:$BN$50,65,FALSE)</f>
        <v>2</v>
      </c>
      <c r="D30" s="44" t="s">
        <v>73</v>
      </c>
      <c r="E30" s="44"/>
      <c r="F30" s="44"/>
      <c r="G30" s="47" t="s">
        <v>74</v>
      </c>
      <c r="H30" s="48">
        <f>VLOOKUP(D30,[4]COMBO!$B$3:$BZ$173,11,FALSE)</f>
        <v>8369</v>
      </c>
      <c r="I30" s="48">
        <f>VLOOKUP(D30,[4]COMBO!$B$3:$BZ$173,14,FALSE)</f>
        <v>44978</v>
      </c>
      <c r="J30" s="49">
        <f>VLOOKUP(D30,[4]COMBO!$B$3:$BZ$173,15,FALSE)</f>
        <v>0.24560896438258703</v>
      </c>
      <c r="K30" s="50">
        <f>VLOOKUP(D30,[4]COMBO!$B$3:$BZ$173,40,FALSE)</f>
        <v>162992304.66000003</v>
      </c>
      <c r="L30" s="51">
        <f>VLOOKUP(D30,[4]COMBO!$B$3:$BZ$173,67,FALSE)</f>
        <v>0.28260000000000002</v>
      </c>
      <c r="M30" s="52">
        <f>VLOOKUP(D30,[4]COMBO!$B$3:$BZ$173,77,FALSE)</f>
        <v>414408.72664296255</v>
      </c>
      <c r="N30" s="52">
        <f t="shared" si="4"/>
        <v>46061625.296916008</v>
      </c>
      <c r="O30" s="53">
        <f t="shared" si="5"/>
        <v>0.10147978387333408</v>
      </c>
      <c r="P30" s="54">
        <v>414408</v>
      </c>
      <c r="Q30" s="46">
        <f t="shared" si="6"/>
        <v>0</v>
      </c>
    </row>
    <row r="31" spans="1:17" s="26" customFormat="1" ht="12.75" x14ac:dyDescent="0.2">
      <c r="A31" s="44" t="s">
        <v>75</v>
      </c>
      <c r="B31" s="45">
        <v>238</v>
      </c>
      <c r="C31" s="46">
        <f>VLOOKUP(D31,[4]COMBO!$B$3:$BN$50,64,FALSE)+VLOOKUP(D31,[4]COMBO!$B$3:$BN$50,65,FALSE)</f>
        <v>2</v>
      </c>
      <c r="D31" s="44" t="s">
        <v>76</v>
      </c>
      <c r="E31" s="44" t="s">
        <v>77</v>
      </c>
      <c r="F31" s="44" t="s">
        <v>78</v>
      </c>
      <c r="G31" s="55">
        <v>370032</v>
      </c>
      <c r="H31" s="48">
        <f>VLOOKUP(D31,[4]COMBO!$B$3:$BZ$173,11,FALSE)</f>
        <v>5943</v>
      </c>
      <c r="I31" s="48">
        <f>VLOOKUP(D31,[4]COMBO!$B$3:$BZ$173,14,FALSE)</f>
        <v>29954</v>
      </c>
      <c r="J31" s="49">
        <f>VLOOKUP(D31,[4]COMBO!$B$3:$BZ$173,15,FALSE)</f>
        <v>0.30904052881084332</v>
      </c>
      <c r="K31" s="50">
        <f>VLOOKUP(D31,[4]COMBO!$B$3:$BZ$173,40,FALSE)</f>
        <v>174773392</v>
      </c>
      <c r="L31" s="51">
        <f>VLOOKUP(D31,[4]COMBO!$B$3:$BZ$173,67,FALSE)</f>
        <v>0.17599999999999999</v>
      </c>
      <c r="M31" s="52">
        <f>VLOOKUP(D31,[4]COMBO!$B$3:$BZ$173,77,FALSE)</f>
        <v>6512212.7484416729</v>
      </c>
      <c r="N31" s="52">
        <f t="shared" si="4"/>
        <v>30760116.991999999</v>
      </c>
      <c r="O31" s="53">
        <f t="shared" si="5"/>
        <v>6.7768560144047474E-2</v>
      </c>
      <c r="P31" s="54">
        <f t="shared" ref="P31:P42" si="7">ROUND(O31*($B$46+$B$47),0)</f>
        <v>674579</v>
      </c>
      <c r="Q31" s="46">
        <f t="shared" si="6"/>
        <v>0</v>
      </c>
    </row>
    <row r="32" spans="1:17" s="26" customFormat="1" ht="12.75" x14ac:dyDescent="0.2">
      <c r="A32" s="44" t="s">
        <v>79</v>
      </c>
      <c r="B32" s="45">
        <v>138</v>
      </c>
      <c r="C32" s="46">
        <f>VLOOKUP(D32,[4]COMBO!$B$3:$BN$50,64,FALSE)+VLOOKUP(D32,[4]COMBO!$B$3:$BN$50,65,FALSE)</f>
        <v>2</v>
      </c>
      <c r="D32" s="44" t="s">
        <v>80</v>
      </c>
      <c r="E32" s="44" t="s">
        <v>81</v>
      </c>
      <c r="F32" s="44"/>
      <c r="G32" s="47" t="s">
        <v>82</v>
      </c>
      <c r="H32" s="48">
        <f>VLOOKUP(D32,[4]COMBO!$B$3:$BZ$173,11,FALSE)</f>
        <v>2198</v>
      </c>
      <c r="I32" s="48">
        <f>VLOOKUP(D32,[4]COMBO!$B$3:$BZ$173,14,FALSE)</f>
        <v>16726</v>
      </c>
      <c r="J32" s="49">
        <f>VLOOKUP(D32,[4]COMBO!$B$3:$BZ$173,15,FALSE)</f>
        <v>0.31262704771015187</v>
      </c>
      <c r="K32" s="50">
        <f>VLOOKUP(D32,[4]COMBO!$B$3:$BZ$173,40,FALSE)</f>
        <v>79834395</v>
      </c>
      <c r="L32" s="51">
        <f>VLOOKUP(D32,[4]COMBO!$B$3:$BZ$173,67,FALSE)</f>
        <v>0.2472</v>
      </c>
      <c r="M32" s="52">
        <f>VLOOKUP(D32,[4]COMBO!$B$3:$BZ$173,77,FALSE)</f>
        <v>1497644.1425525839</v>
      </c>
      <c r="N32" s="52">
        <f t="shared" si="4"/>
        <v>19735062.444000002</v>
      </c>
      <c r="O32" s="53">
        <f t="shared" si="5"/>
        <v>4.3478923260616267E-2</v>
      </c>
      <c r="P32" s="54">
        <f t="shared" si="7"/>
        <v>432796</v>
      </c>
      <c r="Q32" s="46">
        <f t="shared" si="6"/>
        <v>0</v>
      </c>
    </row>
    <row r="33" spans="1:17" s="26" customFormat="1" ht="12.75" x14ac:dyDescent="0.2">
      <c r="A33" s="44" t="s">
        <v>83</v>
      </c>
      <c r="B33" s="45">
        <v>117</v>
      </c>
      <c r="C33" s="46">
        <f>VLOOKUP(D33,[4]COMBO!$B$3:$BN$50,64,FALSE)+VLOOKUP(D33,[4]COMBO!$B$3:$BN$50,65,FALSE)</f>
        <v>2</v>
      </c>
      <c r="D33" s="44" t="s">
        <v>84</v>
      </c>
      <c r="E33" s="44"/>
      <c r="F33" s="44"/>
      <c r="G33" s="47" t="s">
        <v>85</v>
      </c>
      <c r="H33" s="48">
        <f>VLOOKUP(D33,[4]COMBO!$B$3:$BZ$173,11,FALSE)</f>
        <v>1936</v>
      </c>
      <c r="I33" s="48">
        <f>VLOOKUP(D33,[4]COMBO!$B$3:$BZ$173,14,FALSE)</f>
        <v>10234</v>
      </c>
      <c r="J33" s="49">
        <f>VLOOKUP(D33,[4]COMBO!$B$3:$BZ$173,15,FALSE)</f>
        <v>0.42026578073089699</v>
      </c>
      <c r="K33" s="50">
        <f>VLOOKUP(D33,[4]COMBO!$B$3:$BZ$173,40,FALSE)</f>
        <v>49206976</v>
      </c>
      <c r="L33" s="51">
        <f>VLOOKUP(D33,[4]COMBO!$B$3:$BZ$173,67,FALSE)</f>
        <v>0.32400000000000001</v>
      </c>
      <c r="M33" s="52">
        <f>VLOOKUP(D33,[4]COMBO!$B$3:$BZ$173,77,FALSE)</f>
        <v>4055916.2594896243</v>
      </c>
      <c r="N33" s="52">
        <f>L33*K33</f>
        <v>15943060.224000001</v>
      </c>
      <c r="O33" s="53">
        <f t="shared" si="5"/>
        <v>3.5124646500899595E-2</v>
      </c>
      <c r="P33" s="54">
        <f t="shared" si="7"/>
        <v>349637</v>
      </c>
      <c r="Q33" s="46">
        <f>+IF(P33&gt;M33,1,0)</f>
        <v>0</v>
      </c>
    </row>
    <row r="34" spans="1:17" s="26" customFormat="1" ht="12.75" x14ac:dyDescent="0.2">
      <c r="A34" s="44" t="s">
        <v>86</v>
      </c>
      <c r="B34" s="46">
        <v>140</v>
      </c>
      <c r="C34" s="46">
        <f>VLOOKUP(D34,[4]COMBO!$B$3:$BN$50,64,FALSE)+VLOOKUP(D34,[4]COMBO!$B$3:$BN$50,65,FALSE)</f>
        <v>2</v>
      </c>
      <c r="D34" s="44" t="s">
        <v>87</v>
      </c>
      <c r="E34" s="44" t="s">
        <v>88</v>
      </c>
      <c r="F34" s="44" t="s">
        <v>89</v>
      </c>
      <c r="G34" s="47" t="s">
        <v>90</v>
      </c>
      <c r="H34" s="48">
        <f>VLOOKUP(D34,[4]COMBO!$B$3:$BZ$173,11,FALSE)</f>
        <v>2260</v>
      </c>
      <c r="I34" s="48">
        <f>VLOOKUP(D34,[4]COMBO!$B$3:$BZ$173,14,FALSE)</f>
        <v>18756</v>
      </c>
      <c r="J34" s="49">
        <f>VLOOKUP(D34,[4]COMBO!$B$3:$BZ$173,15,FALSE)</f>
        <v>0.23261889528684154</v>
      </c>
      <c r="K34" s="50">
        <f>VLOOKUP(D34,[4]COMBO!$B$3:$BZ$173,40,FALSE)</f>
        <v>89180158.019999996</v>
      </c>
      <c r="L34" s="51">
        <f>VLOOKUP(D34,[4]COMBO!$B$3:$BZ$173,67,FALSE)</f>
        <v>0.32029999999999997</v>
      </c>
      <c r="M34" s="52">
        <f>VLOOKUP(D34,[4]COMBO!$B$3:$BZ$173,77,FALSE)</f>
        <v>3734949.1453271303</v>
      </c>
      <c r="N34" s="52">
        <f t="shared" si="4"/>
        <v>28564404.613805998</v>
      </c>
      <c r="O34" s="53">
        <f t="shared" si="5"/>
        <v>6.2931118647990447E-2</v>
      </c>
      <c r="P34" s="54">
        <f t="shared" si="7"/>
        <v>626427</v>
      </c>
      <c r="Q34" s="46">
        <f t="shared" si="6"/>
        <v>0</v>
      </c>
    </row>
    <row r="35" spans="1:17" s="26" customFormat="1" ht="12.75" x14ac:dyDescent="0.2">
      <c r="A35" s="44" t="s">
        <v>91</v>
      </c>
      <c r="B35" s="46">
        <v>171</v>
      </c>
      <c r="C35" s="46">
        <f>VLOOKUP(D35,[4]COMBO!$B$3:$BN$50,64,FALSE)+VLOOKUP(D35,[4]COMBO!$B$3:$BN$50,65,FALSE)</f>
        <v>2</v>
      </c>
      <c r="D35" s="44" t="s">
        <v>92</v>
      </c>
      <c r="E35" s="44"/>
      <c r="F35" s="44"/>
      <c r="G35" s="47" t="s">
        <v>93</v>
      </c>
      <c r="H35" s="48">
        <f>VLOOKUP(D35,[4]COMBO!$B$3:$BZ$173,11,FALSE)</f>
        <v>3211</v>
      </c>
      <c r="I35" s="48">
        <f>VLOOKUP(D35,[4]COMBO!$B$3:$BZ$173,14,FALSE)</f>
        <v>17252</v>
      </c>
      <c r="J35" s="49">
        <f>VLOOKUP(D35,[4]COMBO!$B$3:$BZ$173,15,FALSE)</f>
        <v>0.30900765128680735</v>
      </c>
      <c r="K35" s="50">
        <f>VLOOKUP(D35,[4]COMBO!$B$3:$BZ$173,40,FALSE)</f>
        <v>84209589.650000051</v>
      </c>
      <c r="L35" s="51">
        <f>VLOOKUP(D35,[4]COMBO!$B$3:$BZ$173,67,FALSE)</f>
        <v>0.29380000000000001</v>
      </c>
      <c r="M35" s="52">
        <f>VLOOKUP(D35,[4]COMBO!$B$3:$BZ$173,77,FALSE)</f>
        <v>3680602.4141814746</v>
      </c>
      <c r="N35" s="52">
        <f t="shared" si="4"/>
        <v>24740777.439170014</v>
      </c>
      <c r="O35" s="53">
        <f t="shared" si="5"/>
        <v>5.4507167977707729E-2</v>
      </c>
      <c r="P35" s="54">
        <f t="shared" si="7"/>
        <v>542573</v>
      </c>
      <c r="Q35" s="46">
        <f t="shared" si="6"/>
        <v>0</v>
      </c>
    </row>
    <row r="36" spans="1:17" s="26" customFormat="1" ht="12.75" x14ac:dyDescent="0.2">
      <c r="A36" s="44" t="s">
        <v>94</v>
      </c>
      <c r="B36" s="46">
        <v>148</v>
      </c>
      <c r="C36" s="46">
        <f>VLOOKUP(D36,[4]COMBO!$B$3:$BN$50,64,FALSE)+VLOOKUP(D36,[4]COMBO!$B$3:$BN$50,65,FALSE)</f>
        <v>2</v>
      </c>
      <c r="D36" s="44" t="s">
        <v>95</v>
      </c>
      <c r="E36" s="44"/>
      <c r="F36" s="44"/>
      <c r="G36" s="55">
        <v>370014</v>
      </c>
      <c r="H36" s="48">
        <f>VLOOKUP(D36,[4]COMBO!$B$3:$BZ$173,11,FALSE)</f>
        <v>6414</v>
      </c>
      <c r="I36" s="48">
        <f>VLOOKUP(D36,[4]COMBO!$B$3:$BZ$173,14,FALSE)</f>
        <v>22744</v>
      </c>
      <c r="J36" s="49">
        <f>VLOOKUP(D36,[4]COMBO!$B$3:$BZ$173,15,FALSE)</f>
        <v>0.53266795638410125</v>
      </c>
      <c r="K36" s="50">
        <f>VLOOKUP(D36,[4]COMBO!$B$3:$BZ$173,40,FALSE)</f>
        <v>382753325.26000017</v>
      </c>
      <c r="L36" s="51">
        <f>VLOOKUP(D36,[4]COMBO!$B$3:$BZ$173,67,FALSE)</f>
        <v>0.1017</v>
      </c>
      <c r="M36" s="52">
        <f>VLOOKUP(D36,[4]COMBO!$B$3:$BZ$173,77,FALSE)</f>
        <v>7141001.6447768509</v>
      </c>
      <c r="N36" s="52">
        <f t="shared" si="4"/>
        <v>38926013.178942017</v>
      </c>
      <c r="O36" s="53">
        <f t="shared" si="5"/>
        <v>8.5759097274278551E-2</v>
      </c>
      <c r="P36" s="54">
        <f t="shared" si="7"/>
        <v>853660</v>
      </c>
      <c r="Q36" s="46">
        <f t="shared" si="6"/>
        <v>0</v>
      </c>
    </row>
    <row r="37" spans="1:17" s="26" customFormat="1" ht="12.75" x14ac:dyDescent="0.2">
      <c r="A37" s="44" t="s">
        <v>96</v>
      </c>
      <c r="B37" s="46">
        <v>255</v>
      </c>
      <c r="C37" s="46">
        <f>VLOOKUP(D37,[4]COMBO!$B$3:$BN$50,64,FALSE)+VLOOKUP(D37,[4]COMBO!$B$3:$BN$50,65,FALSE)</f>
        <v>2</v>
      </c>
      <c r="D37" s="44" t="s">
        <v>97</v>
      </c>
      <c r="E37" s="44"/>
      <c r="F37" s="44"/>
      <c r="G37" s="55">
        <v>370094</v>
      </c>
      <c r="H37" s="48">
        <f>VLOOKUP(D37,[4]COMBO!$B$3:$BZ$173,11,FALSE)</f>
        <v>8033</v>
      </c>
      <c r="I37" s="48">
        <f>VLOOKUP(D37,[4]COMBO!$B$3:$BZ$173,14,FALSE)</f>
        <v>47408</v>
      </c>
      <c r="J37" s="49">
        <f>VLOOKUP(D37,[4]COMBO!$B$3:$BZ$173,15,FALSE)</f>
        <v>0.33135757678029026</v>
      </c>
      <c r="K37" s="50">
        <f>VLOOKUP(D37,[4]COMBO!$B$3:$BZ$173,40,FALSE)</f>
        <v>489009608.38999999</v>
      </c>
      <c r="L37" s="51">
        <f>VLOOKUP(D37,[4]COMBO!$B$3:$BZ$173,67,FALSE)</f>
        <v>0.11650000000000001</v>
      </c>
      <c r="M37" s="52">
        <f>VLOOKUP(D37,[4]COMBO!$B$3:$BZ$173,77,FALSE)</f>
        <v>16525919.13269195</v>
      </c>
      <c r="N37" s="52">
        <f t="shared" si="4"/>
        <v>56969619.377434999</v>
      </c>
      <c r="O37" s="53">
        <f t="shared" si="5"/>
        <v>0.12551152123924914</v>
      </c>
      <c r="P37" s="54">
        <f t="shared" si="7"/>
        <v>1249363</v>
      </c>
      <c r="Q37" s="46">
        <f t="shared" si="6"/>
        <v>0</v>
      </c>
    </row>
    <row r="38" spans="1:17" s="26" customFormat="1" ht="12.75" x14ac:dyDescent="0.2">
      <c r="A38" s="44" t="s">
        <v>98</v>
      </c>
      <c r="B38" s="46">
        <v>249</v>
      </c>
      <c r="C38" s="46">
        <f>VLOOKUP(D38,[4]COMBO!$B$3:$BN$50,64,FALSE)+VLOOKUP(D38,[4]COMBO!$B$3:$BN$50,65,FALSE)</f>
        <v>2</v>
      </c>
      <c r="D38" s="44" t="s">
        <v>99</v>
      </c>
      <c r="E38" s="44"/>
      <c r="F38" s="44"/>
      <c r="G38" s="47" t="s">
        <v>100</v>
      </c>
      <c r="H38" s="48">
        <f>VLOOKUP(D38,[4]COMBO!$B$3:$BZ$173,11,FALSE)</f>
        <v>9265</v>
      </c>
      <c r="I38" s="48">
        <f>VLOOKUP(D38,[4]COMBO!$B$3:$BZ$173,14,FALSE)</f>
        <v>30130</v>
      </c>
      <c r="J38" s="49">
        <f>VLOOKUP(D38,[4]COMBO!$B$3:$BZ$173,15,FALSE)</f>
        <v>0.42034517092598739</v>
      </c>
      <c r="K38" s="50">
        <f>VLOOKUP(D38,[4]COMBO!$B$3:$BZ$173,40,FALSE)</f>
        <v>296091127</v>
      </c>
      <c r="L38" s="51">
        <f>VLOOKUP(D38,[4]COMBO!$B$3:$BZ$173,67,FALSE)</f>
        <v>0.2712</v>
      </c>
      <c r="M38" s="52">
        <f>VLOOKUP(D38,[4]COMBO!$B$3:$BZ$173,77,FALSE)</f>
        <v>6205333.9657899868</v>
      </c>
      <c r="N38" s="52">
        <f t="shared" si="4"/>
        <v>80299913.642399997</v>
      </c>
      <c r="O38" s="53">
        <f t="shared" si="5"/>
        <v>0.17691121033941751</v>
      </c>
      <c r="P38" s="54">
        <f t="shared" si="7"/>
        <v>1761004</v>
      </c>
      <c r="Q38" s="46">
        <f t="shared" si="6"/>
        <v>0</v>
      </c>
    </row>
    <row r="39" spans="1:17" s="26" customFormat="1" ht="12.75" x14ac:dyDescent="0.2">
      <c r="A39" s="44" t="s">
        <v>101</v>
      </c>
      <c r="B39" s="46">
        <v>140</v>
      </c>
      <c r="C39" s="46">
        <f>VLOOKUP(D39,[4]COMBO!$B$3:$BN$50,64,FALSE)+VLOOKUP(D39,[4]COMBO!$B$3:$BN$50,65,FALSE)</f>
        <v>2</v>
      </c>
      <c r="D39" s="44" t="s">
        <v>102</v>
      </c>
      <c r="E39" s="44"/>
      <c r="F39" s="44"/>
      <c r="G39" s="55">
        <v>370006</v>
      </c>
      <c r="H39" s="48">
        <f>VLOOKUP(D39,[4]COMBO!$B$3:$BZ$173,11,FALSE)</f>
        <v>2694</v>
      </c>
      <c r="I39" s="48">
        <f>VLOOKUP(D39,[4]COMBO!$B$3:$BZ$173,14,FALSE)</f>
        <v>10428</v>
      </c>
      <c r="J39" s="49">
        <f>VLOOKUP(D39,[4]COMBO!$B$3:$BZ$173,15,FALSE)</f>
        <v>0.37629459148446492</v>
      </c>
      <c r="K39" s="50">
        <f>VLOOKUP(D39,[4]COMBO!$B$3:$BZ$173,40,FALSE)</f>
        <v>80547865</v>
      </c>
      <c r="L39" s="51">
        <f>VLOOKUP(D39,[4]COMBO!$B$3:$BZ$173,67,FALSE)</f>
        <v>0.1951</v>
      </c>
      <c r="M39" s="52">
        <f>VLOOKUP(D39,[4]COMBO!$B$3:$BZ$173,77,FALSE)</f>
        <v>1437562.3736977223</v>
      </c>
      <c r="N39" s="52">
        <f t="shared" si="4"/>
        <v>15714888.4615</v>
      </c>
      <c r="O39" s="53">
        <f t="shared" si="5"/>
        <v>3.4621954270757031E-2</v>
      </c>
      <c r="P39" s="54">
        <f t="shared" si="7"/>
        <v>344633</v>
      </c>
      <c r="Q39" s="46">
        <f t="shared" si="6"/>
        <v>0</v>
      </c>
    </row>
    <row r="40" spans="1:17" s="26" customFormat="1" ht="12.75" x14ac:dyDescent="0.2">
      <c r="A40" s="44" t="s">
        <v>103</v>
      </c>
      <c r="B40" s="46">
        <v>102</v>
      </c>
      <c r="C40" s="46">
        <f>VLOOKUP(D40,[4]COMBO!$B$3:$BN$50,64,FALSE)+VLOOKUP(D40,[4]COMBO!$B$3:$BN$50,65,FALSE)</f>
        <v>2</v>
      </c>
      <c r="D40" s="44" t="s">
        <v>104</v>
      </c>
      <c r="E40" s="44"/>
      <c r="F40" s="44"/>
      <c r="G40" s="47" t="s">
        <v>105</v>
      </c>
      <c r="H40" s="48">
        <f>VLOOKUP(D40,[4]COMBO!$B$3:$BZ$173,11,FALSE)</f>
        <v>4022</v>
      </c>
      <c r="I40" s="48">
        <f>VLOOKUP(D40,[4]COMBO!$B$3:$BZ$173,14,FALSE)</f>
        <v>13224</v>
      </c>
      <c r="J40" s="49">
        <f>VLOOKUP(D40,[4]COMBO!$B$3:$BZ$173,15,FALSE)</f>
        <v>0.43859649122807015</v>
      </c>
      <c r="K40" s="50">
        <f>VLOOKUP(D40,[4]COMBO!$B$3:$BZ$173,40,FALSE)</f>
        <v>73686952</v>
      </c>
      <c r="L40" s="51">
        <f>VLOOKUP(D40,[4]COMBO!$B$3:$BZ$173,67,FALSE)</f>
        <v>0.33200000000000002</v>
      </c>
      <c r="M40" s="52">
        <f>VLOOKUP(D40,[4]COMBO!$B$3:$BZ$173,77,FALSE)</f>
        <v>4045098.3327138331</v>
      </c>
      <c r="N40" s="52">
        <f t="shared" si="4"/>
        <v>24464068.064000003</v>
      </c>
      <c r="O40" s="53">
        <f t="shared" si="5"/>
        <v>5.3897541039731267E-2</v>
      </c>
      <c r="P40" s="54">
        <f t="shared" si="7"/>
        <v>536505</v>
      </c>
      <c r="Q40" s="46">
        <f t="shared" si="6"/>
        <v>0</v>
      </c>
    </row>
    <row r="41" spans="1:17" s="26" customFormat="1" ht="12.75" x14ac:dyDescent="0.2">
      <c r="A41" s="44" t="s">
        <v>106</v>
      </c>
      <c r="B41" s="46">
        <v>229</v>
      </c>
      <c r="C41" s="46">
        <f>VLOOKUP(D41,[4]COMBO!$B$3:$BN$50,64,FALSE)+VLOOKUP(D41,[4]COMBO!$B$3:$BN$50,65,FALSE)</f>
        <v>2</v>
      </c>
      <c r="D41" s="44" t="s">
        <v>107</v>
      </c>
      <c r="E41" s="44" t="s">
        <v>108</v>
      </c>
      <c r="F41" s="44"/>
      <c r="G41" s="47" t="s">
        <v>109</v>
      </c>
      <c r="H41" s="48">
        <f>VLOOKUP(D41,[4]COMBO!$B$3:$BZ$173,11,FALSE)</f>
        <v>1906</v>
      </c>
      <c r="I41" s="48">
        <f>VLOOKUP(D41,[4]COMBO!$B$3:$BZ$173,14,FALSE)</f>
        <v>21826</v>
      </c>
      <c r="J41" s="49">
        <f>VLOOKUP(D41,[4]COMBO!$B$3:$BZ$173,15,FALSE)</f>
        <v>0.19105653807385686</v>
      </c>
      <c r="K41" s="50">
        <f>VLOOKUP(D41,[4]COMBO!$B$3:$BZ$173,40,FALSE)</f>
        <v>82762529</v>
      </c>
      <c r="L41" s="51">
        <f>VLOOKUP(D41,[4]COMBO!$B$3:$BZ$173,67,FALSE)</f>
        <v>0.1988</v>
      </c>
      <c r="M41" s="52">
        <f>VLOOKUP(D41,[4]COMBO!$B$3:$BZ$173,77,FALSE)</f>
        <v>4923566.8514226805</v>
      </c>
      <c r="N41" s="52">
        <f t="shared" si="4"/>
        <v>16453190.7652</v>
      </c>
      <c r="O41" s="53">
        <f t="shared" si="5"/>
        <v>3.6248530791444356E-2</v>
      </c>
      <c r="P41" s="54">
        <f t="shared" si="7"/>
        <v>360824</v>
      </c>
      <c r="Q41" s="46">
        <f t="shared" si="6"/>
        <v>0</v>
      </c>
    </row>
    <row r="42" spans="1:17" s="26" customFormat="1" ht="12.75" x14ac:dyDescent="0.2">
      <c r="A42" s="44" t="s">
        <v>110</v>
      </c>
      <c r="B42" s="46">
        <v>117</v>
      </c>
      <c r="C42" s="46">
        <f>VLOOKUP(D42,[4]COMBO!$B$3:$BN$50,64,FALSE)+VLOOKUP(D42,[4]COMBO!$B$3:$BN$50,65,FALSE)</f>
        <v>2</v>
      </c>
      <c r="D42" s="44" t="s">
        <v>111</v>
      </c>
      <c r="E42" s="44"/>
      <c r="F42" s="44"/>
      <c r="G42" s="47" t="s">
        <v>112</v>
      </c>
      <c r="H42" s="48">
        <f>VLOOKUP(D42,[4]COMBO!$B$3:$BZ$173,11,FALSE)</f>
        <v>2843</v>
      </c>
      <c r="I42" s="48">
        <f>VLOOKUP(D42,[4]COMBO!$B$3:$BZ$173,14,FALSE)</f>
        <v>16900</v>
      </c>
      <c r="J42" s="49">
        <f>VLOOKUP(D42,[4]COMBO!$B$3:$BZ$173,15,FALSE)</f>
        <v>0.2842603550295858</v>
      </c>
      <c r="K42" s="50">
        <f>VLOOKUP(D42,[4]COMBO!$B$3:$BZ$173,40,FALSE)</f>
        <v>81781114</v>
      </c>
      <c r="L42" s="51">
        <f>VLOOKUP(D42,[4]COMBO!$B$3:$BZ$173,67,FALSE)</f>
        <v>0.31519999999999998</v>
      </c>
      <c r="M42" s="52">
        <f>VLOOKUP(D42,[4]COMBO!$B$3:$BZ$173,77,FALSE)</f>
        <v>2488099.9163995935</v>
      </c>
      <c r="N42" s="52">
        <f t="shared" si="4"/>
        <v>25777407.132799998</v>
      </c>
      <c r="O42" s="53">
        <f t="shared" si="5"/>
        <v>5.6790998749812395E-2</v>
      </c>
      <c r="P42" s="54">
        <f t="shared" si="7"/>
        <v>565307</v>
      </c>
      <c r="Q42" s="46">
        <f t="shared" si="6"/>
        <v>0</v>
      </c>
    </row>
    <row r="43" spans="1:17" s="66" customFormat="1" ht="12.75" x14ac:dyDescent="0.2">
      <c r="A43" s="22" t="s">
        <v>113</v>
      </c>
      <c r="B43" s="23">
        <f>SUM(B29:B42)</f>
        <v>2507</v>
      </c>
      <c r="C43" s="61"/>
      <c r="D43" s="61"/>
      <c r="E43" s="61"/>
      <c r="F43" s="61"/>
      <c r="G43" s="61"/>
      <c r="H43" s="23">
        <f>SUM(H29:H42)</f>
        <v>65776</v>
      </c>
      <c r="I43" s="23"/>
      <c r="J43" s="23"/>
      <c r="K43" s="23"/>
      <c r="L43" s="62"/>
      <c r="M43" s="61"/>
      <c r="N43" s="63">
        <f>SUM(N29:N42)</f>
        <v>453899521.05544108</v>
      </c>
      <c r="O43" s="64">
        <f>SUM(O29:O42)</f>
        <v>0.99999999999999989</v>
      </c>
      <c r="P43" s="70">
        <f>SUM(P29:P42)</f>
        <v>9358428</v>
      </c>
      <c r="Q43" s="61"/>
    </row>
    <row r="44" spans="1:17" s="26" customFormat="1" ht="12.75" x14ac:dyDescent="0.2">
      <c r="A44" s="22" t="s">
        <v>114</v>
      </c>
      <c r="B44" s="64">
        <f>H43/B9</f>
        <v>0.65693226534566451</v>
      </c>
      <c r="C44" s="24"/>
      <c r="D44" s="24"/>
      <c r="E44" s="24"/>
      <c r="F44" s="24"/>
      <c r="G44" s="24"/>
      <c r="H44" s="24"/>
      <c r="I44" s="24"/>
      <c r="J44" s="24"/>
      <c r="K44" s="24"/>
      <c r="L44" s="25"/>
      <c r="M44" s="24"/>
      <c r="N44" s="24"/>
      <c r="O44" s="24"/>
      <c r="P44" s="67"/>
      <c r="Q44" s="24"/>
    </row>
    <row r="45" spans="1:17" s="26" customFormat="1" ht="12.75" x14ac:dyDescent="0.2">
      <c r="A45" s="22" t="s">
        <v>66</v>
      </c>
      <c r="B45" s="23">
        <f>COUNT(B29:B42)</f>
        <v>14</v>
      </c>
      <c r="C45" s="24"/>
      <c r="D45" s="24"/>
      <c r="E45" s="24"/>
      <c r="F45" s="24"/>
      <c r="G45" s="24"/>
      <c r="H45" s="24"/>
      <c r="I45" s="24"/>
      <c r="J45" s="24"/>
      <c r="K45" s="24"/>
      <c r="L45" s="25"/>
      <c r="M45" s="24"/>
      <c r="N45" s="24"/>
      <c r="O45" s="24"/>
      <c r="P45" s="67"/>
      <c r="Q45" s="24"/>
    </row>
    <row r="46" spans="1:17" s="26" customFormat="1" ht="12.75" x14ac:dyDescent="0.2">
      <c r="A46" s="22" t="s">
        <v>67</v>
      </c>
      <c r="B46" s="23">
        <f>(B2-B25)*B44</f>
        <v>9358428.4725326095</v>
      </c>
      <c r="C46" s="24"/>
      <c r="D46" s="24"/>
      <c r="E46" s="24"/>
      <c r="F46" s="24"/>
      <c r="G46" s="24"/>
      <c r="H46" s="24"/>
      <c r="I46" s="24"/>
      <c r="J46" s="24"/>
      <c r="K46" s="24"/>
      <c r="L46" s="25"/>
      <c r="M46" s="24"/>
      <c r="N46" s="24"/>
      <c r="O46" s="24"/>
      <c r="P46" s="24"/>
      <c r="Q46" s="24"/>
    </row>
    <row r="47" spans="1:17" s="26" customFormat="1" ht="12.75" x14ac:dyDescent="0.2">
      <c r="A47" s="22" t="s">
        <v>68</v>
      </c>
      <c r="B47" s="23">
        <f>535286+54317+5512+561+54+7+0.5</f>
        <v>595737.5</v>
      </c>
      <c r="C47" s="24"/>
      <c r="D47" s="24"/>
      <c r="E47" s="24"/>
      <c r="F47" s="24"/>
      <c r="G47" s="24"/>
      <c r="H47" s="24"/>
      <c r="I47" s="24"/>
      <c r="J47" s="24"/>
      <c r="K47" s="24"/>
      <c r="L47" s="25"/>
      <c r="M47" s="24"/>
      <c r="N47" s="24"/>
      <c r="O47" s="24"/>
      <c r="P47" s="24"/>
      <c r="Q47" s="24"/>
    </row>
    <row r="48" spans="1:17" s="26" customFormat="1" ht="12.75" x14ac:dyDescent="0.2">
      <c r="A48" s="24"/>
      <c r="B48" s="27"/>
      <c r="C48" s="24"/>
      <c r="D48" s="24"/>
      <c r="E48" s="24"/>
      <c r="F48" s="24"/>
      <c r="G48" s="24"/>
      <c r="H48" s="24"/>
      <c r="I48" s="24"/>
      <c r="J48" s="24"/>
      <c r="K48" s="24"/>
      <c r="L48" s="25"/>
      <c r="M48" s="24"/>
      <c r="N48" s="24"/>
      <c r="O48" s="24"/>
      <c r="P48" s="24"/>
      <c r="Q48" s="24"/>
    </row>
    <row r="49" spans="1:17" s="43" customFormat="1" ht="12.75" x14ac:dyDescent="0.2">
      <c r="A49" s="36" t="s">
        <v>115</v>
      </c>
      <c r="B49" s="68"/>
      <c r="C49" s="41"/>
      <c r="D49" s="41"/>
      <c r="E49" s="41"/>
      <c r="F49" s="41"/>
      <c r="G49" s="41"/>
      <c r="H49" s="41"/>
      <c r="I49" s="41"/>
      <c r="J49" s="41"/>
      <c r="K49" s="41"/>
      <c r="L49" s="69"/>
      <c r="M49" s="41"/>
      <c r="N49" s="41"/>
      <c r="O49" s="41"/>
      <c r="P49" s="41"/>
      <c r="Q49" s="41"/>
    </row>
    <row r="50" spans="1:17" s="26" customFormat="1" ht="12.75" x14ac:dyDescent="0.2">
      <c r="A50" s="44" t="s">
        <v>116</v>
      </c>
      <c r="B50" s="45">
        <v>81</v>
      </c>
      <c r="C50" s="46">
        <f>VLOOKUP(D50,[4]COMBO!$B$3:$BN$50,64,FALSE)+VLOOKUP(D50,[4]COMBO!$B$3:$BN$50,65,FALSE)</f>
        <v>2</v>
      </c>
      <c r="D50" s="44" t="s">
        <v>117</v>
      </c>
      <c r="E50" s="44"/>
      <c r="F50" s="44"/>
      <c r="G50" s="55">
        <v>370039</v>
      </c>
      <c r="H50" s="48">
        <f>VLOOKUP(D50,[4]COMBO!$B$3:$BZ$173,11,FALSE)</f>
        <v>2868</v>
      </c>
      <c r="I50" s="48">
        <f>VLOOKUP(D50,[4]COMBO!$B$3:$BZ$173,14,FALSE)</f>
        <v>12815</v>
      </c>
      <c r="J50" s="49">
        <f>VLOOKUP(D50,[4]COMBO!$B$3:$BZ$173,15,FALSE)</f>
        <v>0.38673429574717127</v>
      </c>
      <c r="K50" s="50">
        <f>VLOOKUP(D50,[4]COMBO!$B$3:$BZ$173,40,FALSE)</f>
        <v>72442843.820000038</v>
      </c>
      <c r="L50" s="51">
        <f>VLOOKUP(D50,[4]COMBO!$B$3:$BZ$173,67,FALSE)</f>
        <v>0.21790000000000001</v>
      </c>
      <c r="M50" s="52">
        <f>VLOOKUP(D50,[4]COMBO!$B$3:$BZ$173,77,FALSE)</f>
        <v>3310665.1034895955</v>
      </c>
      <c r="N50" s="52">
        <f t="shared" ref="N50:N74" si="8">L50*K50</f>
        <v>15785295.668378009</v>
      </c>
      <c r="O50" s="53">
        <f t="shared" ref="O50:O74" si="9">N50/$N$75</f>
        <v>8.5133175765974525E-2</v>
      </c>
      <c r="P50" s="54">
        <f>ROUND(O50*($B$78+$B$79),0)</f>
        <v>420395</v>
      </c>
      <c r="Q50" s="46">
        <f t="shared" ref="Q50:Q66" si="10">+IF(P50&gt;M50,1,0)</f>
        <v>0</v>
      </c>
    </row>
    <row r="51" spans="1:17" s="26" customFormat="1" ht="12.75" x14ac:dyDescent="0.2">
      <c r="A51" s="44" t="s">
        <v>118</v>
      </c>
      <c r="B51" s="45">
        <v>73</v>
      </c>
      <c r="C51" s="46">
        <f>VLOOKUP(D51,[4]COMBO!$B$3:$BN$50,64,FALSE)+VLOOKUP(D51,[4]COMBO!$B$3:$BN$50,65,FALSE)</f>
        <v>2</v>
      </c>
      <c r="D51" s="44" t="s">
        <v>119</v>
      </c>
      <c r="E51" s="44"/>
      <c r="F51" s="44"/>
      <c r="G51" s="55">
        <v>370228</v>
      </c>
      <c r="H51" s="48">
        <f>VLOOKUP(D51,[4]COMBO!$B$3:$BZ$173,11,FALSE)</f>
        <v>672</v>
      </c>
      <c r="I51" s="48">
        <f>VLOOKUP(D51,[4]COMBO!$B$3:$BZ$173,14,FALSE)</f>
        <v>3620</v>
      </c>
      <c r="J51" s="49">
        <f>VLOOKUP(D51,[4]COMBO!$B$3:$BZ$173,15,FALSE)</f>
        <v>0.24060773480662984</v>
      </c>
      <c r="K51" s="50">
        <f>VLOOKUP(D51,[4]COMBO!$B$3:$BZ$173,40,FALSE)</f>
        <v>31005914.690000005</v>
      </c>
      <c r="L51" s="51">
        <f>VLOOKUP(D51,[4]COMBO!$B$3:$BZ$173,67,FALSE)</f>
        <v>0.25140000000000001</v>
      </c>
      <c r="M51" s="52">
        <f>VLOOKUP(D51,[4]COMBO!$B$3:$BZ$173,77,FALSE)</f>
        <v>2883966.8882499486</v>
      </c>
      <c r="N51" s="52">
        <f t="shared" si="8"/>
        <v>7794886.9530660016</v>
      </c>
      <c r="O51" s="53">
        <f t="shared" si="9"/>
        <v>4.203934439952476E-2</v>
      </c>
      <c r="P51" s="54">
        <f t="shared" ref="P51:P74" si="11">ROUND(O51*($B$78+$B$79),0)</f>
        <v>207594</v>
      </c>
      <c r="Q51" s="46">
        <f t="shared" si="10"/>
        <v>0</v>
      </c>
    </row>
    <row r="52" spans="1:17" s="26" customFormat="1" ht="12.75" x14ac:dyDescent="0.2">
      <c r="A52" s="44" t="s">
        <v>120</v>
      </c>
      <c r="B52" s="45">
        <v>15</v>
      </c>
      <c r="C52" s="46">
        <f>VLOOKUP(D52,[4]COMBO!$B$3:$BN$50,64,FALSE)+VLOOKUP(D52,[4]COMBO!$B$3:$BN$50,65,FALSE)</f>
        <v>0</v>
      </c>
      <c r="D52" s="44" t="s">
        <v>121</v>
      </c>
      <c r="E52" s="44"/>
      <c r="F52" s="44"/>
      <c r="G52" s="47" t="s">
        <v>122</v>
      </c>
      <c r="H52" s="48">
        <f>VLOOKUP(D52,[4]COMBO!$B$3:$BZ$173,11,FALSE)</f>
        <v>42</v>
      </c>
      <c r="I52" s="48">
        <f>VLOOKUP(D52,[4]COMBO!$B$3:$BZ$173,14,FALSE)</f>
        <v>382</v>
      </c>
      <c r="J52" s="49">
        <f>VLOOKUP(D52,[4]COMBO!$B$3:$BZ$173,15,FALSE)</f>
        <v>0.1806282722513089</v>
      </c>
      <c r="K52" s="50">
        <f>VLOOKUP(D52,[4]COMBO!$B$3:$BZ$173,40,FALSE)</f>
        <v>1778291.9700000002</v>
      </c>
      <c r="L52" s="51">
        <f>VLOOKUP(D52,[4]COMBO!$B$3:$BZ$173,67,FALSE)</f>
        <v>0.6169</v>
      </c>
      <c r="M52" s="52">
        <f>VLOOKUP(D52,[4]COMBO!$B$3:$BZ$173,77,FALSE)</f>
        <v>248815.43993610749</v>
      </c>
      <c r="N52" s="52">
        <f t="shared" si="8"/>
        <v>1097028.3162930002</v>
      </c>
      <c r="O52" s="53">
        <f t="shared" si="9"/>
        <v>5.9164874978119156E-3</v>
      </c>
      <c r="P52" s="54">
        <f t="shared" si="11"/>
        <v>29216</v>
      </c>
      <c r="Q52" s="46">
        <f t="shared" si="10"/>
        <v>0</v>
      </c>
    </row>
    <row r="53" spans="1:17" s="26" customFormat="1" ht="12.75" x14ac:dyDescent="0.2">
      <c r="A53" s="44" t="s">
        <v>123</v>
      </c>
      <c r="B53" s="45">
        <v>25</v>
      </c>
      <c r="C53" s="46">
        <f>VLOOKUP(D53,[4]COMBO!$B$3:$BN$50,64,FALSE)+VLOOKUP(D53,[4]COMBO!$B$3:$BN$50,65,FALSE)</f>
        <v>0</v>
      </c>
      <c r="D53" s="44" t="s">
        <v>124</v>
      </c>
      <c r="E53" s="44"/>
      <c r="F53" s="44"/>
      <c r="G53" s="47" t="s">
        <v>125</v>
      </c>
      <c r="H53" s="48">
        <f>VLOOKUP(D53,[4]COMBO!$B$3:$BZ$173,11,FALSE)</f>
        <v>85</v>
      </c>
      <c r="I53" s="48">
        <f>VLOOKUP(D53,[4]COMBO!$B$3:$BZ$173,14,FALSE)</f>
        <v>1297</v>
      </c>
      <c r="J53" s="49">
        <f>VLOOKUP(D53,[4]COMBO!$B$3:$BZ$173,15,FALSE)</f>
        <v>0.30454895913646879</v>
      </c>
      <c r="K53" s="50">
        <f>VLOOKUP(D53,[4]COMBO!$B$3:$BZ$173,40,FALSE)</f>
        <v>4044585.5300000003</v>
      </c>
      <c r="L53" s="51">
        <f>VLOOKUP(D53,[4]COMBO!$B$3:$BZ$173,67,FALSE)</f>
        <v>0.45619999999999999</v>
      </c>
      <c r="M53" s="52">
        <f>VLOOKUP(D53,[4]COMBO!$B$3:$BZ$173,77,FALSE)</f>
        <v>610119.35499727668</v>
      </c>
      <c r="N53" s="52">
        <f t="shared" si="8"/>
        <v>1845139.918786</v>
      </c>
      <c r="O53" s="53">
        <f t="shared" si="9"/>
        <v>9.9511991614766662E-3</v>
      </c>
      <c r="P53" s="54">
        <f t="shared" si="11"/>
        <v>49140</v>
      </c>
      <c r="Q53" s="46">
        <f t="shared" si="10"/>
        <v>0</v>
      </c>
    </row>
    <row r="54" spans="1:17" s="26" customFormat="1" ht="12.75" x14ac:dyDescent="0.2">
      <c r="A54" s="44" t="s">
        <v>126</v>
      </c>
      <c r="B54" s="45">
        <v>56</v>
      </c>
      <c r="C54" s="46">
        <f>VLOOKUP(D54,[4]COMBO!$B$3:$BN$50,64,FALSE)+VLOOKUP(D54,[4]COMBO!$B$3:$BN$50,65,FALSE)</f>
        <v>1</v>
      </c>
      <c r="D54" s="44" t="s">
        <v>127</v>
      </c>
      <c r="E54" s="44"/>
      <c r="F54" s="44"/>
      <c r="G54" s="55">
        <v>370029</v>
      </c>
      <c r="H54" s="48">
        <f>VLOOKUP(D54,[4]COMBO!$B$3:$BZ$173,11,FALSE)</f>
        <v>1364</v>
      </c>
      <c r="I54" s="48">
        <f>VLOOKUP(D54,[4]COMBO!$B$3:$BZ$173,14,FALSE)</f>
        <v>5433</v>
      </c>
      <c r="J54" s="49">
        <f>VLOOKUP(D54,[4]COMBO!$B$3:$BZ$173,15,FALSE)</f>
        <v>0.35542057794956744</v>
      </c>
      <c r="K54" s="50">
        <f>VLOOKUP(D54,[4]COMBO!$B$3:$BZ$173,40,FALSE)</f>
        <v>27447832.52</v>
      </c>
      <c r="L54" s="51">
        <f>VLOOKUP(D54,[4]COMBO!$B$3:$BZ$173,67,FALSE)</f>
        <v>0.38240000000000002</v>
      </c>
      <c r="M54" s="52">
        <f>VLOOKUP(D54,[4]COMBO!$B$3:$BZ$173,77,FALSE)</f>
        <v>3610708.7251408789</v>
      </c>
      <c r="N54" s="52">
        <f t="shared" si="8"/>
        <v>10496051.155648001</v>
      </c>
      <c r="O54" s="53">
        <f t="shared" si="9"/>
        <v>5.6607249344874495E-2</v>
      </c>
      <c r="P54" s="54">
        <f t="shared" si="11"/>
        <v>279532</v>
      </c>
      <c r="Q54" s="46">
        <f t="shared" si="10"/>
        <v>0</v>
      </c>
    </row>
    <row r="55" spans="1:17" s="26" customFormat="1" ht="12.75" x14ac:dyDescent="0.2">
      <c r="A55" s="44" t="s">
        <v>128</v>
      </c>
      <c r="B55" s="45">
        <v>25</v>
      </c>
      <c r="C55" s="46">
        <f>VLOOKUP(D55,[4]COMBO!$B$3:$BN$50,64,FALSE)+VLOOKUP(D55,[4]COMBO!$B$3:$BN$50,65,FALSE)</f>
        <v>1</v>
      </c>
      <c r="D55" s="44" t="s">
        <v>129</v>
      </c>
      <c r="E55" s="44"/>
      <c r="F55" s="44"/>
      <c r="G55" s="47" t="s">
        <v>130</v>
      </c>
      <c r="H55" s="48">
        <f>VLOOKUP(D55,[4]COMBO!$B$3:$BZ$173,11,FALSE)</f>
        <v>165</v>
      </c>
      <c r="I55" s="48">
        <f>VLOOKUP(D55,[4]COMBO!$B$3:$BZ$173,14,FALSE)</f>
        <v>3412</v>
      </c>
      <c r="J55" s="49">
        <f>VLOOKUP(D55,[4]COMBO!$B$3:$BZ$173,15,FALSE)</f>
        <v>4.8358733880422042E-2</v>
      </c>
      <c r="K55" s="50">
        <f>VLOOKUP(D55,[4]COMBO!$B$3:$BZ$173,40,FALSE)</f>
        <v>2506570</v>
      </c>
      <c r="L55" s="51">
        <f>VLOOKUP(D55,[4]COMBO!$B$3:$BZ$173,67,FALSE)</f>
        <v>0.50370000000000004</v>
      </c>
      <c r="M55" s="52">
        <f>VLOOKUP(D55,[4]COMBO!$B$3:$BZ$173,77,FALSE)</f>
        <v>91586.047335621261</v>
      </c>
      <c r="N55" s="52">
        <f t="shared" si="8"/>
        <v>1262559.3090000001</v>
      </c>
      <c r="O55" s="53">
        <f t="shared" si="9"/>
        <v>6.8092284000347046E-3</v>
      </c>
      <c r="P55" s="54">
        <f t="shared" si="11"/>
        <v>33625</v>
      </c>
      <c r="Q55" s="46">
        <f t="shared" si="10"/>
        <v>0</v>
      </c>
    </row>
    <row r="56" spans="1:17" s="26" customFormat="1" ht="12.75" x14ac:dyDescent="0.2">
      <c r="A56" s="44" t="s">
        <v>131</v>
      </c>
      <c r="B56" s="45">
        <v>99</v>
      </c>
      <c r="C56" s="46">
        <f>VLOOKUP(D56,[4]COMBO!$B$3:$BN$50,64,FALSE)+VLOOKUP(D56,[4]COMBO!$B$3:$BN$50,65,FALSE)</f>
        <v>2</v>
      </c>
      <c r="D56" s="44" t="s">
        <v>132</v>
      </c>
      <c r="E56" s="44"/>
      <c r="F56" s="44"/>
      <c r="G56" s="55">
        <v>370099</v>
      </c>
      <c r="H56" s="48">
        <f>VLOOKUP(D56,[4]COMBO!$B$3:$BZ$173,11,FALSE)</f>
        <v>1095</v>
      </c>
      <c r="I56" s="48">
        <f>VLOOKUP(D56,[4]COMBO!$B$3:$BZ$173,14,FALSE)</f>
        <v>8216</v>
      </c>
      <c r="J56" s="49">
        <f>VLOOKUP(D56,[4]COMBO!$B$3:$BZ$173,15,FALSE)</f>
        <v>0.37280915287244404</v>
      </c>
      <c r="K56" s="50">
        <f>VLOOKUP(D56,[4]COMBO!$B$3:$BZ$173,40,FALSE)</f>
        <v>33992816.620000042</v>
      </c>
      <c r="L56" s="51">
        <f>VLOOKUP(D56,[4]COMBO!$B$3:$BZ$173,67,FALSE)</f>
        <v>0.26479999999999998</v>
      </c>
      <c r="M56" s="52">
        <f>VLOOKUP(D56,[4]COMBO!$B$3:$BZ$173,77,FALSE)</f>
        <v>2178916.9800330764</v>
      </c>
      <c r="N56" s="52">
        <f t="shared" si="8"/>
        <v>9001297.840976011</v>
      </c>
      <c r="O56" s="53">
        <f t="shared" si="9"/>
        <v>4.8545753422459557E-2</v>
      </c>
      <c r="P56" s="54">
        <f t="shared" si="11"/>
        <v>239723</v>
      </c>
      <c r="Q56" s="46">
        <f t="shared" si="10"/>
        <v>0</v>
      </c>
    </row>
    <row r="57" spans="1:17" s="26" customFormat="1" ht="12.75" x14ac:dyDescent="0.2">
      <c r="A57" s="44" t="s">
        <v>133</v>
      </c>
      <c r="B57" s="45">
        <v>15</v>
      </c>
      <c r="C57" s="46">
        <f>VLOOKUP(D57,[4]COMBO!$B$3:$BN$50,64,FALSE)+VLOOKUP(D57,[4]COMBO!$B$3:$BN$50,65,FALSE)</f>
        <v>0</v>
      </c>
      <c r="D57" s="44" t="s">
        <v>134</v>
      </c>
      <c r="E57" s="44"/>
      <c r="F57" s="44"/>
      <c r="G57" s="47" t="s">
        <v>135</v>
      </c>
      <c r="H57" s="48">
        <f>VLOOKUP(D57,[4]COMBO!$B$3:$BZ$173,11,FALSE)</f>
        <v>367</v>
      </c>
      <c r="I57" s="48">
        <f>VLOOKUP(D57,[4]COMBO!$B$3:$BZ$173,14,FALSE)</f>
        <v>2028</v>
      </c>
      <c r="J57" s="49">
        <f>VLOOKUP(D57,[4]COMBO!$B$3:$BZ$173,15,FALSE)</f>
        <v>0.19181459566074952</v>
      </c>
      <c r="K57" s="50">
        <f>VLOOKUP(D57,[4]COMBO!$B$3:$BZ$173,40,FALSE)</f>
        <v>7503893.6500000004</v>
      </c>
      <c r="L57" s="51">
        <f>VLOOKUP(D57,[4]COMBO!$B$3:$BZ$173,67,FALSE)</f>
        <v>0.44319999999999998</v>
      </c>
      <c r="M57" s="52">
        <f>VLOOKUP(D57,[4]COMBO!$B$3:$BZ$173,77,FALSE)</f>
        <v>612621.00657842727</v>
      </c>
      <c r="N57" s="52">
        <f t="shared" si="8"/>
        <v>3325725.6656800001</v>
      </c>
      <c r="O57" s="53">
        <f t="shared" si="9"/>
        <v>1.7936286629900076E-2</v>
      </c>
      <c r="P57" s="54">
        <f t="shared" si="11"/>
        <v>88571</v>
      </c>
      <c r="Q57" s="46">
        <f t="shared" si="10"/>
        <v>0</v>
      </c>
    </row>
    <row r="58" spans="1:17" s="26" customFormat="1" ht="12.75" x14ac:dyDescent="0.2">
      <c r="A58" s="44" t="s">
        <v>136</v>
      </c>
      <c r="B58" s="45">
        <v>62</v>
      </c>
      <c r="C58" s="46">
        <f>VLOOKUP(D58,[4]COMBO!$B$3:$BN$50,64,FALSE)+VLOOKUP(D58,[4]COMBO!$B$3:$BN$50,65,FALSE)</f>
        <v>2</v>
      </c>
      <c r="D58" s="44" t="s">
        <v>137</v>
      </c>
      <c r="E58" s="44"/>
      <c r="F58" s="44"/>
      <c r="G58" s="47" t="s">
        <v>138</v>
      </c>
      <c r="H58" s="48">
        <f>VLOOKUP(D58,[4]COMBO!$B$3:$BZ$173,11,FALSE)</f>
        <v>1330</v>
      </c>
      <c r="I58" s="48">
        <f>VLOOKUP(D58,[4]COMBO!$B$3:$BZ$173,14,FALSE)</f>
        <v>7779</v>
      </c>
      <c r="J58" s="49">
        <f>VLOOKUP(D58,[4]COMBO!$B$3:$BZ$173,15,FALSE)</f>
        <v>0.17097313279341816</v>
      </c>
      <c r="K58" s="50">
        <f>VLOOKUP(D58,[4]COMBO!$B$3:$BZ$173,40,FALSE)</f>
        <v>32756369</v>
      </c>
      <c r="L58" s="51">
        <f>VLOOKUP(D58,[4]COMBO!$B$3:$BZ$173,67,FALSE)</f>
        <v>0.3095</v>
      </c>
      <c r="M58" s="52">
        <f>VLOOKUP(D58,[4]COMBO!$B$3:$BZ$173,77,FALSE)</f>
        <v>2342233.3583109137</v>
      </c>
      <c r="N58" s="52">
        <f t="shared" si="8"/>
        <v>10138096.205499999</v>
      </c>
      <c r="O58" s="53">
        <f t="shared" si="9"/>
        <v>5.4676728540737934E-2</v>
      </c>
      <c r="P58" s="54">
        <f t="shared" si="11"/>
        <v>269998</v>
      </c>
      <c r="Q58" s="46">
        <f t="shared" si="10"/>
        <v>0</v>
      </c>
    </row>
    <row r="59" spans="1:17" s="26" customFormat="1" ht="12.75" x14ac:dyDescent="0.2">
      <c r="A59" s="44" t="s">
        <v>139</v>
      </c>
      <c r="B59" s="45">
        <v>25</v>
      </c>
      <c r="C59" s="46">
        <f>VLOOKUP(D59,[4]COMBO!$B$3:$BN$50,64,FALSE)+VLOOKUP(D59,[4]COMBO!$B$3:$BN$50,65,FALSE)</f>
        <v>2</v>
      </c>
      <c r="D59" s="44" t="s">
        <v>140</v>
      </c>
      <c r="E59" s="44"/>
      <c r="F59" s="44"/>
      <c r="G59" s="55">
        <v>370036</v>
      </c>
      <c r="H59" s="48">
        <f>VLOOKUP(D59,[4]COMBO!$B$3:$BZ$173,11,FALSE)</f>
        <v>111</v>
      </c>
      <c r="I59" s="48">
        <f>VLOOKUP(D59,[4]COMBO!$B$3:$BZ$173,14,FALSE)</f>
        <v>1795</v>
      </c>
      <c r="J59" s="49">
        <f>VLOOKUP(D59,[4]COMBO!$B$3:$BZ$173,15,FALSE)</f>
        <v>0.24623955431754874</v>
      </c>
      <c r="K59" s="50">
        <f>VLOOKUP(D59,[4]COMBO!$B$3:$BZ$173,40,FALSE)</f>
        <v>5028401.17</v>
      </c>
      <c r="L59" s="51">
        <f>VLOOKUP(D59,[4]COMBO!$B$3:$BZ$173,67,FALSE)</f>
        <v>0.45750000000000002</v>
      </c>
      <c r="M59" s="52">
        <f>VLOOKUP(D59,[4]COMBO!$B$3:$BZ$173,77,FALSE)</f>
        <v>50593.796979413833</v>
      </c>
      <c r="N59" s="52">
        <f t="shared" si="8"/>
        <v>2300493.5352750001</v>
      </c>
      <c r="O59" s="53">
        <f t="shared" si="9"/>
        <v>1.2407009954168236E-2</v>
      </c>
      <c r="P59" s="54">
        <v>50593</v>
      </c>
      <c r="Q59" s="46">
        <f t="shared" si="10"/>
        <v>0</v>
      </c>
    </row>
    <row r="60" spans="1:17" s="26" customFormat="1" ht="12.75" x14ac:dyDescent="0.2">
      <c r="A60" s="44" t="s">
        <v>141</v>
      </c>
      <c r="B60" s="45">
        <v>41</v>
      </c>
      <c r="C60" s="46">
        <f>VLOOKUP(D60,[4]COMBO!$B$3:$BN$50,64,FALSE)+VLOOKUP(D60,[4]COMBO!$B$3:$BN$50,65,FALSE)</f>
        <v>0</v>
      </c>
      <c r="D60" s="44" t="s">
        <v>142</v>
      </c>
      <c r="E60" s="44"/>
      <c r="F60" s="44"/>
      <c r="G60" s="55">
        <v>370183</v>
      </c>
      <c r="H60" s="48">
        <f>VLOOKUP(D60,[4]COMBO!$B$3:$BZ$173,11,FALSE)</f>
        <v>568</v>
      </c>
      <c r="I60" s="48">
        <f>VLOOKUP(D60,[4]COMBO!$B$3:$BZ$173,14,FALSE)</f>
        <v>6524</v>
      </c>
      <c r="J60" s="49">
        <f>VLOOKUP(D60,[4]COMBO!$B$3:$BZ$173,15,FALSE)</f>
        <v>0.40297363580625384</v>
      </c>
      <c r="K60" s="50">
        <f>VLOOKUP(D60,[4]COMBO!$B$3:$BZ$173,40,FALSE)</f>
        <v>21799939.630000003</v>
      </c>
      <c r="L60" s="51">
        <f>VLOOKUP(D60,[4]COMBO!$B$3:$BZ$173,67,FALSE)</f>
        <v>0.28070000000000001</v>
      </c>
      <c r="M60" s="52">
        <f>VLOOKUP(D60,[4]COMBO!$B$3:$BZ$173,77,FALSE)</f>
        <v>1554762.4957500498</v>
      </c>
      <c r="N60" s="52">
        <f t="shared" si="8"/>
        <v>6119243.0541410008</v>
      </c>
      <c r="O60" s="53">
        <f t="shared" si="9"/>
        <v>3.3002270304413876E-2</v>
      </c>
      <c r="P60" s="54">
        <f t="shared" si="11"/>
        <v>162968</v>
      </c>
      <c r="Q60" s="46">
        <f t="shared" si="10"/>
        <v>0</v>
      </c>
    </row>
    <row r="61" spans="1:17" s="26" customFormat="1" ht="12.75" x14ac:dyDescent="0.2">
      <c r="A61" s="44" t="s">
        <v>143</v>
      </c>
      <c r="B61" s="45">
        <v>75</v>
      </c>
      <c r="C61" s="46">
        <f>VLOOKUP(D61,[4]COMBO!$B$3:$BN$50,64,FALSE)+VLOOKUP(D61,[4]COMBO!$B$3:$BN$50,65,FALSE)</f>
        <v>2</v>
      </c>
      <c r="D61" s="44" t="s">
        <v>144</v>
      </c>
      <c r="E61" s="44"/>
      <c r="F61" s="44"/>
      <c r="G61" s="47" t="s">
        <v>145</v>
      </c>
      <c r="H61" s="48">
        <f>VLOOKUP(D61,[4]COMBO!$B$3:$BZ$173,11,FALSE)</f>
        <v>2602</v>
      </c>
      <c r="I61" s="48">
        <f>VLOOKUP(D61,[4]COMBO!$B$3:$BZ$173,14,FALSE)</f>
        <v>9034</v>
      </c>
      <c r="J61" s="49">
        <f>VLOOKUP(D61,[4]COMBO!$B$3:$BZ$173,15,FALSE)</f>
        <v>0.34259464246181093</v>
      </c>
      <c r="K61" s="50">
        <f>VLOOKUP(D61,[4]COMBO!$B$3:$BZ$173,40,FALSE)</f>
        <v>56961823</v>
      </c>
      <c r="L61" s="51">
        <f>VLOOKUP(D61,[4]COMBO!$B$3:$BZ$173,67,FALSE)</f>
        <v>0.21</v>
      </c>
      <c r="M61" s="52">
        <f>VLOOKUP(D61,[4]COMBO!$B$3:$BZ$173,77,FALSE)</f>
        <v>2036595.5203952445</v>
      </c>
      <c r="N61" s="52">
        <f t="shared" si="8"/>
        <v>11961982.83</v>
      </c>
      <c r="O61" s="53">
        <f t="shared" si="9"/>
        <v>6.4513304544304387E-2</v>
      </c>
      <c r="P61" s="54">
        <f t="shared" si="11"/>
        <v>318572</v>
      </c>
      <c r="Q61" s="46">
        <f t="shared" si="10"/>
        <v>0</v>
      </c>
    </row>
    <row r="62" spans="1:17" s="26" customFormat="1" ht="12.75" x14ac:dyDescent="0.2">
      <c r="A62" s="44" t="s">
        <v>146</v>
      </c>
      <c r="B62" s="45">
        <v>58</v>
      </c>
      <c r="C62" s="46">
        <f>VLOOKUP(D62,[4]COMBO!$B$3:$BN$50,64,FALSE)+VLOOKUP(D62,[4]COMBO!$B$3:$BN$50,65,FALSE)</f>
        <v>2</v>
      </c>
      <c r="D62" s="44" t="s">
        <v>147</v>
      </c>
      <c r="E62" s="44"/>
      <c r="F62" s="44"/>
      <c r="G62" s="47" t="s">
        <v>148</v>
      </c>
      <c r="H62" s="48">
        <f>VLOOKUP(D62,[4]COMBO!$B$3:$BZ$173,11,FALSE)</f>
        <v>1527</v>
      </c>
      <c r="I62" s="48">
        <f>VLOOKUP(D62,[4]COMBO!$B$3:$BZ$173,14,FALSE)</f>
        <v>7250</v>
      </c>
      <c r="J62" s="49">
        <f>VLOOKUP(D62,[4]COMBO!$B$3:$BZ$173,15,FALSE)</f>
        <v>0.38800000000000001</v>
      </c>
      <c r="K62" s="50">
        <f>VLOOKUP(D62,[4]COMBO!$B$3:$BZ$173,40,FALSE)</f>
        <v>50397118</v>
      </c>
      <c r="L62" s="51">
        <f>VLOOKUP(D62,[4]COMBO!$B$3:$BZ$173,67,FALSE)</f>
        <v>0.30509999999999998</v>
      </c>
      <c r="M62" s="52">
        <f>VLOOKUP(D62,[4]COMBO!$B$3:$BZ$173,77,FALSE)</f>
        <v>4390889.52606114</v>
      </c>
      <c r="N62" s="52">
        <f t="shared" si="8"/>
        <v>15376160.7018</v>
      </c>
      <c r="O62" s="53">
        <f t="shared" si="9"/>
        <v>8.2926631159308262E-2</v>
      </c>
      <c r="P62" s="54">
        <f t="shared" si="11"/>
        <v>409499</v>
      </c>
      <c r="Q62" s="46">
        <f t="shared" si="10"/>
        <v>0</v>
      </c>
    </row>
    <row r="63" spans="1:17" s="26" customFormat="1" ht="12.75" x14ac:dyDescent="0.2">
      <c r="A63" s="44" t="s">
        <v>149</v>
      </c>
      <c r="B63" s="45">
        <v>40</v>
      </c>
      <c r="C63" s="46">
        <f>VLOOKUP(D63,[4]COMBO!$B$3:$BN$50,64,FALSE)+VLOOKUP(D63,[4]COMBO!$B$3:$BN$50,65,FALSE)</f>
        <v>2</v>
      </c>
      <c r="D63" s="44" t="s">
        <v>150</v>
      </c>
      <c r="E63" s="44"/>
      <c r="F63" s="44"/>
      <c r="G63" s="55">
        <v>370236</v>
      </c>
      <c r="H63" s="48">
        <f>VLOOKUP(D63,[4]COMBO!$B$3:$BZ$173,11,FALSE)</f>
        <v>987</v>
      </c>
      <c r="I63" s="48">
        <f>VLOOKUP(D63,[4]COMBO!$B$3:$BZ$173,14,FALSE)</f>
        <v>6246</v>
      </c>
      <c r="J63" s="49">
        <f>VLOOKUP(D63,[4]COMBO!$B$3:$BZ$173,15,FALSE)</f>
        <v>0.20413064361191163</v>
      </c>
      <c r="K63" s="50">
        <f>VLOOKUP(D63,[4]COMBO!$B$3:$BZ$173,40,FALSE)</f>
        <v>27899488</v>
      </c>
      <c r="L63" s="51">
        <f>VLOOKUP(D63,[4]COMBO!$B$3:$BZ$173,67,FALSE)</f>
        <v>0.33689999999999998</v>
      </c>
      <c r="M63" s="52">
        <f>VLOOKUP(D63,[4]COMBO!$B$3:$BZ$173,77,FALSE)</f>
        <v>5421916.3044288401</v>
      </c>
      <c r="N63" s="52">
        <f t="shared" si="8"/>
        <v>9399337.5071999989</v>
      </c>
      <c r="O63" s="53">
        <f t="shared" si="9"/>
        <v>5.0692458912072885E-2</v>
      </c>
      <c r="P63" s="54">
        <f t="shared" si="11"/>
        <v>250324</v>
      </c>
      <c r="Q63" s="46">
        <f t="shared" si="10"/>
        <v>0</v>
      </c>
    </row>
    <row r="64" spans="1:17" s="26" customFormat="1" ht="12.75" x14ac:dyDescent="0.2">
      <c r="A64" s="44" t="s">
        <v>151</v>
      </c>
      <c r="B64" s="45">
        <v>36</v>
      </c>
      <c r="C64" s="46">
        <f>VLOOKUP(D64,[4]COMBO!$B$3:$BN$50,64,FALSE)+VLOOKUP(D64,[4]COMBO!$B$3:$BN$50,65,FALSE)</f>
        <v>0</v>
      </c>
      <c r="D64" s="44" t="s">
        <v>152</v>
      </c>
      <c r="E64" s="44"/>
      <c r="F64" s="44"/>
      <c r="G64" s="47" t="s">
        <v>153</v>
      </c>
      <c r="H64" s="48">
        <f>VLOOKUP(D64,[4]COMBO!$B$3:$BZ$173,11,FALSE)</f>
        <v>11514</v>
      </c>
      <c r="I64" s="48">
        <f>VLOOKUP(D64,[4]COMBO!$B$3:$BZ$173,14,FALSE)</f>
        <v>12202</v>
      </c>
      <c r="J64" s="49">
        <f>VLOOKUP(D64,[4]COMBO!$B$3:$BZ$173,15,FALSE)</f>
        <v>0.94361580068841178</v>
      </c>
      <c r="K64" s="50">
        <f>VLOOKUP(D64,[4]COMBO!$B$3:$BZ$173,40,FALSE)</f>
        <v>15314022.98</v>
      </c>
      <c r="L64" s="51">
        <f>VLOOKUP(D64,[4]COMBO!$B$3:$BZ$173,67,FALSE)</f>
        <v>1.3618269999999999</v>
      </c>
      <c r="M64" s="52">
        <f>VLOOKUP(D64,[4]COMBO!$B$3:$BZ$173,77,FALSE)</f>
        <v>1868633.4164171275</v>
      </c>
      <c r="N64" s="52">
        <f t="shared" si="8"/>
        <v>20855049.97278446</v>
      </c>
      <c r="O64" s="53">
        <f t="shared" si="9"/>
        <v>0.11247534871950077</v>
      </c>
      <c r="P64" s="54">
        <f t="shared" si="11"/>
        <v>555413</v>
      </c>
      <c r="Q64" s="46">
        <f t="shared" si="10"/>
        <v>0</v>
      </c>
    </row>
    <row r="65" spans="1:17" s="26" customFormat="1" ht="12.75" x14ac:dyDescent="0.2">
      <c r="A65" s="44" t="s">
        <v>154</v>
      </c>
      <c r="B65" s="46">
        <v>23</v>
      </c>
      <c r="C65" s="46">
        <f>VLOOKUP(D65,[4]COMBO!$B$3:$BN$50,64,FALSE)+VLOOKUP(D65,[4]COMBO!$B$3:$BN$50,65,FALSE)</f>
        <v>2</v>
      </c>
      <c r="D65" s="44" t="s">
        <v>155</v>
      </c>
      <c r="E65" s="44"/>
      <c r="F65" s="44"/>
      <c r="G65" s="55">
        <v>370199</v>
      </c>
      <c r="H65" s="48">
        <f>VLOOKUP(D65,[4]COMBO!$B$3:$BZ$173,11,FALSE)</f>
        <v>334</v>
      </c>
      <c r="I65" s="48">
        <f>VLOOKUP(D65,[4]COMBO!$B$3:$BZ$173,14,FALSE)</f>
        <v>3236</v>
      </c>
      <c r="J65" s="49">
        <f>VLOOKUP(D65,[4]COMBO!$B$3:$BZ$173,15,FALSE)</f>
        <v>0.10599505562422744</v>
      </c>
      <c r="K65" s="50">
        <f>VLOOKUP(D65,[4]COMBO!$B$3:$BZ$173,40,FALSE)</f>
        <v>4445356</v>
      </c>
      <c r="L65" s="51">
        <f>VLOOKUP(D65,[4]COMBO!$B$3:$BZ$173,67,FALSE)</f>
        <v>0.28860000000000002</v>
      </c>
      <c r="M65" s="52">
        <f>VLOOKUP(D65,[4]COMBO!$B$3:$BZ$173,77,FALSE)</f>
        <v>992312.16682469542</v>
      </c>
      <c r="N65" s="52">
        <f t="shared" si="8"/>
        <v>1282929.7416000001</v>
      </c>
      <c r="O65" s="53">
        <f t="shared" si="9"/>
        <v>6.9190901128209142E-3</v>
      </c>
      <c r="P65" s="54">
        <f t="shared" si="11"/>
        <v>34167</v>
      </c>
      <c r="Q65" s="46">
        <f t="shared" si="10"/>
        <v>0</v>
      </c>
    </row>
    <row r="66" spans="1:17" s="26" customFormat="1" ht="12.75" x14ac:dyDescent="0.2">
      <c r="A66" s="44" t="s">
        <v>156</v>
      </c>
      <c r="B66" s="46">
        <v>47</v>
      </c>
      <c r="C66" s="46">
        <f>VLOOKUP(D66,[4]COMBO!$B$3:$BN$50,64,FALSE)+VLOOKUP(D66,[4]COMBO!$B$3:$BN$50,65,FALSE)</f>
        <v>0</v>
      </c>
      <c r="D66" s="44" t="s">
        <v>157</v>
      </c>
      <c r="E66" s="44"/>
      <c r="F66" s="44"/>
      <c r="G66" s="47">
        <v>370138</v>
      </c>
      <c r="H66" s="48">
        <f>VLOOKUP(D66,[4]COMBO!$B$3:$BZ$173,11,FALSE)</f>
        <v>1037</v>
      </c>
      <c r="I66" s="48">
        <f>VLOOKUP(D66,[4]COMBO!$B$3:$BZ$173,14,FALSE)</f>
        <v>2768</v>
      </c>
      <c r="J66" s="49">
        <f>VLOOKUP(D66,[4]COMBO!$B$3:$BZ$173,15,FALSE)</f>
        <v>0.40751445086705201</v>
      </c>
      <c r="K66" s="50">
        <f>VLOOKUP(D66,[4]COMBO!$B$3:$BZ$173,40,FALSE)</f>
        <v>13723510</v>
      </c>
      <c r="L66" s="51">
        <f>VLOOKUP(D66,[4]COMBO!$B$3:$BZ$173,67,FALSE)</f>
        <v>0.3629</v>
      </c>
      <c r="M66" s="52">
        <f>VLOOKUP(D66,[4]COMBO!$B$3:$BZ$173,77,FALSE)</f>
        <v>711731.85560169886</v>
      </c>
      <c r="N66" s="52">
        <f t="shared" si="8"/>
        <v>4980261.7790000001</v>
      </c>
      <c r="O66" s="53">
        <f t="shared" si="9"/>
        <v>2.6859522323773987E-2</v>
      </c>
      <c r="P66" s="54">
        <f t="shared" si="11"/>
        <v>132635</v>
      </c>
      <c r="Q66" s="46">
        <f t="shared" si="10"/>
        <v>0</v>
      </c>
    </row>
    <row r="67" spans="1:17" s="26" customFormat="1" ht="12.75" x14ac:dyDescent="0.2">
      <c r="A67" s="44" t="s">
        <v>158</v>
      </c>
      <c r="B67" s="46">
        <v>25</v>
      </c>
      <c r="C67" s="46">
        <f>VLOOKUP(D67,[4]COMBO!$B$3:$BN$50,64,FALSE)+VLOOKUP(D67,[4]COMBO!$B$3:$BN$50,65,FALSE)</f>
        <v>2</v>
      </c>
      <c r="D67" s="44" t="s">
        <v>159</v>
      </c>
      <c r="E67" s="44"/>
      <c r="F67" s="44"/>
      <c r="G67" s="47" t="s">
        <v>160</v>
      </c>
      <c r="H67" s="48">
        <f>VLOOKUP(D67,[4]COMBO!$B$3:$BZ$173,11,FALSE)</f>
        <v>87</v>
      </c>
      <c r="I67" s="48">
        <f>VLOOKUP(D67,[4]COMBO!$B$3:$BZ$173,14,FALSE)</f>
        <v>1368</v>
      </c>
      <c r="J67" s="49">
        <f>VLOOKUP(D67,[4]COMBO!$B$3:$BZ$173,15,FALSE)</f>
        <v>0.21929824561403508</v>
      </c>
      <c r="K67" s="50">
        <f>VLOOKUP(D67,[4]COMBO!$B$3:$BZ$173,40,FALSE)</f>
        <v>6535832</v>
      </c>
      <c r="L67" s="51">
        <f>VLOOKUP(D67,[4]COMBO!$B$3:$BZ$173,67,FALSE)</f>
        <v>0.66610000000000003</v>
      </c>
      <c r="M67" s="52">
        <f>VLOOKUP(D67,[4]COMBO!$B$3:$BZ$173,77,FALSE)</f>
        <v>956799.70917068119</v>
      </c>
      <c r="N67" s="52">
        <f t="shared" si="8"/>
        <v>4353517.6952</v>
      </c>
      <c r="O67" s="53">
        <f t="shared" si="9"/>
        <v>2.3479369340430302E-2</v>
      </c>
      <c r="P67" s="54">
        <f t="shared" si="11"/>
        <v>115943</v>
      </c>
      <c r="Q67" s="46">
        <v>0</v>
      </c>
    </row>
    <row r="68" spans="1:17" s="26" customFormat="1" ht="12.75" x14ac:dyDescent="0.2">
      <c r="A68" s="44" t="s">
        <v>161</v>
      </c>
      <c r="B68" s="46">
        <v>25</v>
      </c>
      <c r="C68" s="46">
        <f>VLOOKUP(D68,[4]COMBO!$B$3:$BN$50,64,FALSE)+VLOOKUP(D68,[4]COMBO!$B$3:$BN$50,65,FALSE)</f>
        <v>0</v>
      </c>
      <c r="D68" s="44" t="s">
        <v>162</v>
      </c>
      <c r="E68" s="44"/>
      <c r="F68" s="44"/>
      <c r="G68" s="47" t="s">
        <v>163</v>
      </c>
      <c r="H68" s="48">
        <f>VLOOKUP(D68,[4]COMBO!$B$3:$BZ$173,11,FALSE)</f>
        <v>10</v>
      </c>
      <c r="I68" s="48">
        <f>VLOOKUP(D68,[4]COMBO!$B$3:$BZ$173,14,FALSE)</f>
        <v>234</v>
      </c>
      <c r="J68" s="49">
        <f>VLOOKUP(D68,[4]COMBO!$B$3:$BZ$173,15,FALSE)</f>
        <v>0.35897435897435898</v>
      </c>
      <c r="K68" s="50">
        <f>VLOOKUP(D68,[4]COMBO!$B$3:$BZ$173,40,FALSE)</f>
        <v>2018275.8800000001</v>
      </c>
      <c r="L68" s="51">
        <f>VLOOKUP(D68,[4]COMBO!$B$3:$BZ$173,67,FALSE)</f>
        <v>0.43240000000000001</v>
      </c>
      <c r="M68" s="52">
        <f>VLOOKUP(D68,[4]COMBO!$B$3:$BZ$173,77,FALSE)</f>
        <v>383723.7333197043</v>
      </c>
      <c r="N68" s="52">
        <f t="shared" si="8"/>
        <v>872702.49051200005</v>
      </c>
      <c r="O68" s="53">
        <f t="shared" si="9"/>
        <v>4.7066546029286994E-3</v>
      </c>
      <c r="P68" s="54">
        <f t="shared" si="11"/>
        <v>23242</v>
      </c>
      <c r="Q68" s="46">
        <f>+IF(P68&gt;M68,1,0)</f>
        <v>0</v>
      </c>
    </row>
    <row r="69" spans="1:17" s="26" customFormat="1" ht="12.75" x14ac:dyDescent="0.2">
      <c r="A69" s="44" t="s">
        <v>164</v>
      </c>
      <c r="B69" s="46">
        <v>96</v>
      </c>
      <c r="C69" s="46">
        <f>VLOOKUP(D69,[4]COMBO!$B$3:$BN$50,64,FALSE)+VLOOKUP(D69,[4]COMBO!$B$3:$BN$50,65,FALSE)</f>
        <v>2</v>
      </c>
      <c r="D69" s="44" t="s">
        <v>165</v>
      </c>
      <c r="E69" s="44"/>
      <c r="F69" s="44"/>
      <c r="G69" s="47" t="s">
        <v>166</v>
      </c>
      <c r="H69" s="48">
        <f>VLOOKUP(D69,[4]COMBO!$B$3:$BZ$173,11,FALSE)</f>
        <v>4563</v>
      </c>
      <c r="I69" s="48">
        <f>VLOOKUP(D69,[4]COMBO!$B$3:$BZ$173,14,FALSE)</f>
        <v>18443</v>
      </c>
      <c r="J69" s="49">
        <f>VLOOKUP(D69,[4]COMBO!$B$3:$BZ$173,15,FALSE)</f>
        <v>0.31274738383126388</v>
      </c>
      <c r="K69" s="50">
        <f>VLOOKUP(D69,[4]COMBO!$B$3:$BZ$173,40,FALSE)</f>
        <v>56974621</v>
      </c>
      <c r="L69" s="51">
        <f>VLOOKUP(D69,[4]COMBO!$B$3:$BZ$173,67,FALSE)</f>
        <v>0.29430000000000001</v>
      </c>
      <c r="M69" s="52">
        <f>VLOOKUP(D69,[4]COMBO!$B$3:$BZ$173,77,FALSE)</f>
        <v>2369320.4022698179</v>
      </c>
      <c r="N69" s="52">
        <f t="shared" si="8"/>
        <v>16767630.9603</v>
      </c>
      <c r="O69" s="53">
        <f t="shared" si="9"/>
        <v>9.0431101432064245E-2</v>
      </c>
      <c r="P69" s="54">
        <f t="shared" si="11"/>
        <v>446557</v>
      </c>
      <c r="Q69" s="46">
        <f>+IF(P69&gt;M69,1,0)</f>
        <v>0</v>
      </c>
    </row>
    <row r="70" spans="1:17" s="26" customFormat="1" ht="12.75" x14ac:dyDescent="0.2">
      <c r="A70" s="44" t="s">
        <v>167</v>
      </c>
      <c r="B70" s="46">
        <v>31</v>
      </c>
      <c r="C70" s="46">
        <f>VLOOKUP(D70,[4]COMBO!$B$3:$BN$50,64,FALSE)+VLOOKUP(D70,[4]COMBO!$B$3:$BN$50,65,FALSE)</f>
        <v>0</v>
      </c>
      <c r="D70" s="44" t="s">
        <v>168</v>
      </c>
      <c r="E70" s="44"/>
      <c r="F70" s="44"/>
      <c r="G70" s="47" t="s">
        <v>169</v>
      </c>
      <c r="H70" s="48">
        <f>VLOOKUP(D70,[4]COMBO!$B$3:$BZ$173,11,FALSE)</f>
        <v>202</v>
      </c>
      <c r="I70" s="48">
        <f>VLOOKUP(D70,[4]COMBO!$B$3:$BZ$173,14,FALSE)</f>
        <v>1292</v>
      </c>
      <c r="J70" s="49">
        <f>VLOOKUP(D70,[4]COMBO!$B$3:$BZ$173,15,FALSE)</f>
        <v>0.16640866873065016</v>
      </c>
      <c r="K70" s="50">
        <f>VLOOKUP(D70,[4]COMBO!$B$3:$BZ$173,40,FALSE)</f>
        <v>3586134.95</v>
      </c>
      <c r="L70" s="51">
        <f>VLOOKUP(D70,[4]COMBO!$B$3:$BZ$173,67,FALSE)</f>
        <v>0.55779999999999996</v>
      </c>
      <c r="M70" s="52">
        <f>VLOOKUP(D70,[4]COMBO!$B$3:$BZ$173,77,FALSE)</f>
        <v>1195278.7892034163</v>
      </c>
      <c r="N70" s="52">
        <f t="shared" si="8"/>
        <v>2000346.0751099999</v>
      </c>
      <c r="O70" s="53">
        <f t="shared" si="9"/>
        <v>1.0788256208989676E-2</v>
      </c>
      <c r="P70" s="71">
        <v>13081.75</v>
      </c>
      <c r="Q70" s="46">
        <v>0</v>
      </c>
    </row>
    <row r="71" spans="1:17" s="26" customFormat="1" ht="12.75" x14ac:dyDescent="0.2">
      <c r="A71" s="44" t="s">
        <v>170</v>
      </c>
      <c r="B71" s="46">
        <v>32</v>
      </c>
      <c r="C71" s="46">
        <f>VLOOKUP(D71,[4]COMBO!$B$3:$BN$50,64,FALSE)+VLOOKUP(D71,[4]COMBO!$B$3:$BN$50,65,FALSE)</f>
        <v>0</v>
      </c>
      <c r="D71" s="44" t="s">
        <v>171</v>
      </c>
      <c r="E71" s="44"/>
      <c r="F71" s="44"/>
      <c r="G71" s="55">
        <v>370229</v>
      </c>
      <c r="H71" s="48">
        <f>VLOOKUP(D71,[4]COMBO!$B$3:$BZ$173,11,FALSE)</f>
        <v>297</v>
      </c>
      <c r="I71" s="48">
        <f>VLOOKUP(D71,[4]COMBO!$B$3:$BZ$173,14,FALSE)</f>
        <v>2315</v>
      </c>
      <c r="J71" s="49">
        <f>VLOOKUP(D71,[4]COMBO!$B$3:$BZ$173,15,FALSE)</f>
        <v>0.40734341252699785</v>
      </c>
      <c r="K71" s="50">
        <f>VLOOKUP(D71,[4]COMBO!$B$3:$BZ$173,40,FALSE)</f>
        <v>23210668.32</v>
      </c>
      <c r="L71" s="51">
        <f>VLOOKUP(D71,[4]COMBO!$B$3:$BZ$173,67,FALSE)</f>
        <v>0.31869999999999998</v>
      </c>
      <c r="M71" s="52">
        <f>VLOOKUP(D71,[4]COMBO!$B$3:$BZ$173,77,FALSE)</f>
        <v>2871324.5408695792</v>
      </c>
      <c r="N71" s="52">
        <f t="shared" si="8"/>
        <v>7397239.9935839996</v>
      </c>
      <c r="O71" s="53">
        <f t="shared" si="9"/>
        <v>3.9894756853901349E-2</v>
      </c>
      <c r="P71" s="54">
        <f t="shared" si="11"/>
        <v>197004</v>
      </c>
      <c r="Q71" s="46">
        <f>+IF(P71&gt;M71,1,0)</f>
        <v>0</v>
      </c>
    </row>
    <row r="72" spans="1:17" s="26" customFormat="1" ht="12.75" x14ac:dyDescent="0.2">
      <c r="A72" s="44" t="s">
        <v>172</v>
      </c>
      <c r="B72" s="56">
        <v>36</v>
      </c>
      <c r="C72" s="56">
        <f>VLOOKUP(D72,[4]COMBO!$B$3:$BN$50,64,FALSE)+VLOOKUP(D72,[4]COMBO!$B$3:$BN$50,65,FALSE)</f>
        <v>2</v>
      </c>
      <c r="D72" s="44" t="s">
        <v>173</v>
      </c>
      <c r="E72" s="44"/>
      <c r="F72" s="44"/>
      <c r="G72" s="47" t="s">
        <v>174</v>
      </c>
      <c r="H72" s="58">
        <f>VLOOKUP(D72,[4]COMBO!$B$3:$BZ$173,11,FALSE)</f>
        <v>782</v>
      </c>
      <c r="I72" s="58">
        <f>VLOOKUP(D72,[4]COMBO!$B$3:$BZ$173,14,FALSE)</f>
        <v>4366</v>
      </c>
      <c r="J72" s="49">
        <f>VLOOKUP(D72,[4]COMBO!$B$3:$BZ$173,15,FALSE)</f>
        <v>0.2684379294548786</v>
      </c>
      <c r="K72" s="50">
        <f>VLOOKUP(D72,[4]COMBO!$B$3:$BZ$173,40,FALSE)</f>
        <v>25469415.109999999</v>
      </c>
      <c r="L72" s="51">
        <f>VLOOKUP(D72,[4]COMBO!$B$3:$BZ$173,67,FALSE)</f>
        <v>0.32200000000000001</v>
      </c>
      <c r="M72" s="52">
        <f>VLOOKUP(D72,[4]COMBO!$B$3:$BZ$173,77,FALSE)</f>
        <v>2099799.6153927837</v>
      </c>
      <c r="N72" s="52">
        <f t="shared" si="8"/>
        <v>8201151.6654200004</v>
      </c>
      <c r="O72" s="59">
        <f t="shared" si="9"/>
        <v>4.423040916580797E-2</v>
      </c>
      <c r="P72" s="71">
        <f t="shared" si="11"/>
        <v>218414</v>
      </c>
      <c r="Q72" s="56">
        <v>0</v>
      </c>
    </row>
    <row r="73" spans="1:17" s="26" customFormat="1" ht="12.75" x14ac:dyDescent="0.2">
      <c r="A73" s="44" t="s">
        <v>175</v>
      </c>
      <c r="B73" s="46">
        <v>25</v>
      </c>
      <c r="C73" s="46">
        <f>VLOOKUP(D73,[4]COMBO!$B$3:$BN$50,64,FALSE)+VLOOKUP(D73,[4]COMBO!$B$3:$BN$50,65,FALSE)</f>
        <v>2</v>
      </c>
      <c r="D73" s="44" t="s">
        <v>176</v>
      </c>
      <c r="E73" s="44"/>
      <c r="F73" s="44"/>
      <c r="G73" s="47" t="s">
        <v>177</v>
      </c>
      <c r="H73" s="48">
        <f>VLOOKUP(D73,[4]COMBO!$B$3:$BZ$173,11,FALSE)</f>
        <v>544</v>
      </c>
      <c r="I73" s="48">
        <f>VLOOKUP(D73,[4]COMBO!$B$3:$BZ$173,14,FALSE)</f>
        <v>1796</v>
      </c>
      <c r="J73" s="49">
        <f>VLOOKUP(D73,[4]COMBO!$B$3:$BZ$173,15,FALSE)</f>
        <v>0.37360801781737196</v>
      </c>
      <c r="K73" s="50">
        <f>VLOOKUP(D73,[4]COMBO!$B$3:$BZ$173,40,FALSE)</f>
        <v>11773601.129999999</v>
      </c>
      <c r="L73" s="51">
        <f>VLOOKUP(D73,[4]COMBO!$B$3:$BZ$173,67,FALSE)</f>
        <v>0.41220000000000001</v>
      </c>
      <c r="M73" s="52">
        <f>VLOOKUP(D73,[4]COMBO!$B$3:$BZ$173,77,FALSE)</f>
        <v>963016.68744060677</v>
      </c>
      <c r="N73" s="52">
        <f t="shared" si="8"/>
        <v>4853078.3857859997</v>
      </c>
      <c r="O73" s="53">
        <f t="shared" si="9"/>
        <v>2.6173597498767964E-2</v>
      </c>
      <c r="P73" s="54">
        <f t="shared" si="11"/>
        <v>129248</v>
      </c>
      <c r="Q73" s="46">
        <f>+IF(P73&gt;M73,1,0)</f>
        <v>0</v>
      </c>
    </row>
    <row r="74" spans="1:17" s="26" customFormat="1" ht="12.75" x14ac:dyDescent="0.2">
      <c r="A74" s="44" t="s">
        <v>178</v>
      </c>
      <c r="B74" s="46">
        <v>87</v>
      </c>
      <c r="C74" s="46">
        <f>VLOOKUP(D74,[4]COMBO!$B$3:$BN$50,64,FALSE)+VLOOKUP(D74,[4]COMBO!$B$3:$BN$50,65,FALSE)</f>
        <v>2</v>
      </c>
      <c r="D74" s="44" t="s">
        <v>179</v>
      </c>
      <c r="E74" s="44"/>
      <c r="F74" s="44"/>
      <c r="G74" s="55">
        <v>370002</v>
      </c>
      <c r="H74" s="48">
        <f>VLOOKUP(D74,[4]COMBO!$B$3:$BZ$173,11,FALSE)</f>
        <v>1197</v>
      </c>
      <c r="I74" s="48">
        <f>VLOOKUP(D74,[4]COMBO!$B$3:$BZ$173,14,FALSE)</f>
        <v>5755</v>
      </c>
      <c r="J74" s="49">
        <f>VLOOKUP(D74,[4]COMBO!$B$3:$BZ$173,15,FALSE)</f>
        <v>0.32406602953953084</v>
      </c>
      <c r="K74" s="50">
        <f>VLOOKUP(D74,[4]COMBO!$B$3:$BZ$173,40,FALSE)</f>
        <v>35609691</v>
      </c>
      <c r="L74" s="51">
        <f>VLOOKUP(D74,[4]COMBO!$B$3:$BZ$173,67,FALSE)</f>
        <v>0.2233</v>
      </c>
      <c r="M74" s="52">
        <f>VLOOKUP(D74,[4]COMBO!$B$3:$BZ$173,77,FALSE)</f>
        <v>1544920.4200322013</v>
      </c>
      <c r="N74" s="52">
        <f t="shared" si="8"/>
        <v>7951644.0002999995</v>
      </c>
      <c r="O74" s="53">
        <f t="shared" si="9"/>
        <v>4.2884765703951833E-2</v>
      </c>
      <c r="P74" s="54">
        <f t="shared" si="11"/>
        <v>211769</v>
      </c>
      <c r="Q74" s="46">
        <f>+IF(P74&gt;M74,1,0)</f>
        <v>0</v>
      </c>
    </row>
    <row r="75" spans="1:17" s="66" customFormat="1" ht="12.75" x14ac:dyDescent="0.2">
      <c r="A75" s="22" t="s">
        <v>180</v>
      </c>
      <c r="B75" s="23">
        <f>SUM(B50:B74)</f>
        <v>1153</v>
      </c>
      <c r="C75" s="61"/>
      <c r="D75" s="61"/>
      <c r="E75" s="61"/>
      <c r="F75" s="61"/>
      <c r="G75" s="61"/>
      <c r="H75" s="23">
        <f>SUM(H50:H74)</f>
        <v>34350</v>
      </c>
      <c r="I75" s="23"/>
      <c r="J75" s="61"/>
      <c r="K75" s="23"/>
      <c r="L75" s="62"/>
      <c r="M75" s="61"/>
      <c r="N75" s="63">
        <f>SUM(N50:N74)</f>
        <v>185418851.42133948</v>
      </c>
      <c r="O75" s="72">
        <f>SUM(O50:O74)</f>
        <v>0.99999999999999989</v>
      </c>
      <c r="P75" s="70">
        <f>SUM(P50:P74)</f>
        <v>4887223.75</v>
      </c>
      <c r="Q75" s="61"/>
    </row>
    <row r="76" spans="1:17" s="26" customFormat="1" ht="12.75" x14ac:dyDescent="0.2">
      <c r="A76" s="22" t="s">
        <v>114</v>
      </c>
      <c r="B76" s="64">
        <f>H75/B9</f>
        <v>0.34306773465433554</v>
      </c>
      <c r="C76" s="24"/>
      <c r="D76" s="24"/>
      <c r="E76" s="24"/>
      <c r="F76" s="24"/>
      <c r="G76" s="24"/>
      <c r="H76" s="24"/>
      <c r="I76" s="24"/>
      <c r="J76" s="24"/>
      <c r="K76" s="24"/>
      <c r="L76" s="25"/>
      <c r="M76" s="24"/>
      <c r="N76" s="24"/>
      <c r="O76" s="24"/>
      <c r="P76" s="67"/>
      <c r="Q76" s="24"/>
    </row>
    <row r="77" spans="1:17" s="26" customFormat="1" ht="12.75" x14ac:dyDescent="0.2">
      <c r="A77" s="22" t="s">
        <v>66</v>
      </c>
      <c r="B77" s="23">
        <f>COUNT(B50:B74)</f>
        <v>25</v>
      </c>
      <c r="C77" s="24"/>
      <c r="D77" s="24"/>
      <c r="E77" s="24"/>
      <c r="F77" s="24"/>
      <c r="G77" s="24"/>
      <c r="H77" s="24"/>
      <c r="I77" s="24"/>
      <c r="J77" s="24"/>
      <c r="K77" s="24"/>
      <c r="L77" s="25"/>
      <c r="M77" s="24"/>
      <c r="N77" s="24"/>
      <c r="O77" s="24"/>
      <c r="P77" s="67"/>
      <c r="Q77" s="24"/>
    </row>
    <row r="78" spans="1:17" s="26" customFormat="1" ht="12.75" x14ac:dyDescent="0.2">
      <c r="A78" s="22" t="s">
        <v>67</v>
      </c>
      <c r="B78" s="23">
        <f>(B2-B25)*B76</f>
        <v>4887223.5774673913</v>
      </c>
      <c r="C78" s="24"/>
      <c r="D78" s="24"/>
      <c r="E78" s="24"/>
      <c r="F78" s="24"/>
      <c r="G78" s="24"/>
      <c r="H78" s="24"/>
      <c r="I78" s="24"/>
      <c r="J78" s="24"/>
      <c r="K78" s="24"/>
      <c r="L78" s="25"/>
      <c r="M78" s="24"/>
      <c r="N78" s="24"/>
      <c r="O78" s="24"/>
      <c r="P78" s="24"/>
      <c r="Q78" s="24"/>
    </row>
    <row r="79" spans="1:17" s="26" customFormat="1" ht="12.75" x14ac:dyDescent="0.2">
      <c r="A79" s="22" t="s">
        <v>68</v>
      </c>
      <c r="B79" s="23">
        <f>49688+1151+24+1</f>
        <v>50864</v>
      </c>
      <c r="C79" s="24"/>
      <c r="D79" s="24"/>
      <c r="E79" s="24"/>
      <c r="F79" s="24"/>
      <c r="G79" s="24"/>
      <c r="H79" s="24"/>
      <c r="I79" s="24"/>
      <c r="J79" s="24"/>
      <c r="K79" s="24"/>
      <c r="L79" s="25"/>
      <c r="M79" s="24"/>
      <c r="N79" s="24"/>
      <c r="O79" s="24"/>
      <c r="P79" s="24"/>
      <c r="Q79" s="24"/>
    </row>
    <row r="80" spans="1:17" s="26" customFormat="1" ht="12.75" x14ac:dyDescent="0.2">
      <c r="A80" s="24"/>
      <c r="B80" s="27"/>
      <c r="C80" s="24"/>
      <c r="D80" s="24"/>
      <c r="E80" s="24"/>
      <c r="F80" s="24"/>
      <c r="G80" s="24"/>
      <c r="H80" s="24"/>
      <c r="I80" s="24"/>
      <c r="J80" s="24"/>
      <c r="K80" s="24"/>
      <c r="L80" s="25"/>
      <c r="M80" s="24"/>
      <c r="N80" s="24"/>
      <c r="O80" s="24"/>
      <c r="P80" s="24"/>
      <c r="Q80" s="24"/>
    </row>
    <row r="81" spans="1:17" s="43" customFormat="1" ht="12.75" x14ac:dyDescent="0.2">
      <c r="A81" s="36" t="s">
        <v>181</v>
      </c>
      <c r="B81" s="68"/>
      <c r="C81" s="41"/>
      <c r="D81" s="41"/>
      <c r="E81" s="41"/>
      <c r="F81" s="41"/>
      <c r="G81" s="41"/>
      <c r="H81" s="41"/>
      <c r="I81" s="41"/>
      <c r="J81" s="41"/>
      <c r="K81" s="41"/>
      <c r="L81" s="69"/>
      <c r="M81" s="41"/>
      <c r="N81" s="41"/>
      <c r="O81" s="41"/>
      <c r="P81" s="41"/>
      <c r="Q81" s="41"/>
    </row>
    <row r="82" spans="1:17" s="26" customFormat="1" ht="12.75" x14ac:dyDescent="0.2">
      <c r="A82" s="44" t="s">
        <v>182</v>
      </c>
      <c r="B82" s="45">
        <v>15</v>
      </c>
      <c r="C82" s="46">
        <v>0</v>
      </c>
      <c r="D82" s="44" t="s">
        <v>183</v>
      </c>
      <c r="E82" s="44"/>
      <c r="F82" s="44"/>
      <c r="G82" s="47" t="s">
        <v>184</v>
      </c>
      <c r="H82" s="48">
        <f>VLOOKUP(D82,[4]COMBO!$B$3:$BZ$173,11,FALSE)</f>
        <v>988</v>
      </c>
      <c r="I82" s="48">
        <f>VLOOKUP(D82,[4]COMBO!$B$3:$BZ$173,14,FALSE)</f>
        <v>4952</v>
      </c>
      <c r="J82" s="49">
        <f>VLOOKUP(D82,[4]COMBO!$B$3:$BZ$173,15,FALSE)</f>
        <v>0.19951534733441034</v>
      </c>
      <c r="K82" s="50">
        <f>VLOOKUP(D82,[4]COMBO!$B$3:$BZ$173,40,FALSE)</f>
        <v>2559532.54</v>
      </c>
      <c r="L82" s="51">
        <f>VLOOKUP(D82,[4]COMBO!$B$3:$BZ$173,67,FALSE)</f>
        <v>1.33771439683064</v>
      </c>
      <c r="M82" s="52">
        <f>VLOOKUP(D82,[4]COMBO!$B$3:$BZ$173,77,FALSE)</f>
        <v>2093575.4996367928</v>
      </c>
      <c r="N82" s="73">
        <f>L82*K82</f>
        <v>3423923.5279144961</v>
      </c>
      <c r="O82" s="53">
        <f>N82/$N$86</f>
        <v>8.1603258887193608E-2</v>
      </c>
      <c r="P82" s="54">
        <f>ROUND(O82*($B$86+$B$87),0)</f>
        <v>267108</v>
      </c>
      <c r="Q82" s="46">
        <f>+IF(P82&gt;M82,1,0)</f>
        <v>0</v>
      </c>
    </row>
    <row r="83" spans="1:17" s="26" customFormat="1" ht="12.75" x14ac:dyDescent="0.2">
      <c r="A83" s="44" t="s">
        <v>185</v>
      </c>
      <c r="B83" s="45">
        <v>182</v>
      </c>
      <c r="C83" s="46">
        <v>0</v>
      </c>
      <c r="D83" s="44" t="s">
        <v>186</v>
      </c>
      <c r="E83" s="44"/>
      <c r="F83" s="44"/>
      <c r="G83" s="47" t="s">
        <v>187</v>
      </c>
      <c r="H83" s="48">
        <f>VLOOKUP(D83,[4]COMBO!$B$3:$BZ$173,11,FALSE)</f>
        <v>855</v>
      </c>
      <c r="I83" s="48">
        <f>VLOOKUP(D83,[4]COMBO!$B$3:$BZ$173,14,FALSE)</f>
        <v>41437</v>
      </c>
      <c r="J83" s="49">
        <f>VLOOKUP(D83,[4]COMBO!$B$3:$BZ$173,15,FALSE)</f>
        <v>2.1164659603735793E-2</v>
      </c>
      <c r="K83" s="50">
        <f>VLOOKUP(D83,[4]COMBO!$B$3:$BZ$173,40,FALSE)</f>
        <v>15173534.52</v>
      </c>
      <c r="L83" s="51">
        <f>VLOOKUP(D83,[4]COMBO!$B$3:$BZ$173,67,FALSE)</f>
        <v>1.9716730166571701</v>
      </c>
      <c r="M83" s="52">
        <f>VLOOKUP(D83,[4]COMBO!$B$3:$BZ$173,77,FALSE)</f>
        <v>28675015.602839667</v>
      </c>
      <c r="N83" s="73">
        <f>L83*K83</f>
        <v>29917248.580400106</v>
      </c>
      <c r="O83" s="53">
        <f>N83/$N$86</f>
        <v>0.71302555714085492</v>
      </c>
      <c r="P83" s="54">
        <f>ROUND(O83*($B$86+$B$87),0)</f>
        <v>2333909</v>
      </c>
      <c r="Q83" s="46">
        <f>+IF(P83&gt;M83,1,0)</f>
        <v>0</v>
      </c>
    </row>
    <row r="84" spans="1:17" s="26" customFormat="1" ht="12.75" x14ac:dyDescent="0.2">
      <c r="A84" s="44" t="s">
        <v>188</v>
      </c>
      <c r="B84" s="46">
        <v>30</v>
      </c>
      <c r="C84" s="46">
        <v>0</v>
      </c>
      <c r="D84" s="44" t="s">
        <v>189</v>
      </c>
      <c r="E84" s="44"/>
      <c r="F84" s="44"/>
      <c r="G84" s="57" t="s">
        <v>190</v>
      </c>
      <c r="H84" s="48">
        <f>VLOOKUP(D84,[4]COMBO!$B$3:$BZ$173,11,FALSE)</f>
        <v>753</v>
      </c>
      <c r="I84" s="48">
        <f>VLOOKUP(D84,[4]COMBO!$B$3:$BZ$173,14,FALSE)</f>
        <v>3530</v>
      </c>
      <c r="J84" s="49">
        <f>VLOOKUP(D84,[4]COMBO!$B$3:$BZ$173,15,FALSE)</f>
        <v>0.213314447592068</v>
      </c>
      <c r="K84" s="50">
        <f>VLOOKUP(D84,[4]COMBO!$B$3:$BZ$173,40,FALSE)</f>
        <v>2509258.5299999998</v>
      </c>
      <c r="L84" s="51">
        <f>VLOOKUP(D84,[4]COMBO!$B$3:$BZ$173,67,FALSE)</f>
        <v>1.9965187861781599</v>
      </c>
      <c r="M84" s="52">
        <f>VLOOKUP(D84,[4]COMBO!$B$3:$BZ$173,77,FALSE)</f>
        <v>3450838.5070057171</v>
      </c>
      <c r="N84" s="73">
        <f>L84*K84</f>
        <v>5009781.794522793</v>
      </c>
      <c r="O84" s="53">
        <f>N84/$N$86</f>
        <v>0.11939943092005936</v>
      </c>
      <c r="P84" s="54">
        <f>ROUND(O84*($B$86+$B$87),0)</f>
        <v>390824</v>
      </c>
      <c r="Q84" s="46">
        <f>+IF(P84&gt;M84,1,0)</f>
        <v>0</v>
      </c>
    </row>
    <row r="85" spans="1:17" s="26" customFormat="1" ht="12.75" x14ac:dyDescent="0.2">
      <c r="A85" s="44" t="s">
        <v>191</v>
      </c>
      <c r="B85" s="46">
        <v>28</v>
      </c>
      <c r="C85" s="46">
        <v>0</v>
      </c>
      <c r="D85" s="44" t="s">
        <v>192</v>
      </c>
      <c r="E85" s="44"/>
      <c r="F85" s="44"/>
      <c r="G85" s="47" t="s">
        <v>193</v>
      </c>
      <c r="H85" s="48">
        <f>VLOOKUP(D85,[4]COMBO!$B$3:$BZ$173,11,FALSE)</f>
        <v>130</v>
      </c>
      <c r="I85" s="48">
        <f>VLOOKUP(D85,[4]COMBO!$B$3:$BZ$173,14,FALSE)</f>
        <v>9067</v>
      </c>
      <c r="J85" s="49">
        <f>VLOOKUP(D85,[4]COMBO!$B$3:$BZ$173,15,FALSE)</f>
        <v>1.4337708172493658E-2</v>
      </c>
      <c r="K85" s="50">
        <f>VLOOKUP(D85,[4]COMBO!$B$3:$BZ$173,40,FALSE)</f>
        <v>3554336</v>
      </c>
      <c r="L85" s="51">
        <f>VLOOKUP(D85,[4]COMBO!$B$3:$BZ$173,67,FALSE)</f>
        <v>1.01487804053693</v>
      </c>
      <c r="M85" s="52">
        <f>VLOOKUP(D85,[4]COMBO!$B$3:$BZ$173,77,FALSE)</f>
        <v>3063347.585497723</v>
      </c>
      <c r="N85" s="73">
        <f>L85*K85</f>
        <v>3607217.5550898695</v>
      </c>
      <c r="O85" s="53">
        <f>N85/$N$86</f>
        <v>8.5971753051892086E-2</v>
      </c>
      <c r="P85" s="54">
        <f>ROUND(O85*($B$86+$B$87),0)</f>
        <v>281407</v>
      </c>
      <c r="Q85" s="46">
        <f>+IF(P85&gt;M85,1,0)</f>
        <v>0</v>
      </c>
    </row>
    <row r="86" spans="1:17" s="66" customFormat="1" ht="12.75" x14ac:dyDescent="0.2">
      <c r="A86" s="22" t="s">
        <v>67</v>
      </c>
      <c r="B86" s="23">
        <f>C2</f>
        <v>3273248</v>
      </c>
      <c r="C86" s="61"/>
      <c r="D86" s="61"/>
      <c r="E86" s="61"/>
      <c r="F86" s="61"/>
      <c r="G86" s="61"/>
      <c r="H86" s="74">
        <f>SUM(H82:H85)</f>
        <v>2726</v>
      </c>
      <c r="I86" s="61"/>
      <c r="J86" s="61"/>
      <c r="K86" s="61"/>
      <c r="L86" s="62"/>
      <c r="M86" s="61"/>
      <c r="N86" s="63">
        <f>SUM(N82:N85)</f>
        <v>41958171.457927264</v>
      </c>
      <c r="O86" s="75">
        <f>SUM(O82:O85)</f>
        <v>1</v>
      </c>
      <c r="P86" s="76">
        <f>SUM(P82:P85)</f>
        <v>3273248</v>
      </c>
      <c r="Q86" s="61"/>
    </row>
    <row r="87" spans="1:17" s="26" customFormat="1" ht="12.75" x14ac:dyDescent="0.2">
      <c r="A87" s="22" t="s">
        <v>68</v>
      </c>
      <c r="B87" s="23">
        <f>0</f>
        <v>0</v>
      </c>
      <c r="C87" s="24"/>
      <c r="D87" s="24"/>
      <c r="E87" s="24"/>
      <c r="F87" s="24"/>
      <c r="G87" s="24"/>
      <c r="H87" s="24"/>
      <c r="I87" s="24"/>
      <c r="J87" s="24"/>
      <c r="K87" s="24"/>
      <c r="L87" s="25"/>
      <c r="M87" s="24"/>
      <c r="N87" s="24"/>
      <c r="O87" s="24"/>
      <c r="P87" s="67"/>
      <c r="Q87" s="24"/>
    </row>
    <row r="88" spans="1:17" s="26" customFormat="1" ht="12.75" x14ac:dyDescent="0.2">
      <c r="A88" s="24"/>
      <c r="B88" s="27"/>
      <c r="C88" s="24"/>
      <c r="D88" s="24"/>
      <c r="E88" s="24"/>
      <c r="F88" s="24"/>
      <c r="G88" s="24"/>
      <c r="H88" s="24"/>
      <c r="I88" s="24"/>
      <c r="J88" s="24"/>
      <c r="K88" s="24"/>
      <c r="L88" s="25"/>
      <c r="M88" s="24"/>
      <c r="N88" s="24"/>
      <c r="O88" s="24"/>
      <c r="P88" s="67"/>
      <c r="Q88" s="24"/>
    </row>
  </sheetData>
  <conditionalFormatting sqref="M13:N13 N33 N14:N21 M50:N74">
    <cfRule type="cellIs" dxfId="19" priority="19" operator="lessThan">
      <formula>0</formula>
    </cfRule>
  </conditionalFormatting>
  <conditionalFormatting sqref="J13 J50:J74">
    <cfRule type="cellIs" dxfId="18" priority="20" operator="lessThan">
      <formula>0.01</formula>
    </cfRule>
  </conditionalFormatting>
  <conditionalFormatting sqref="N29:N32 N34:N42">
    <cfRule type="cellIs" dxfId="17" priority="18" operator="lessThan">
      <formula>0</formula>
    </cfRule>
  </conditionalFormatting>
  <conditionalFormatting sqref="Q13:Q21 Q33 Q50:Q74">
    <cfRule type="cellIs" dxfId="16" priority="17" operator="equal">
      <formula>1</formula>
    </cfRule>
  </conditionalFormatting>
  <conditionalFormatting sqref="Q29:Q32 Q34:Q42">
    <cfRule type="cellIs" dxfId="15" priority="16" operator="equal">
      <formula>1</formula>
    </cfRule>
  </conditionalFormatting>
  <conditionalFormatting sqref="Q82:Q85">
    <cfRule type="cellIs" dxfId="14" priority="15" operator="equal">
      <formula>1</formula>
    </cfRule>
  </conditionalFormatting>
  <conditionalFormatting sqref="I13 I50:I74">
    <cfRule type="cellIs" dxfId="13" priority="14" operator="greaterThan">
      <formula>B13*365</formula>
    </cfRule>
  </conditionalFormatting>
  <conditionalFormatting sqref="H13 H50:H74">
    <cfRule type="cellIs" dxfId="12" priority="13" operator="greaterThan">
      <formula>I13</formula>
    </cfRule>
  </conditionalFormatting>
  <conditionalFormatting sqref="M14:M21">
    <cfRule type="cellIs" dxfId="11" priority="11" operator="lessThan">
      <formula>0</formula>
    </cfRule>
  </conditionalFormatting>
  <conditionalFormatting sqref="J14:J21">
    <cfRule type="cellIs" dxfId="10" priority="12" operator="lessThan">
      <formula>0.01</formula>
    </cfRule>
  </conditionalFormatting>
  <conditionalFormatting sqref="I14:I21">
    <cfRule type="cellIs" dxfId="9" priority="10" operator="greaterThan">
      <formula>B14*365</formula>
    </cfRule>
  </conditionalFormatting>
  <conditionalFormatting sqref="H14:H21">
    <cfRule type="cellIs" dxfId="8" priority="9" operator="greaterThan">
      <formula>I14</formula>
    </cfRule>
  </conditionalFormatting>
  <conditionalFormatting sqref="M29:M42">
    <cfRule type="cellIs" dxfId="7" priority="7" operator="lessThan">
      <formula>0</formula>
    </cfRule>
  </conditionalFormatting>
  <conditionalFormatting sqref="J29:J42">
    <cfRule type="cellIs" dxfId="6" priority="8" operator="lessThan">
      <formula>0.01</formula>
    </cfRule>
  </conditionalFormatting>
  <conditionalFormatting sqref="I29:I42">
    <cfRule type="cellIs" dxfId="5" priority="6" operator="greaterThan">
      <formula>B29*365</formula>
    </cfRule>
  </conditionalFormatting>
  <conditionalFormatting sqref="H29:H42">
    <cfRule type="cellIs" dxfId="4" priority="5" operator="greaterThan">
      <formula>I29</formula>
    </cfRule>
  </conditionalFormatting>
  <conditionalFormatting sqref="M82:M85">
    <cfRule type="cellIs" dxfId="3" priority="3" operator="lessThan">
      <formula>0</formula>
    </cfRule>
  </conditionalFormatting>
  <conditionalFormatting sqref="J82:J85">
    <cfRule type="cellIs" dxfId="2" priority="4" operator="lessThan">
      <formula>0.01</formula>
    </cfRule>
  </conditionalFormatting>
  <conditionalFormatting sqref="I82:I85">
    <cfRule type="cellIs" dxfId="1" priority="2" operator="greaterThan">
      <formula>B82*365</formula>
    </cfRule>
  </conditionalFormatting>
  <conditionalFormatting sqref="H82:H85">
    <cfRule type="cellIs" dxfId="0" priority="1" operator="greaterThan">
      <formula>I82</formula>
    </cfRule>
  </conditionalFormatting>
  <pageMargins left="0.25" right="0.25" top="0.75" bottom="0.75" header="0.3" footer="0.3"/>
  <pageSetup scale="53" fitToHeight="0" orientation="landscape" r:id="rId1"/>
  <rowBreaks count="1" manualBreakCount="1">
    <brk id="48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F1A529-2462-48B0-9B9A-1EDE90CA1AF2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03B11F6-2D98-4668-9781-42E95C5316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13B9DE-308B-4927-B937-557EEF9B03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ALLOCATIONS</vt:lpstr>
      <vt:lpstr>ALLOCATIONS!Print_Titles</vt:lpstr>
    </vt:vector>
  </TitlesOfParts>
  <Company>State of Oklahoma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Witcosky</dc:creator>
  <cp:lastModifiedBy>Nelson Solomon</cp:lastModifiedBy>
  <dcterms:created xsi:type="dcterms:W3CDTF">2017-01-24T19:13:42Z</dcterms:created>
  <dcterms:modified xsi:type="dcterms:W3CDTF">2017-01-24T19:23:13Z</dcterms:modified>
</cp:coreProperties>
</file>